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AAA/Documents/GitHub/ss/"/>
    </mc:Choice>
  </mc:AlternateContent>
  <xr:revisionPtr revIDLastSave="0" documentId="13_ncr:1_{3EC1498B-3C55-9447-BA21-DFC6ED239C2F}" xr6:coauthVersionLast="47" xr6:coauthVersionMax="47" xr10:uidLastSave="{00000000-0000-0000-0000-000000000000}"/>
  <bookViews>
    <workbookView xWindow="0" yWindow="500" windowWidth="32720" windowHeight="20500" xr2:uid="{00000000-000D-0000-FFFF-FFFF00000000}"/>
  </bookViews>
  <sheets>
    <sheet name="STOCK" sheetId="1" r:id="rId1"/>
    <sheet name="VENTAS" sheetId="3" r:id="rId2"/>
    <sheet name="FOTOS" sheetId="1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07" i="3" l="1"/>
  <c r="I1407" i="3"/>
  <c r="J1407" i="3"/>
  <c r="K1407" i="3"/>
  <c r="F1406" i="3"/>
  <c r="I1406" i="3"/>
  <c r="J1406" i="3"/>
  <c r="K1406" i="3"/>
  <c r="L1406" i="3" s="1"/>
  <c r="F1405" i="3"/>
  <c r="I1405" i="3"/>
  <c r="J1405" i="3"/>
  <c r="K1405" i="3"/>
  <c r="F1404" i="3"/>
  <c r="I1404" i="3"/>
  <c r="J1404" i="3"/>
  <c r="F1403" i="3"/>
  <c r="I1403" i="3"/>
  <c r="J1403" i="3" s="1"/>
  <c r="F1402" i="3"/>
  <c r="I1402" i="3"/>
  <c r="J1402" i="3" s="1"/>
  <c r="K1402" i="3"/>
  <c r="F1401" i="3"/>
  <c r="I1401" i="3"/>
  <c r="J1401" i="3" s="1"/>
  <c r="K1401" i="3"/>
  <c r="F1400" i="3"/>
  <c r="I1400" i="3"/>
  <c r="J1400" i="3" s="1"/>
  <c r="K1400" i="3"/>
  <c r="F1399" i="3"/>
  <c r="I1399" i="3"/>
  <c r="J1399" i="3" s="1"/>
  <c r="K1399" i="3"/>
  <c r="F1398" i="3"/>
  <c r="I1398" i="3"/>
  <c r="J1398" i="3" s="1"/>
  <c r="K1398" i="3"/>
  <c r="F1397" i="3"/>
  <c r="I1397" i="3"/>
  <c r="J1397" i="3" s="1"/>
  <c r="K1397" i="3"/>
  <c r="F1396" i="3"/>
  <c r="I1396" i="3"/>
  <c r="J1396" i="3" s="1"/>
  <c r="K1396" i="3"/>
  <c r="F1395" i="3"/>
  <c r="I1395" i="3"/>
  <c r="J1395" i="3" s="1"/>
  <c r="K1395" i="3"/>
  <c r="F1394" i="3"/>
  <c r="I1394" i="3"/>
  <c r="J1394" i="3" s="1"/>
  <c r="F1393" i="3"/>
  <c r="I1393" i="3"/>
  <c r="J1393" i="3" s="1"/>
  <c r="F1392" i="3"/>
  <c r="I1392" i="3"/>
  <c r="J1392" i="3"/>
  <c r="F1391" i="3"/>
  <c r="I1391" i="3"/>
  <c r="J1391" i="3" s="1"/>
  <c r="K1391" i="3"/>
  <c r="F1390" i="3"/>
  <c r="I1390" i="3"/>
  <c r="J1390" i="3"/>
  <c r="K1390" i="3"/>
  <c r="F1389" i="3"/>
  <c r="I1389" i="3"/>
  <c r="J1389" i="3" s="1"/>
  <c r="K1389" i="3"/>
  <c r="F1388" i="3"/>
  <c r="I1388" i="3"/>
  <c r="J1388" i="3" s="1"/>
  <c r="K1388" i="3"/>
  <c r="F1386" i="3"/>
  <c r="I1386" i="3"/>
  <c r="K1386" i="3" s="1"/>
  <c r="F1387" i="3"/>
  <c r="I1387" i="3"/>
  <c r="K1387" i="3" s="1"/>
  <c r="H1223" i="1"/>
  <c r="K1223" i="1"/>
  <c r="L1223" i="1" s="1"/>
  <c r="M1223" i="1"/>
  <c r="T1223" i="1" s="1"/>
  <c r="H1222" i="1"/>
  <c r="K1222" i="1"/>
  <c r="L1222" i="1" s="1"/>
  <c r="M1222" i="1"/>
  <c r="T1222" i="1" s="1"/>
  <c r="H1224" i="1"/>
  <c r="K1224" i="1"/>
  <c r="L1224" i="1" s="1"/>
  <c r="M1224" i="1"/>
  <c r="T1224" i="1" s="1"/>
  <c r="H1221" i="1"/>
  <c r="K1221" i="1"/>
  <c r="L1221" i="1" s="1"/>
  <c r="M1221" i="1"/>
  <c r="T1221" i="1" s="1"/>
  <c r="F1385" i="3"/>
  <c r="I1385" i="3"/>
  <c r="J1385" i="3" s="1"/>
  <c r="K1385" i="3"/>
  <c r="F1384" i="3"/>
  <c r="I1384" i="3"/>
  <c r="J1384" i="3" s="1"/>
  <c r="K1384" i="3"/>
  <c r="F1383" i="3"/>
  <c r="I1383" i="3"/>
  <c r="J1383" i="3" s="1"/>
  <c r="K1383" i="3"/>
  <c r="F1382" i="3"/>
  <c r="I1382" i="3"/>
  <c r="J1382" i="3" s="1"/>
  <c r="K1382" i="3"/>
  <c r="H1218" i="1"/>
  <c r="K1218" i="1"/>
  <c r="L1218" i="1" s="1"/>
  <c r="M1218" i="1"/>
  <c r="T1218" i="1" s="1"/>
  <c r="U1218" i="1" s="1"/>
  <c r="I1218" i="1" s="1"/>
  <c r="H1219" i="1"/>
  <c r="K1219" i="1"/>
  <c r="L1219" i="1" s="1"/>
  <c r="M1219" i="1"/>
  <c r="T1219" i="1" s="1"/>
  <c r="H1220" i="1"/>
  <c r="K1220" i="1"/>
  <c r="L1220" i="1" s="1"/>
  <c r="M1220" i="1"/>
  <c r="T1220" i="1" s="1"/>
  <c r="H1217" i="1"/>
  <c r="K1217" i="1"/>
  <c r="L1217" i="1" s="1"/>
  <c r="M1217" i="1"/>
  <c r="F1381" i="3"/>
  <c r="I1381" i="3"/>
  <c r="J1381" i="3" s="1"/>
  <c r="K1381" i="3"/>
  <c r="F1380" i="3"/>
  <c r="I1380" i="3"/>
  <c r="J1380" i="3" s="1"/>
  <c r="K1380" i="3"/>
  <c r="F1379" i="3"/>
  <c r="I1379" i="3"/>
  <c r="J1379" i="3" s="1"/>
  <c r="K1379" i="3"/>
  <c r="F1378" i="3"/>
  <c r="I1378" i="3"/>
  <c r="J1378" i="3" s="1"/>
  <c r="K1378" i="3"/>
  <c r="H1212" i="1"/>
  <c r="K1212" i="1"/>
  <c r="L1212" i="1" s="1"/>
  <c r="M1212" i="1"/>
  <c r="S1212" i="1"/>
  <c r="H1314" i="1"/>
  <c r="K1314" i="1"/>
  <c r="L1314" i="1" s="1"/>
  <c r="M1314" i="1"/>
  <c r="P1314" i="1"/>
  <c r="S1314" i="1"/>
  <c r="F1377" i="3"/>
  <c r="I1377" i="3"/>
  <c r="J1377" i="3"/>
  <c r="K1377" i="3"/>
  <c r="F1376" i="3"/>
  <c r="I1376" i="3"/>
  <c r="J1376" i="3"/>
  <c r="F1374" i="3"/>
  <c r="I1374" i="3"/>
  <c r="J1374" i="3"/>
  <c r="F1375" i="3"/>
  <c r="I1375" i="3"/>
  <c r="J1375" i="3"/>
  <c r="F1372" i="3"/>
  <c r="I1372" i="3"/>
  <c r="J1372" i="3"/>
  <c r="F1373" i="3"/>
  <c r="I1373" i="3"/>
  <c r="J1373" i="3"/>
  <c r="F1371" i="3"/>
  <c r="I1371" i="3"/>
  <c r="J1371" i="3"/>
  <c r="F1370" i="3"/>
  <c r="I1370" i="3"/>
  <c r="J1370" i="3"/>
  <c r="F1369" i="3"/>
  <c r="I1369" i="3"/>
  <c r="J1369" i="3"/>
  <c r="H1313" i="1"/>
  <c r="K1313" i="1"/>
  <c r="L1313" i="1" s="1"/>
  <c r="M1313" i="1"/>
  <c r="P1313" i="1"/>
  <c r="S1313" i="1"/>
  <c r="F1368" i="3"/>
  <c r="I1368" i="3"/>
  <c r="J1368" i="3"/>
  <c r="F1367" i="3"/>
  <c r="I1367" i="3"/>
  <c r="J1367" i="3"/>
  <c r="K1367" i="3"/>
  <c r="F1366" i="3"/>
  <c r="I1366" i="3"/>
  <c r="J1366" i="3"/>
  <c r="K1366" i="3"/>
  <c r="F1365" i="3"/>
  <c r="I1365" i="3"/>
  <c r="J1365" i="3"/>
  <c r="K1365" i="3"/>
  <c r="F1364" i="3"/>
  <c r="I1364" i="3"/>
  <c r="J1364" i="3"/>
  <c r="K1364" i="3"/>
  <c r="F1363" i="3"/>
  <c r="I1363" i="3"/>
  <c r="J1363" i="3"/>
  <c r="F1362" i="3"/>
  <c r="I1362" i="3"/>
  <c r="J1362" i="3" s="1"/>
  <c r="F1361" i="3"/>
  <c r="I1361" i="3"/>
  <c r="J1361" i="3"/>
  <c r="F1360" i="3"/>
  <c r="I1360" i="3"/>
  <c r="J1360" i="3"/>
  <c r="F1359" i="3"/>
  <c r="I1359" i="3"/>
  <c r="J1359" i="3" s="1"/>
  <c r="F1358" i="3"/>
  <c r="I1358" i="3"/>
  <c r="J1358" i="3"/>
  <c r="K1358" i="3"/>
  <c r="F1357" i="3"/>
  <c r="I1357" i="3"/>
  <c r="J1357" i="3"/>
  <c r="K1357" i="3"/>
  <c r="F1356" i="3"/>
  <c r="I1356" i="3"/>
  <c r="J1356" i="3"/>
  <c r="K1356" i="3"/>
  <c r="F1355" i="3"/>
  <c r="I1355" i="3"/>
  <c r="J1355" i="3"/>
  <c r="K1355" i="3"/>
  <c r="F1354" i="3"/>
  <c r="I1354" i="3"/>
  <c r="J1354" i="3"/>
  <c r="K1354" i="3"/>
  <c r="F1353" i="3"/>
  <c r="I1353" i="3"/>
  <c r="J1353" i="3"/>
  <c r="K1353" i="3"/>
  <c r="F1352" i="3"/>
  <c r="I1352" i="3"/>
  <c r="J1352" i="3"/>
  <c r="K1352" i="3"/>
  <c r="F1351" i="3"/>
  <c r="I1351" i="3"/>
  <c r="J1351" i="3"/>
  <c r="K1351" i="3"/>
  <c r="F1350" i="3"/>
  <c r="I1350" i="3"/>
  <c r="J1350" i="3"/>
  <c r="K1350" i="3"/>
  <c r="F1349" i="3"/>
  <c r="I1349" i="3"/>
  <c r="J1349" i="3" s="1"/>
  <c r="K1349" i="3"/>
  <c r="F1348" i="3"/>
  <c r="I1348" i="3"/>
  <c r="K1348" i="3" s="1"/>
  <c r="F1347" i="3"/>
  <c r="I1347" i="3"/>
  <c r="J1347" i="3" s="1"/>
  <c r="F1346" i="3"/>
  <c r="I1346" i="3"/>
  <c r="J1346" i="3" s="1"/>
  <c r="K1308" i="1"/>
  <c r="K1309" i="1"/>
  <c r="K1310" i="1"/>
  <c r="L1310" i="1" s="1"/>
  <c r="AB1310" i="1" s="1"/>
  <c r="K1311" i="1"/>
  <c r="L1311" i="1" s="1"/>
  <c r="K1312" i="1"/>
  <c r="H1311" i="1"/>
  <c r="M1311" i="1"/>
  <c r="T1311" i="1" s="1"/>
  <c r="H1312" i="1"/>
  <c r="M1312" i="1"/>
  <c r="T1312" i="1" s="1"/>
  <c r="M1310" i="1"/>
  <c r="T1310" i="1" s="1"/>
  <c r="H1310" i="1"/>
  <c r="F1345" i="3"/>
  <c r="I1345" i="3"/>
  <c r="J1345" i="3" s="1"/>
  <c r="K1345" i="3"/>
  <c r="L1407" i="3" l="1"/>
  <c r="L1405" i="3"/>
  <c r="L1400" i="3"/>
  <c r="L1402" i="3"/>
  <c r="L1401" i="3"/>
  <c r="L1399" i="3"/>
  <c r="L1398" i="3"/>
  <c r="L1397" i="3"/>
  <c r="L1396" i="3"/>
  <c r="L1395" i="3"/>
  <c r="J1386" i="3"/>
  <c r="L1386" i="3" s="1"/>
  <c r="L1389" i="3"/>
  <c r="L1391" i="3"/>
  <c r="L1390" i="3"/>
  <c r="J1387" i="3"/>
  <c r="L1387" i="3" s="1"/>
  <c r="L1388" i="3"/>
  <c r="L1385" i="3"/>
  <c r="L1383" i="3"/>
  <c r="L1384" i="3"/>
  <c r="U1222" i="1"/>
  <c r="I1222" i="1" s="1"/>
  <c r="W1222" i="1"/>
  <c r="X1222" i="1" s="1"/>
  <c r="AA1222" i="1"/>
  <c r="AB1222" i="1"/>
  <c r="U1224" i="1"/>
  <c r="I1224" i="1" s="1"/>
  <c r="W1224" i="1"/>
  <c r="X1224" i="1" s="1"/>
  <c r="AA1224" i="1"/>
  <c r="U1223" i="1"/>
  <c r="I1223" i="1" s="1"/>
  <c r="W1223" i="1"/>
  <c r="X1223" i="1" s="1"/>
  <c r="AA1223" i="1"/>
  <c r="AB1223" i="1"/>
  <c r="AB1224" i="1"/>
  <c r="U1221" i="1"/>
  <c r="I1221" i="1" s="1"/>
  <c r="W1221" i="1"/>
  <c r="X1221" i="1" s="1"/>
  <c r="AA1221" i="1"/>
  <c r="AB1221" i="1"/>
  <c r="U1219" i="1"/>
  <c r="I1219" i="1" s="1"/>
  <c r="W1219" i="1"/>
  <c r="X1219" i="1" s="1"/>
  <c r="AA1219" i="1"/>
  <c r="L1382" i="3"/>
  <c r="L1381" i="3"/>
  <c r="L1380" i="3"/>
  <c r="AB1219" i="1"/>
  <c r="AA1218" i="1"/>
  <c r="W1218" i="1"/>
  <c r="X1218" i="1" s="1"/>
  <c r="AB1218" i="1"/>
  <c r="U1220" i="1"/>
  <c r="I1220" i="1" s="1"/>
  <c r="W1220" i="1"/>
  <c r="X1220" i="1" s="1"/>
  <c r="AA1220" i="1"/>
  <c r="AB1220" i="1"/>
  <c r="T1217" i="1"/>
  <c r="U1217" i="1" s="1"/>
  <c r="I1217" i="1" s="1"/>
  <c r="T1314" i="1"/>
  <c r="U1314" i="1" s="1"/>
  <c r="I1314" i="1" s="1"/>
  <c r="L1379" i="3"/>
  <c r="L1377" i="3"/>
  <c r="L1378" i="3"/>
  <c r="T1212" i="1"/>
  <c r="U1212" i="1" s="1"/>
  <c r="I1212" i="1" s="1"/>
  <c r="T1313" i="1"/>
  <c r="AA1313" i="1" s="1"/>
  <c r="L1358" i="3"/>
  <c r="L1366" i="3"/>
  <c r="L1367" i="3"/>
  <c r="L1365" i="3"/>
  <c r="L1364" i="3"/>
  <c r="L1357" i="3"/>
  <c r="L1356" i="3"/>
  <c r="L1354" i="3"/>
  <c r="L1355" i="3"/>
  <c r="L1352" i="3"/>
  <c r="L1353" i="3"/>
  <c r="L1351" i="3"/>
  <c r="J1348" i="3"/>
  <c r="L1348" i="3" s="1"/>
  <c r="U1312" i="1"/>
  <c r="I1312" i="1" s="1"/>
  <c r="AA1312" i="1"/>
  <c r="W1312" i="1"/>
  <c r="X1312" i="1" s="1"/>
  <c r="L1350" i="3"/>
  <c r="L1349" i="3"/>
  <c r="L1345" i="3"/>
  <c r="W1311" i="1"/>
  <c r="X1311" i="1" s="1"/>
  <c r="AA1311" i="1"/>
  <c r="U1311" i="1"/>
  <c r="I1311" i="1" s="1"/>
  <c r="AB1311" i="1"/>
  <c r="L1312" i="1"/>
  <c r="AB1312" i="1" s="1"/>
  <c r="AA1310" i="1"/>
  <c r="W1310" i="1"/>
  <c r="X1310" i="1" s="1"/>
  <c r="U1310" i="1"/>
  <c r="I1310" i="1" s="1"/>
  <c r="F1344" i="3"/>
  <c r="I1344" i="3"/>
  <c r="J1344" i="3" s="1"/>
  <c r="F1343" i="3"/>
  <c r="I1343" i="3"/>
  <c r="J1343" i="3"/>
  <c r="K1343" i="3"/>
  <c r="F1342" i="3"/>
  <c r="I1342" i="3"/>
  <c r="J1342" i="3"/>
  <c r="F1341" i="3"/>
  <c r="I1341" i="3"/>
  <c r="J1341" i="3"/>
  <c r="K1341" i="3"/>
  <c r="F1340" i="3"/>
  <c r="I1340" i="3"/>
  <c r="J1340" i="3" s="1"/>
  <c r="K1340" i="3"/>
  <c r="F1339" i="3"/>
  <c r="I1339" i="3"/>
  <c r="J1339" i="3"/>
  <c r="K1339" i="3"/>
  <c r="F1338" i="3"/>
  <c r="I1338" i="3"/>
  <c r="J1338" i="3" s="1"/>
  <c r="F1337" i="3"/>
  <c r="I1337" i="3"/>
  <c r="K1337" i="3" s="1"/>
  <c r="F1336" i="3"/>
  <c r="I1336" i="3"/>
  <c r="J1336" i="3"/>
  <c r="K1336" i="3"/>
  <c r="F1335" i="3"/>
  <c r="I1335" i="3"/>
  <c r="J1335" i="3"/>
  <c r="K1335" i="3"/>
  <c r="F1334" i="3"/>
  <c r="I1334" i="3"/>
  <c r="J1334" i="3" s="1"/>
  <c r="K1334" i="3"/>
  <c r="F1333" i="3"/>
  <c r="I1333" i="3"/>
  <c r="J1333" i="3"/>
  <c r="K1333" i="3"/>
  <c r="F1332" i="3"/>
  <c r="I1332" i="3"/>
  <c r="K1332" i="3" s="1"/>
  <c r="J1332" i="3"/>
  <c r="F1331" i="3"/>
  <c r="I1331" i="3"/>
  <c r="J1331" i="3"/>
  <c r="K1331" i="3"/>
  <c r="F1330" i="3"/>
  <c r="I1330" i="3"/>
  <c r="J1330" i="3"/>
  <c r="K1330" i="3"/>
  <c r="F1329" i="3"/>
  <c r="I1329" i="3"/>
  <c r="J1329" i="3"/>
  <c r="K1329" i="3"/>
  <c r="F1328" i="3"/>
  <c r="I1328" i="3"/>
  <c r="J1328" i="3"/>
  <c r="F1327" i="3"/>
  <c r="I1327" i="3"/>
  <c r="J1327" i="3"/>
  <c r="K1327" i="3"/>
  <c r="F1326" i="3"/>
  <c r="I1326" i="3"/>
  <c r="J1326" i="3"/>
  <c r="K1326" i="3"/>
  <c r="F1325" i="3"/>
  <c r="I1325" i="3"/>
  <c r="J1325" i="3" s="1"/>
  <c r="H747" i="1"/>
  <c r="K747" i="1"/>
  <c r="L747" i="1" s="1"/>
  <c r="M747" i="1"/>
  <c r="T747" i="1" s="1"/>
  <c r="F1324" i="3"/>
  <c r="I1324" i="3"/>
  <c r="J1324" i="3" s="1"/>
  <c r="K1324" i="3"/>
  <c r="F1323" i="3"/>
  <c r="I1323" i="3"/>
  <c r="J1323" i="3"/>
  <c r="K1323" i="3"/>
  <c r="F1322" i="3"/>
  <c r="I1322" i="3"/>
  <c r="J1322" i="3" s="1"/>
  <c r="K1322" i="3"/>
  <c r="F1321" i="3"/>
  <c r="I1321" i="3"/>
  <c r="J1321" i="3" s="1"/>
  <c r="F1320" i="3"/>
  <c r="I1320" i="3"/>
  <c r="J1320" i="3" s="1"/>
  <c r="K1320" i="3"/>
  <c r="F1319" i="3"/>
  <c r="I1319" i="3"/>
  <c r="J1319" i="3" s="1"/>
  <c r="K1319" i="3"/>
  <c r="F1318" i="3"/>
  <c r="I1318" i="3"/>
  <c r="J1318" i="3" s="1"/>
  <c r="F1317" i="3"/>
  <c r="I1317" i="3"/>
  <c r="J1317" i="3" s="1"/>
  <c r="K1317" i="3"/>
  <c r="F1316" i="3"/>
  <c r="I1316" i="3"/>
  <c r="J1316" i="3" s="1"/>
  <c r="F1315" i="3"/>
  <c r="I1315" i="3"/>
  <c r="J1315" i="3" s="1"/>
  <c r="K1315" i="3"/>
  <c r="F1314" i="3"/>
  <c r="I1314" i="3"/>
  <c r="K1314" i="3" s="1"/>
  <c r="F1313" i="3"/>
  <c r="I1313" i="3"/>
  <c r="J1313" i="3" s="1"/>
  <c r="K1313" i="3"/>
  <c r="F1312" i="3"/>
  <c r="I1312" i="3"/>
  <c r="K1312" i="3" s="1"/>
  <c r="F1311" i="3"/>
  <c r="I1311" i="3"/>
  <c r="J1311" i="3" s="1"/>
  <c r="K1311" i="3"/>
  <c r="F1310" i="3"/>
  <c r="I1310" i="3"/>
  <c r="J1310" i="3" s="1"/>
  <c r="K1310" i="3"/>
  <c r="F1309" i="3"/>
  <c r="I1309" i="3"/>
  <c r="K1309" i="3" s="1"/>
  <c r="F1308" i="3"/>
  <c r="I1308" i="3"/>
  <c r="K1308" i="3" s="1"/>
  <c r="F1307" i="3"/>
  <c r="I1307" i="3"/>
  <c r="K1307" i="3" s="1"/>
  <c r="F1306" i="3"/>
  <c r="I1306" i="3"/>
  <c r="K1306" i="3" s="1"/>
  <c r="F1305" i="3"/>
  <c r="I1305" i="3"/>
  <c r="K1305" i="3" s="1"/>
  <c r="F1304" i="3"/>
  <c r="I1304" i="3"/>
  <c r="K1304" i="3" s="1"/>
  <c r="F1303" i="3"/>
  <c r="I1303" i="3"/>
  <c r="K1303" i="3" s="1"/>
  <c r="F1302" i="3"/>
  <c r="I1302" i="3"/>
  <c r="K1302" i="3" s="1"/>
  <c r="F1301" i="3"/>
  <c r="I1301" i="3"/>
  <c r="F1300" i="3"/>
  <c r="I1300" i="3"/>
  <c r="K1300" i="3" s="1"/>
  <c r="H1309" i="1"/>
  <c r="L1309" i="1"/>
  <c r="M1309" i="1"/>
  <c r="T1309" i="1" s="1"/>
  <c r="U1309" i="1" s="1"/>
  <c r="I1309" i="1" s="1"/>
  <c r="F1299" i="3"/>
  <c r="I1299" i="3"/>
  <c r="J1299" i="3" s="1"/>
  <c r="K1299" i="3"/>
  <c r="F1298" i="3"/>
  <c r="I1298" i="3"/>
  <c r="J1298" i="3" s="1"/>
  <c r="K1298" i="3"/>
  <c r="H1308" i="1"/>
  <c r="L1308" i="1"/>
  <c r="M1308" i="1"/>
  <c r="T1308" i="1" s="1"/>
  <c r="U1308" i="1" s="1"/>
  <c r="H1307" i="1"/>
  <c r="K1307" i="1"/>
  <c r="L1307" i="1" s="1"/>
  <c r="M1307" i="1"/>
  <c r="K297" i="3"/>
  <c r="K362" i="3"/>
  <c r="K363" i="3"/>
  <c r="K364" i="3"/>
  <c r="K365" i="3"/>
  <c r="K366" i="3"/>
  <c r="K367" i="3"/>
  <c r="K368" i="3"/>
  <c r="K370" i="3"/>
  <c r="K372" i="3"/>
  <c r="K373" i="3"/>
  <c r="K374" i="3"/>
  <c r="K379" i="3"/>
  <c r="K405" i="3"/>
  <c r="K406" i="3"/>
  <c r="K407" i="3"/>
  <c r="K408" i="3"/>
  <c r="K409" i="3"/>
  <c r="K410" i="3"/>
  <c r="K411" i="3"/>
  <c r="K412" i="3"/>
  <c r="K418" i="3"/>
  <c r="K419" i="3"/>
  <c r="K420" i="3"/>
  <c r="K423" i="3"/>
  <c r="K424" i="3"/>
  <c r="K425" i="3"/>
  <c r="K426" i="3"/>
  <c r="K433" i="3"/>
  <c r="K461" i="3"/>
  <c r="K472" i="3"/>
  <c r="K473" i="3"/>
  <c r="K474" i="3"/>
  <c r="K477" i="3"/>
  <c r="K480" i="3"/>
  <c r="K484" i="3"/>
  <c r="K487" i="3"/>
  <c r="K488" i="3"/>
  <c r="K489" i="3"/>
  <c r="K490" i="3"/>
  <c r="K495" i="3"/>
  <c r="K497" i="3"/>
  <c r="K498" i="3"/>
  <c r="K506" i="3"/>
  <c r="K510" i="3"/>
  <c r="K511" i="3"/>
  <c r="K513" i="3"/>
  <c r="K514" i="3"/>
  <c r="K515" i="3"/>
  <c r="K516" i="3"/>
  <c r="K525" i="3"/>
  <c r="K526" i="3"/>
  <c r="K527" i="3"/>
  <c r="K538" i="3"/>
  <c r="K539" i="3"/>
  <c r="K540" i="3"/>
  <c r="K573" i="3"/>
  <c r="K574" i="3"/>
  <c r="K575" i="3"/>
  <c r="K576" i="3"/>
  <c r="K597" i="3"/>
  <c r="K598" i="3"/>
  <c r="K599" i="3"/>
  <c r="K600" i="3"/>
  <c r="K601" i="3"/>
  <c r="K602" i="3"/>
  <c r="K603" i="3"/>
  <c r="K604" i="3"/>
  <c r="K608" i="3"/>
  <c r="K609" i="3"/>
  <c r="K618" i="3"/>
  <c r="K620" i="3"/>
  <c r="K621" i="3"/>
  <c r="K622" i="3"/>
  <c r="K623" i="3"/>
  <c r="K624" i="3"/>
  <c r="K625" i="3"/>
  <c r="K626" i="3"/>
  <c r="K627" i="3"/>
  <c r="K628" i="3"/>
  <c r="K629" i="3"/>
  <c r="K630" i="3"/>
  <c r="K631" i="3"/>
  <c r="K634" i="3"/>
  <c r="K635" i="3"/>
  <c r="K636" i="3"/>
  <c r="K637" i="3"/>
  <c r="K638" i="3"/>
  <c r="K639" i="3"/>
  <c r="K640" i="3"/>
  <c r="K642" i="3"/>
  <c r="K644" i="3"/>
  <c r="K645" i="3"/>
  <c r="K646" i="3"/>
  <c r="K647" i="3"/>
  <c r="K648" i="3"/>
  <c r="K649" i="3"/>
  <c r="K650" i="3"/>
  <c r="K651" i="3"/>
  <c r="K652" i="3"/>
  <c r="K653" i="3"/>
  <c r="K654" i="3"/>
  <c r="K655" i="3"/>
  <c r="K656" i="3"/>
  <c r="K657" i="3"/>
  <c r="K660" i="3"/>
  <c r="K661" i="3"/>
  <c r="K662" i="3"/>
  <c r="K663" i="3"/>
  <c r="K664" i="3"/>
  <c r="K665" i="3"/>
  <c r="K666" i="3"/>
  <c r="K667" i="3"/>
  <c r="K669" i="3"/>
  <c r="K670" i="3"/>
  <c r="K671" i="3"/>
  <c r="K674" i="3"/>
  <c r="K675" i="3"/>
  <c r="K677" i="3"/>
  <c r="K678" i="3"/>
  <c r="K680" i="3"/>
  <c r="K681" i="3"/>
  <c r="K684" i="3"/>
  <c r="K685" i="3"/>
  <c r="K687" i="3"/>
  <c r="K688" i="3"/>
  <c r="K689" i="3"/>
  <c r="K692" i="3"/>
  <c r="K693" i="3"/>
  <c r="K694" i="3"/>
  <c r="K695" i="3"/>
  <c r="K696" i="3"/>
  <c r="K697" i="3"/>
  <c r="K698" i="3"/>
  <c r="K699" i="3"/>
  <c r="K704" i="3"/>
  <c r="K705" i="3"/>
  <c r="K706" i="3"/>
  <c r="K707" i="3"/>
  <c r="K717" i="3"/>
  <c r="K718" i="3"/>
  <c r="K719" i="3"/>
  <c r="K720" i="3"/>
  <c r="K721" i="3"/>
  <c r="K722" i="3"/>
  <c r="K724" i="3"/>
  <c r="K725" i="3"/>
  <c r="K726" i="3"/>
  <c r="K727" i="3"/>
  <c r="K728" i="3"/>
  <c r="K729" i="3"/>
  <c r="K730" i="3"/>
  <c r="K731" i="3"/>
  <c r="K732" i="3"/>
  <c r="K737" i="3"/>
  <c r="K738" i="3"/>
  <c r="K749" i="3"/>
  <c r="K750" i="3"/>
  <c r="K753" i="3"/>
  <c r="K755" i="3"/>
  <c r="K757" i="3"/>
  <c r="K758" i="3"/>
  <c r="K759" i="3"/>
  <c r="K762" i="3"/>
  <c r="K764" i="3"/>
  <c r="K765" i="3"/>
  <c r="K767" i="3"/>
  <c r="K776" i="3"/>
  <c r="K777" i="3"/>
  <c r="K778" i="3"/>
  <c r="K779" i="3"/>
  <c r="K780" i="3"/>
  <c r="K781" i="3"/>
  <c r="K783" i="3"/>
  <c r="K784" i="3"/>
  <c r="K785" i="3"/>
  <c r="K786" i="3"/>
  <c r="K787" i="3"/>
  <c r="K788" i="3"/>
  <c r="K791" i="3"/>
  <c r="K792" i="3"/>
  <c r="K793" i="3"/>
  <c r="K795" i="3"/>
  <c r="K796" i="3"/>
  <c r="K797" i="3"/>
  <c r="K799" i="3"/>
  <c r="K800" i="3"/>
  <c r="K806" i="3"/>
  <c r="K810" i="3"/>
  <c r="K811" i="3"/>
  <c r="K812" i="3"/>
  <c r="K815" i="3"/>
  <c r="K816" i="3"/>
  <c r="K817" i="3"/>
  <c r="K820" i="3"/>
  <c r="K821" i="3"/>
  <c r="K827" i="3"/>
  <c r="K832" i="3"/>
  <c r="K833" i="3"/>
  <c r="K841" i="3"/>
  <c r="K842" i="3"/>
  <c r="K843" i="3"/>
  <c r="K844" i="3"/>
  <c r="K845" i="3"/>
  <c r="K846" i="3"/>
  <c r="K847" i="3"/>
  <c r="K848" i="3"/>
  <c r="K849" i="3"/>
  <c r="K850" i="3"/>
  <c r="K851" i="3"/>
  <c r="K853" i="3"/>
  <c r="K856" i="3"/>
  <c r="K857" i="3"/>
  <c r="K859" i="3"/>
  <c r="K860" i="3"/>
  <c r="K862" i="3"/>
  <c r="K865" i="3"/>
  <c r="K868" i="3"/>
  <c r="K870" i="3"/>
  <c r="K873" i="3"/>
  <c r="K874" i="3"/>
  <c r="K875" i="3"/>
  <c r="K877" i="3"/>
  <c r="K879" i="3"/>
  <c r="K880" i="3"/>
  <c r="K881" i="3"/>
  <c r="K884" i="3"/>
  <c r="K885" i="3"/>
  <c r="K886" i="3"/>
  <c r="K887" i="3"/>
  <c r="K891" i="3"/>
  <c r="K894" i="3"/>
  <c r="K895" i="3"/>
  <c r="K904" i="3"/>
  <c r="K905" i="3"/>
  <c r="K907" i="3"/>
  <c r="K908" i="3"/>
  <c r="K909" i="3"/>
  <c r="K910" i="3"/>
  <c r="K911" i="3"/>
  <c r="K912" i="3"/>
  <c r="K913" i="3"/>
  <c r="K915" i="3"/>
  <c r="K917" i="3"/>
  <c r="K919" i="3"/>
  <c r="K920" i="3"/>
  <c r="K921" i="3"/>
  <c r="K922" i="3"/>
  <c r="K923" i="3"/>
  <c r="K924" i="3"/>
  <c r="K925" i="3"/>
  <c r="K926" i="3"/>
  <c r="K927" i="3"/>
  <c r="K928" i="3"/>
  <c r="K929" i="3"/>
  <c r="K932" i="3"/>
  <c r="K937" i="3"/>
  <c r="K939" i="3"/>
  <c r="K940" i="3"/>
  <c r="K941" i="3"/>
  <c r="K944" i="3"/>
  <c r="K945" i="3"/>
  <c r="K946" i="3"/>
  <c r="K947" i="3"/>
  <c r="K948" i="3"/>
  <c r="K949" i="3"/>
  <c r="K950" i="3"/>
  <c r="K951" i="3"/>
  <c r="K952" i="3"/>
  <c r="K953" i="3"/>
  <c r="K954" i="3"/>
  <c r="K955" i="3"/>
  <c r="K956" i="3"/>
  <c r="K957" i="3"/>
  <c r="K959" i="3"/>
  <c r="K960" i="3"/>
  <c r="K961" i="3"/>
  <c r="K962" i="3"/>
  <c r="K963" i="3"/>
  <c r="K964" i="3"/>
  <c r="K965" i="3"/>
  <c r="K966" i="3"/>
  <c r="K967" i="3"/>
  <c r="K968" i="3"/>
  <c r="K969" i="3"/>
  <c r="K971" i="3"/>
  <c r="K972" i="3"/>
  <c r="K974" i="3"/>
  <c r="K975" i="3"/>
  <c r="K976" i="3"/>
  <c r="K977" i="3"/>
  <c r="K978" i="3"/>
  <c r="K980" i="3"/>
  <c r="K986" i="3"/>
  <c r="K987" i="3"/>
  <c r="K992" i="3"/>
  <c r="K993" i="3"/>
  <c r="K994" i="3"/>
  <c r="K995" i="3"/>
  <c r="K997" i="3"/>
  <c r="K998" i="3"/>
  <c r="K999" i="3"/>
  <c r="K1000" i="3"/>
  <c r="K1001" i="3"/>
  <c r="K1004" i="3"/>
  <c r="K1005" i="3"/>
  <c r="K1006" i="3"/>
  <c r="K1007" i="3"/>
  <c r="K1008" i="3"/>
  <c r="K1009" i="3"/>
  <c r="K1012" i="3"/>
  <c r="K1013" i="3"/>
  <c r="K1016" i="3"/>
  <c r="K1017" i="3"/>
  <c r="K1018" i="3"/>
  <c r="K1019" i="3"/>
  <c r="K1020" i="3"/>
  <c r="K1021" i="3"/>
  <c r="K1022" i="3"/>
  <c r="K1023" i="3"/>
  <c r="K1025" i="3"/>
  <c r="K1031" i="3"/>
  <c r="K1034" i="3"/>
  <c r="K1035" i="3"/>
  <c r="K1036" i="3"/>
  <c r="K1037" i="3"/>
  <c r="K1038" i="3"/>
  <c r="K1039" i="3"/>
  <c r="K1040" i="3"/>
  <c r="K1042" i="3"/>
  <c r="K1043" i="3"/>
  <c r="K1048" i="3"/>
  <c r="K1049" i="3"/>
  <c r="K1050" i="3"/>
  <c r="K1051" i="3"/>
  <c r="K1052" i="3"/>
  <c r="K1053" i="3"/>
  <c r="K1054" i="3"/>
  <c r="K1055" i="3"/>
  <c r="K1056" i="3"/>
  <c r="K1057" i="3"/>
  <c r="K1060" i="3"/>
  <c r="K1061" i="3"/>
  <c r="K1062" i="3"/>
  <c r="K1063" i="3"/>
  <c r="K1064" i="3"/>
  <c r="K1065" i="3"/>
  <c r="K1068" i="3"/>
  <c r="K1070" i="3"/>
  <c r="K1073" i="3"/>
  <c r="K1074" i="3"/>
  <c r="K1075" i="3"/>
  <c r="K1076" i="3"/>
  <c r="K1077" i="3"/>
  <c r="K1078" i="3"/>
  <c r="K1079" i="3"/>
  <c r="K1081" i="3"/>
  <c r="K1082" i="3"/>
  <c r="K1083" i="3"/>
  <c r="K1085" i="3"/>
  <c r="K1086" i="3"/>
  <c r="K1089" i="3"/>
  <c r="K1090" i="3"/>
  <c r="K1092" i="3"/>
  <c r="K1093" i="3"/>
  <c r="K1094" i="3"/>
  <c r="K1098" i="3"/>
  <c r="K1100" i="3"/>
  <c r="K1101" i="3"/>
  <c r="K1104" i="3"/>
  <c r="K1105" i="3"/>
  <c r="K1106" i="3"/>
  <c r="K1108" i="3"/>
  <c r="K1109" i="3"/>
  <c r="K1110" i="3"/>
  <c r="K1112" i="3"/>
  <c r="K1113" i="3"/>
  <c r="K1114" i="3"/>
  <c r="K1115" i="3"/>
  <c r="K1117" i="3"/>
  <c r="K1118" i="3"/>
  <c r="K1119" i="3"/>
  <c r="K1120" i="3"/>
  <c r="K1121" i="3"/>
  <c r="K1124" i="3"/>
  <c r="K1128" i="3"/>
  <c r="K1129" i="3"/>
  <c r="K1131" i="3"/>
  <c r="K1133" i="3"/>
  <c r="K1135" i="3"/>
  <c r="K1145" i="3"/>
  <c r="K1146" i="3"/>
  <c r="K1147" i="3"/>
  <c r="K1148" i="3"/>
  <c r="K1149" i="3"/>
  <c r="K1150" i="3"/>
  <c r="K1151" i="3"/>
  <c r="K1152" i="3"/>
  <c r="K1153" i="3"/>
  <c r="K1154" i="3"/>
  <c r="K1157" i="3"/>
  <c r="K1158" i="3"/>
  <c r="K1159" i="3"/>
  <c r="K1160" i="3"/>
  <c r="K1161" i="3"/>
  <c r="K1162" i="3"/>
  <c r="K1164" i="3"/>
  <c r="K1167" i="3"/>
  <c r="K1168" i="3"/>
  <c r="K1171" i="3"/>
  <c r="K1172" i="3"/>
  <c r="K1173" i="3"/>
  <c r="K1174" i="3"/>
  <c r="K1178" i="3"/>
  <c r="K1179" i="3"/>
  <c r="K1180" i="3"/>
  <c r="K1181" i="3"/>
  <c r="K1184" i="3"/>
  <c r="K1186" i="3"/>
  <c r="K1187" i="3"/>
  <c r="K1190" i="3"/>
  <c r="K1191" i="3"/>
  <c r="K1192" i="3"/>
  <c r="K1194" i="3"/>
  <c r="K1196" i="3"/>
  <c r="K1197" i="3"/>
  <c r="K1198" i="3"/>
  <c r="K1200" i="3"/>
  <c r="K1201" i="3"/>
  <c r="K1202" i="3"/>
  <c r="K1203" i="3"/>
  <c r="K1204" i="3"/>
  <c r="K1205" i="3"/>
  <c r="K1206" i="3"/>
  <c r="K1207" i="3"/>
  <c r="K1208" i="3"/>
  <c r="K1209" i="3"/>
  <c r="K1210" i="3"/>
  <c r="K1211" i="3"/>
  <c r="K1212" i="3"/>
  <c r="K1213" i="3"/>
  <c r="K1214" i="3"/>
  <c r="K1215" i="3"/>
  <c r="K1216" i="3"/>
  <c r="K1217" i="3"/>
  <c r="K1218" i="3"/>
  <c r="K1220" i="3"/>
  <c r="K1221" i="3"/>
  <c r="K1222" i="3"/>
  <c r="K1223" i="3"/>
  <c r="K1224" i="3"/>
  <c r="K1225" i="3"/>
  <c r="K1226" i="3"/>
  <c r="K1227" i="3"/>
  <c r="K1228" i="3"/>
  <c r="K1229" i="3"/>
  <c r="K1235" i="3"/>
  <c r="K1236" i="3"/>
  <c r="K1237" i="3"/>
  <c r="K1240" i="3"/>
  <c r="K1242" i="3"/>
  <c r="K1243" i="3"/>
  <c r="K1244" i="3"/>
  <c r="K1245" i="3"/>
  <c r="K1246" i="3"/>
  <c r="K1248" i="3"/>
  <c r="K1252" i="3"/>
  <c r="K1253" i="3"/>
  <c r="K1254" i="3"/>
  <c r="K1256" i="3"/>
  <c r="K1257" i="3"/>
  <c r="K1258" i="3"/>
  <c r="K1259" i="3"/>
  <c r="K1260" i="3"/>
  <c r="K1261" i="3"/>
  <c r="K1262" i="3"/>
  <c r="K1264" i="3"/>
  <c r="K1265" i="3"/>
  <c r="K1266" i="3"/>
  <c r="K1267" i="3"/>
  <c r="K1269" i="3"/>
  <c r="K1270" i="3"/>
  <c r="K1271" i="3"/>
  <c r="K1272" i="3"/>
  <c r="K1275" i="3"/>
  <c r="K1276" i="3"/>
  <c r="K1277" i="3"/>
  <c r="K1280" i="3"/>
  <c r="K1281" i="3"/>
  <c r="K1282" i="3"/>
  <c r="K1283" i="3"/>
  <c r="K1285" i="3"/>
  <c r="K1286" i="3"/>
  <c r="K1287" i="3"/>
  <c r="K1288" i="3"/>
  <c r="K1289" i="3"/>
  <c r="K1290" i="3"/>
  <c r="K1292" i="3"/>
  <c r="K1294" i="3"/>
  <c r="K129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3" i="3"/>
  <c r="J615" i="3"/>
  <c r="J616" i="3"/>
  <c r="J617" i="3"/>
  <c r="J618" i="3"/>
  <c r="J619" i="3"/>
  <c r="J620" i="3"/>
  <c r="J621" i="3"/>
  <c r="J622" i="3"/>
  <c r="J623" i="3"/>
  <c r="J624" i="3"/>
  <c r="J625" i="3"/>
  <c r="J626" i="3"/>
  <c r="J627" i="3"/>
  <c r="J628" i="3"/>
  <c r="J629" i="3"/>
  <c r="J630" i="3"/>
  <c r="J631" i="3"/>
  <c r="J632" i="3"/>
  <c r="J633" i="3"/>
  <c r="J634" i="3"/>
  <c r="J635" i="3"/>
  <c r="J636" i="3"/>
  <c r="J645" i="3"/>
  <c r="J646" i="3"/>
  <c r="J648" i="3"/>
  <c r="J649" i="3"/>
  <c r="J650" i="3"/>
  <c r="J651" i="3"/>
  <c r="J652" i="3"/>
  <c r="J654" i="3"/>
  <c r="J655" i="3"/>
  <c r="J656" i="3"/>
  <c r="J657" i="3"/>
  <c r="J658" i="3"/>
  <c r="J660" i="3"/>
  <c r="J661" i="3"/>
  <c r="J662" i="3"/>
  <c r="J670" i="3"/>
  <c r="J671" i="3"/>
  <c r="J672" i="3"/>
  <c r="J673" i="3"/>
  <c r="J674" i="3"/>
  <c r="J675" i="3"/>
  <c r="J676"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6" i="3"/>
  <c r="J707" i="3"/>
  <c r="J708" i="3"/>
  <c r="J709" i="3"/>
  <c r="J710" i="3"/>
  <c r="J711" i="3"/>
  <c r="J712" i="3"/>
  <c r="J713" i="3"/>
  <c r="J714" i="3"/>
  <c r="J715" i="3"/>
  <c r="J717" i="3"/>
  <c r="J722" i="3"/>
  <c r="J723" i="3"/>
  <c r="J724" i="3"/>
  <c r="J725" i="3"/>
  <c r="J728" i="3"/>
  <c r="J729" i="3"/>
  <c r="J730" i="3"/>
  <c r="J731" i="3"/>
  <c r="J732" i="3"/>
  <c r="J733" i="3"/>
  <c r="J734" i="3"/>
  <c r="J735" i="3"/>
  <c r="J736" i="3"/>
  <c r="J737" i="3"/>
  <c r="J739" i="3"/>
  <c r="J740" i="3"/>
  <c r="J741" i="3"/>
  <c r="J742" i="3"/>
  <c r="J743" i="3"/>
  <c r="J746" i="3"/>
  <c r="J747" i="3"/>
  <c r="J748" i="3"/>
  <c r="J749" i="3"/>
  <c r="J750" i="3"/>
  <c r="J751" i="3"/>
  <c r="J752" i="3"/>
  <c r="J753" i="3"/>
  <c r="J754" i="3"/>
  <c r="J755" i="3"/>
  <c r="J756" i="3"/>
  <c r="J757" i="3"/>
  <c r="J758" i="3"/>
  <c r="J759" i="3"/>
  <c r="J760" i="3"/>
  <c r="J763" i="3"/>
  <c r="J764" i="3"/>
  <c r="J765" i="3"/>
  <c r="J767" i="3"/>
  <c r="J768" i="3"/>
  <c r="J769" i="3"/>
  <c r="J770" i="3"/>
  <c r="J771" i="3"/>
  <c r="J772" i="3"/>
  <c r="J773" i="3"/>
  <c r="J774" i="3"/>
  <c r="J775" i="3"/>
  <c r="J776" i="3"/>
  <c r="J777" i="3"/>
  <c r="J778" i="3"/>
  <c r="J779" i="3"/>
  <c r="J780" i="3"/>
  <c r="J781" i="3"/>
  <c r="J785" i="3"/>
  <c r="J786" i="3"/>
  <c r="J787" i="3"/>
  <c r="J788" i="3"/>
  <c r="J789" i="3"/>
  <c r="J790" i="3"/>
  <c r="J791" i="3"/>
  <c r="J792" i="3"/>
  <c r="J793" i="3"/>
  <c r="J796" i="3"/>
  <c r="J799" i="3"/>
  <c r="J800" i="3"/>
  <c r="J801" i="3"/>
  <c r="J804" i="3"/>
  <c r="J806" i="3"/>
  <c r="J807" i="3"/>
  <c r="J808" i="3"/>
  <c r="J809" i="3"/>
  <c r="J810" i="3"/>
  <c r="J811" i="3"/>
  <c r="J813" i="3"/>
  <c r="J818" i="3"/>
  <c r="J819" i="3"/>
  <c r="J820" i="3"/>
  <c r="J821" i="3"/>
  <c r="J822" i="3"/>
  <c r="J826" i="3"/>
  <c r="J827" i="3"/>
  <c r="J828" i="3"/>
  <c r="J829" i="3"/>
  <c r="J831" i="3"/>
  <c r="J832" i="3"/>
  <c r="J839" i="3"/>
  <c r="J844" i="3"/>
  <c r="J845" i="3"/>
  <c r="J846" i="3"/>
  <c r="J847" i="3"/>
  <c r="J848" i="3"/>
  <c r="J849" i="3"/>
  <c r="J852" i="3"/>
  <c r="J853" i="3"/>
  <c r="J854" i="3"/>
  <c r="J855" i="3"/>
  <c r="J857" i="3"/>
  <c r="J858" i="3"/>
  <c r="J859" i="3"/>
  <c r="J861" i="3"/>
  <c r="J862" i="3"/>
  <c r="J872" i="3"/>
  <c r="J876" i="3"/>
  <c r="J877" i="3"/>
  <c r="J879" i="3"/>
  <c r="J881" i="3"/>
  <c r="J883" i="3"/>
  <c r="J894" i="3"/>
  <c r="J901" i="3"/>
  <c r="J903" i="3"/>
  <c r="J904" i="3"/>
  <c r="J908" i="3"/>
  <c r="J909" i="3"/>
  <c r="J915" i="3"/>
  <c r="J928" i="3"/>
  <c r="J930" i="3"/>
  <c r="J934" i="3"/>
  <c r="J937" i="3"/>
  <c r="J940" i="3"/>
  <c r="J941" i="3"/>
  <c r="J942" i="3"/>
  <c r="J949" i="3"/>
  <c r="J950" i="3"/>
  <c r="J951" i="3"/>
  <c r="J952" i="3"/>
  <c r="J956" i="3"/>
  <c r="J960" i="3"/>
  <c r="J962" i="3"/>
  <c r="J963" i="3"/>
  <c r="J964" i="3"/>
  <c r="J965" i="3"/>
  <c r="J967" i="3"/>
  <c r="J968" i="3"/>
  <c r="J982" i="3"/>
  <c r="J983" i="3"/>
  <c r="J984" i="3"/>
  <c r="J988" i="3"/>
  <c r="J989" i="3"/>
  <c r="J1061" i="3"/>
  <c r="J1092" i="3"/>
  <c r="J1096" i="3"/>
  <c r="J1097" i="3"/>
  <c r="J1101" i="3"/>
  <c r="J1102" i="3"/>
  <c r="J1103" i="3"/>
  <c r="J1107" i="3"/>
  <c r="J1108" i="3"/>
  <c r="J1116" i="3"/>
  <c r="J1127" i="3"/>
  <c r="J1132" i="3"/>
  <c r="J1133" i="3"/>
  <c r="J1134" i="3"/>
  <c r="J1135" i="3"/>
  <c r="J1136" i="3"/>
  <c r="J1145" i="3"/>
  <c r="J1150" i="3"/>
  <c r="J1153" i="3"/>
  <c r="J1158" i="3"/>
  <c r="J1171" i="3"/>
  <c r="J1172" i="3"/>
  <c r="J1223" i="3"/>
  <c r="J1234" i="3"/>
  <c r="J1235" i="3"/>
  <c r="J1236" i="3"/>
  <c r="J1238" i="3"/>
  <c r="J1257" i="3"/>
  <c r="S3" i="1"/>
  <c r="K262" i="3" s="1"/>
  <c r="S4" i="1"/>
  <c r="K13" i="3" s="1"/>
  <c r="S5" i="1"/>
  <c r="K716" i="3" s="1"/>
  <c r="S6" i="1"/>
  <c r="K524" i="3" s="1"/>
  <c r="S7" i="1"/>
  <c r="K142" i="3" s="1"/>
  <c r="S8" i="1"/>
  <c r="K161" i="3" s="1"/>
  <c r="S9" i="1"/>
  <c r="K145" i="3" s="1"/>
  <c r="S10" i="1"/>
  <c r="K148" i="3" s="1"/>
  <c r="S11" i="1"/>
  <c r="K11" i="3" s="1"/>
  <c r="S12" i="1"/>
  <c r="K299" i="3" s="1"/>
  <c r="S13" i="1"/>
  <c r="K341" i="3" s="1"/>
  <c r="S14" i="1"/>
  <c r="K830" i="3" s="1"/>
  <c r="S15" i="1"/>
  <c r="K458" i="3" s="1"/>
  <c r="S16" i="1"/>
  <c r="K234" i="3" s="1"/>
  <c r="S17" i="1"/>
  <c r="K207" i="3" s="1"/>
  <c r="S18" i="1"/>
  <c r="K3" i="3" s="1"/>
  <c r="S19" i="1"/>
  <c r="K146" i="3" s="1"/>
  <c r="S20" i="1"/>
  <c r="K712" i="3" s="1"/>
  <c r="S21" i="1"/>
  <c r="K395" i="3" s="1"/>
  <c r="S22" i="1"/>
  <c r="K392" i="3" s="1"/>
  <c r="S23" i="1"/>
  <c r="K897" i="3" s="1"/>
  <c r="S24" i="1"/>
  <c r="K346" i="3" s="1"/>
  <c r="S25" i="1"/>
  <c r="K898" i="3" s="1"/>
  <c r="S26" i="1"/>
  <c r="K396" i="3" s="1"/>
  <c r="S27" i="1"/>
  <c r="K245" i="3" s="1"/>
  <c r="S28" i="1"/>
  <c r="K8" i="3" s="1"/>
  <c r="S29" i="1"/>
  <c r="K135" i="3" s="1"/>
  <c r="S30" i="1"/>
  <c r="K9" i="3" s="1"/>
  <c r="S31" i="1"/>
  <c r="K10" i="3" s="1"/>
  <c r="S32" i="1"/>
  <c r="K17" i="3" s="1"/>
  <c r="S33" i="1"/>
  <c r="K470" i="3" s="1"/>
  <c r="S34" i="1"/>
  <c r="K141" i="3" s="1"/>
  <c r="S35" i="1"/>
  <c r="K356" i="3" s="1"/>
  <c r="S36" i="1"/>
  <c r="K1032" i="3" s="1"/>
  <c r="S37" i="1"/>
  <c r="K169" i="3" s="1"/>
  <c r="S38" i="1"/>
  <c r="K139" i="3" s="1"/>
  <c r="S39" i="1"/>
  <c r="K342" i="3" s="1"/>
  <c r="S40" i="1"/>
  <c r="K257" i="3" s="1"/>
  <c r="S41" i="1"/>
  <c r="K22" i="3" s="1"/>
  <c r="S42" i="1"/>
  <c r="K19" i="3" s="1"/>
  <c r="S43" i="1"/>
  <c r="K20" i="3" s="1"/>
  <c r="S44" i="1"/>
  <c r="K21" i="3" s="1"/>
  <c r="S45" i="1"/>
  <c r="K360" i="3" s="1"/>
  <c r="S46" i="1"/>
  <c r="K140" i="3" s="1"/>
  <c r="S47" i="1"/>
  <c r="K134" i="3" s="1"/>
  <c r="S48" i="1"/>
  <c r="K782" i="3" s="1"/>
  <c r="S49" i="1"/>
  <c r="S50" i="1"/>
  <c r="K128" i="3" s="1"/>
  <c r="S51" i="1"/>
  <c r="S52" i="1"/>
  <c r="S53" i="1"/>
  <c r="K889" i="3" s="1"/>
  <c r="S54" i="1"/>
  <c r="K890" i="3" s="1"/>
  <c r="S55" i="1"/>
  <c r="K746" i="3" s="1"/>
  <c r="S56" i="1"/>
  <c r="K580" i="3" s="1"/>
  <c r="S57" i="1"/>
  <c r="K226" i="3" s="1"/>
  <c r="S58" i="1"/>
  <c r="K4" i="3" s="1"/>
  <c r="S59" i="1"/>
  <c r="K343" i="3" s="1"/>
  <c r="S60" i="1"/>
  <c r="K888" i="3" s="1"/>
  <c r="S61" i="1"/>
  <c r="K242" i="3" s="1"/>
  <c r="S62" i="1"/>
  <c r="K715" i="3" s="1"/>
  <c r="S63" i="1"/>
  <c r="K188" i="3" s="1"/>
  <c r="S64" i="1"/>
  <c r="K285" i="3" s="1"/>
  <c r="S65" i="1"/>
  <c r="K208" i="3" s="1"/>
  <c r="S66" i="1"/>
  <c r="K216" i="3" s="1"/>
  <c r="S67" i="1"/>
  <c r="K545" i="3" s="1"/>
  <c r="S68" i="1"/>
  <c r="K280" i="3" s="1"/>
  <c r="S69" i="1"/>
  <c r="K295" i="3" s="1"/>
  <c r="S70" i="1"/>
  <c r="K518" i="3" s="1"/>
  <c r="S71" i="1"/>
  <c r="K215" i="3" s="1"/>
  <c r="S72" i="1"/>
  <c r="K1232" i="3" s="1"/>
  <c r="S73" i="1"/>
  <c r="K492" i="3" s="1"/>
  <c r="S74" i="1"/>
  <c r="K183" i="3" s="1"/>
  <c r="S75" i="1"/>
  <c r="K319" i="3" s="1"/>
  <c r="S76" i="1"/>
  <c r="K296" i="3" s="1"/>
  <c r="S77" i="1"/>
  <c r="S78" i="1"/>
  <c r="S79" i="1"/>
  <c r="K190" i="3" s="1"/>
  <c r="S80" i="1"/>
  <c r="K1046" i="3" s="1"/>
  <c r="S81" i="1"/>
  <c r="K632" i="3" s="1"/>
  <c r="S82" i="1"/>
  <c r="K984" i="3" s="1"/>
  <c r="S83" i="1"/>
  <c r="K981" i="3" s="1"/>
  <c r="S84" i="1"/>
  <c r="K1144" i="3" s="1"/>
  <c r="S85" i="1"/>
  <c r="S86" i="1"/>
  <c r="S87" i="1"/>
  <c r="K478" i="3" s="1"/>
  <c r="S88" i="1"/>
  <c r="K581" i="3" s="1"/>
  <c r="S89" i="1"/>
  <c r="K284" i="3" s="1"/>
  <c r="S90" i="1"/>
  <c r="K501" i="3" s="1"/>
  <c r="S91" i="1"/>
  <c r="K769" i="3" s="1"/>
  <c r="S92" i="1"/>
  <c r="K416" i="3" s="1"/>
  <c r="S93" i="1"/>
  <c r="K211" i="3" s="1"/>
  <c r="S94" i="1"/>
  <c r="K185" i="3" s="1"/>
  <c r="S95" i="1"/>
  <c r="K318" i="3" s="1"/>
  <c r="S96" i="1"/>
  <c r="K217" i="3" s="1"/>
  <c r="S97" i="1"/>
  <c r="K546" i="3" s="1"/>
  <c r="S98" i="1"/>
  <c r="K451" i="3" s="1"/>
  <c r="S99" i="1"/>
  <c r="K283" i="3" s="1"/>
  <c r="S100" i="1"/>
  <c r="K189" i="3" s="1"/>
  <c r="S101" i="1"/>
  <c r="K330" i="3" s="1"/>
  <c r="S102" i="1"/>
  <c r="K481" i="3" s="1"/>
  <c r="S103" i="1"/>
  <c r="K523" i="3" s="1"/>
  <c r="S104" i="1"/>
  <c r="K855" i="3" s="1"/>
  <c r="S105" i="1"/>
  <c r="K286" i="3" s="1"/>
  <c r="S106" i="1"/>
  <c r="K866" i="3" s="1"/>
  <c r="S107" i="1"/>
  <c r="K493" i="3" s="1"/>
  <c r="S108" i="1"/>
  <c r="K347" i="3" s="1"/>
  <c r="S109" i="1"/>
  <c r="K323" i="3" s="1"/>
  <c r="S110" i="1"/>
  <c r="K238" i="3" s="1"/>
  <c r="S111" i="1"/>
  <c r="K614" i="3" s="1"/>
  <c r="S112" i="1"/>
  <c r="K1361" i="3" s="1"/>
  <c r="L1361" i="3" s="1"/>
  <c r="S113" i="1"/>
  <c r="K282" i="3" s="1"/>
  <c r="S114" i="1"/>
  <c r="K547" i="3" s="1"/>
  <c r="S115" i="1"/>
  <c r="K854" i="3" s="1"/>
  <c r="S116" i="1"/>
  <c r="K248" i="3" s="1"/>
  <c r="S117" i="1"/>
  <c r="K893" i="3" s="1"/>
  <c r="S118" i="1"/>
  <c r="K212" i="3" s="1"/>
  <c r="S119" i="1"/>
  <c r="S120" i="1"/>
  <c r="K317" i="3" s="1"/>
  <c r="S121" i="1"/>
  <c r="K958" i="3" s="1"/>
  <c r="S122" i="1"/>
  <c r="K548" i="3" s="1"/>
  <c r="S123" i="1"/>
  <c r="K206" i="3" s="1"/>
  <c r="S124" i="1"/>
  <c r="K143" i="3" s="1"/>
  <c r="S125" i="1"/>
  <c r="K770" i="3" s="1"/>
  <c r="S126" i="1"/>
  <c r="S127" i="1"/>
  <c r="K582" i="3" s="1"/>
  <c r="S128" i="1"/>
  <c r="S129" i="1"/>
  <c r="K402" i="3" s="1"/>
  <c r="S130" i="1"/>
  <c r="K361" i="3" s="1"/>
  <c r="S131" i="1"/>
  <c r="K403" i="3" s="1"/>
  <c r="S132" i="1"/>
  <c r="K237" i="3" s="1"/>
  <c r="S133" i="1"/>
  <c r="S134" i="1"/>
  <c r="K549" i="3" s="1"/>
  <c r="S135" i="1"/>
  <c r="K1030" i="3" s="1"/>
  <c r="S136" i="1"/>
  <c r="S137" i="1"/>
  <c r="S138" i="1"/>
  <c r="S139" i="1"/>
  <c r="K243" i="3" s="1"/>
  <c r="S140" i="1"/>
  <c r="K144" i="3" s="1"/>
  <c r="S141" i="1"/>
  <c r="K1250" i="3" s="1"/>
  <c r="S142" i="1"/>
  <c r="K89" i="3" s="1"/>
  <c r="S143" i="1"/>
  <c r="S144" i="1"/>
  <c r="K90" i="3" s="1"/>
  <c r="S145" i="1"/>
  <c r="K1141" i="3" s="1"/>
  <c r="S146" i="1"/>
  <c r="K550" i="3" s="1"/>
  <c r="S147" i="1"/>
  <c r="K104" i="3" s="1"/>
  <c r="S148" i="1"/>
  <c r="K103" i="3" s="1"/>
  <c r="S149" i="1"/>
  <c r="S150" i="1"/>
  <c r="S151" i="1"/>
  <c r="S152" i="1"/>
  <c r="K1029" i="3" s="1"/>
  <c r="S153" i="1"/>
  <c r="S154" i="1"/>
  <c r="K102" i="3" s="1"/>
  <c r="S155" i="1"/>
  <c r="K551" i="3" s="1"/>
  <c r="S156" i="1"/>
  <c r="K1116" i="3" s="1"/>
  <c r="S157" i="1"/>
  <c r="K736" i="3" s="1"/>
  <c r="S158" i="1"/>
  <c r="K101" i="3" s="1"/>
  <c r="S159" i="1"/>
  <c r="S160" i="1"/>
  <c r="K752" i="3" s="1"/>
  <c r="S161" i="1"/>
  <c r="K611" i="3" s="1"/>
  <c r="S162" i="1"/>
  <c r="S163" i="1"/>
  <c r="K554" i="3" s="1"/>
  <c r="S164" i="1"/>
  <c r="K174" i="3" s="1"/>
  <c r="S165" i="1"/>
  <c r="K100" i="3" s="1"/>
  <c r="S166" i="1"/>
  <c r="K99" i="3" s="1"/>
  <c r="S167" i="1"/>
  <c r="K98" i="3" s="1"/>
  <c r="S168" i="1"/>
  <c r="K97" i="3" s="1"/>
  <c r="S169" i="1"/>
  <c r="K175" i="3" s="1"/>
  <c r="S170" i="1"/>
  <c r="S171" i="1"/>
  <c r="K96" i="3" s="1"/>
  <c r="S172" i="1"/>
  <c r="K94" i="3" s="1"/>
  <c r="S173" i="1"/>
  <c r="K95" i="3" s="1"/>
  <c r="S174" i="1"/>
  <c r="S175" i="1"/>
  <c r="K93" i="3" s="1"/>
  <c r="S176" i="1"/>
  <c r="K748" i="3" s="1"/>
  <c r="S177" i="1"/>
  <c r="K91" i="3" s="1"/>
  <c r="S178" i="1"/>
  <c r="K390" i="3" s="1"/>
  <c r="S179" i="1"/>
  <c r="S180" i="1"/>
  <c r="K805" i="3" s="1"/>
  <c r="S181" i="1"/>
  <c r="K835" i="3" s="1"/>
  <c r="S182" i="1"/>
  <c r="K350" i="3" s="1"/>
  <c r="S183" i="1"/>
  <c r="S184" i="1"/>
  <c r="K1165" i="3" s="1"/>
  <c r="S185" i="1"/>
  <c r="K834" i="3" s="1"/>
  <c r="S186" i="1"/>
  <c r="K709" i="3" s="1"/>
  <c r="S187" i="1"/>
  <c r="K25" i="3" s="1"/>
  <c r="S188" i="1"/>
  <c r="K26" i="3" s="1"/>
  <c r="S189" i="1"/>
  <c r="K33" i="3" s="1"/>
  <c r="S190" i="1"/>
  <c r="K27" i="3" s="1"/>
  <c r="S191" i="1"/>
  <c r="K28" i="3" s="1"/>
  <c r="S192" i="1"/>
  <c r="K29" i="3" s="1"/>
  <c r="S193" i="1"/>
  <c r="K519" i="3" s="1"/>
  <c r="S194" i="1"/>
  <c r="K1080" i="3" s="1"/>
  <c r="S195" i="1"/>
  <c r="K197" i="3" s="1"/>
  <c r="S196" i="1"/>
  <c r="K415" i="3" s="1"/>
  <c r="S197" i="1"/>
  <c r="K149" i="3" s="1"/>
  <c r="S198" i="1"/>
  <c r="K876" i="3" s="1"/>
  <c r="S199" i="1"/>
  <c r="K196" i="3" s="1"/>
  <c r="S200" i="1"/>
  <c r="S201" i="1"/>
  <c r="S202" i="1"/>
  <c r="K583" i="3" s="1"/>
  <c r="S203" i="1"/>
  <c r="K555" i="3" s="1"/>
  <c r="S204" i="1"/>
  <c r="K235" i="3" s="1"/>
  <c r="S205" i="1"/>
  <c r="K30" i="3" s="1"/>
  <c r="S206" i="1"/>
  <c r="K482" i="3" s="1"/>
  <c r="S207" i="1"/>
  <c r="K32" i="3" s="1"/>
  <c r="S208" i="1"/>
  <c r="K355" i="3" s="1"/>
  <c r="S209" i="1"/>
  <c r="K16" i="3" s="1"/>
  <c r="S210" i="1"/>
  <c r="K359" i="3" s="1"/>
  <c r="S211" i="1"/>
  <c r="K457" i="3" s="1"/>
  <c r="S212" i="1"/>
  <c r="K35" i="3" s="1"/>
  <c r="S213" i="1"/>
  <c r="K36" i="3" s="1"/>
  <c r="S214" i="1"/>
  <c r="K388" i="3" s="1"/>
  <c r="S215" i="1"/>
  <c r="S216" i="1"/>
  <c r="S217" i="1"/>
  <c r="S218" i="1"/>
  <c r="S219" i="1"/>
  <c r="K37" i="3" s="1"/>
  <c r="S220" i="1"/>
  <c r="K38" i="3" s="1"/>
  <c r="S221" i="1"/>
  <c r="K1392" i="3" s="1"/>
  <c r="L1392" i="3" s="1"/>
  <c r="S222" i="1"/>
  <c r="K584" i="3" s="1"/>
  <c r="S223" i="1"/>
  <c r="K708" i="3" s="1"/>
  <c r="S224" i="1"/>
  <c r="K808" i="3" s="1"/>
  <c r="S225" i="1"/>
  <c r="K264" i="3" s="1"/>
  <c r="S226" i="1"/>
  <c r="K39" i="3" s="1"/>
  <c r="S227" i="1"/>
  <c r="K40" i="3" s="1"/>
  <c r="S228" i="1"/>
  <c r="K836" i="3" s="1"/>
  <c r="S229" i="1"/>
  <c r="K42" i="3" s="1"/>
  <c r="S230" i="1"/>
  <c r="K1122" i="3" s="1"/>
  <c r="S231" i="1"/>
  <c r="S232" i="1"/>
  <c r="K979" i="3" s="1"/>
  <c r="S233" i="1"/>
  <c r="K43" i="3" s="1"/>
  <c r="S234" i="1"/>
  <c r="K44" i="3" s="1"/>
  <c r="S235" i="1"/>
  <c r="S236" i="1"/>
  <c r="K45" i="3" s="1"/>
  <c r="S237" i="1"/>
  <c r="K899" i="3" s="1"/>
  <c r="S238" i="1"/>
  <c r="S239" i="1"/>
  <c r="K556" i="3" s="1"/>
  <c r="S240" i="1"/>
  <c r="K585" i="3" s="1"/>
  <c r="S241" i="1"/>
  <c r="K701" i="3" s="1"/>
  <c r="S242" i="1"/>
  <c r="K507" i="3" s="1"/>
  <c r="S243" i="1"/>
  <c r="K970" i="3" s="1"/>
  <c r="S244" i="1"/>
  <c r="K460" i="3" s="1"/>
  <c r="S245" i="1"/>
  <c r="K700" i="3" s="1"/>
  <c r="S246" i="1"/>
  <c r="K934" i="3" s="1"/>
  <c r="S247" i="1"/>
  <c r="S248" i="1"/>
  <c r="K47" i="3" s="1"/>
  <c r="S249" i="1"/>
  <c r="K48" i="3" s="1"/>
  <c r="S250" i="1"/>
  <c r="K434" i="3" s="1"/>
  <c r="S251" i="1"/>
  <c r="K147" i="3" s="1"/>
  <c r="S252" i="1"/>
  <c r="K668" i="3" s="1"/>
  <c r="S253" i="1"/>
  <c r="K49" i="3" s="1"/>
  <c r="S254" i="1"/>
  <c r="K50" i="3" s="1"/>
  <c r="S255" i="1"/>
  <c r="S256" i="1"/>
  <c r="S257" i="1"/>
  <c r="K251" i="3" s="1"/>
  <c r="S258" i="1"/>
  <c r="K502" i="3" s="1"/>
  <c r="S259" i="1"/>
  <c r="K51" i="3" s="1"/>
  <c r="S260" i="1"/>
  <c r="K52" i="3" s="1"/>
  <c r="S261" i="1"/>
  <c r="K86" i="3" s="1"/>
  <c r="S262" i="1"/>
  <c r="K85" i="3" s="1"/>
  <c r="S263" i="1"/>
  <c r="K84" i="3" s="1"/>
  <c r="S264" i="1"/>
  <c r="K83" i="3" s="1"/>
  <c r="S265" i="1"/>
  <c r="K126" i="3" s="1"/>
  <c r="S266" i="1"/>
  <c r="K108" i="3" s="1"/>
  <c r="S267" i="1"/>
  <c r="S268" i="1"/>
  <c r="K109" i="3" s="1"/>
  <c r="S269" i="1"/>
  <c r="K935" i="3" s="1"/>
  <c r="S270" i="1"/>
  <c r="K1176" i="3" s="1"/>
  <c r="S271" i="1"/>
  <c r="K125" i="3" s="1"/>
  <c r="S272" i="1"/>
  <c r="K112" i="3" s="1"/>
  <c r="S273" i="1"/>
  <c r="K113" i="3" s="1"/>
  <c r="S274" i="1"/>
  <c r="S275" i="1"/>
  <c r="K558" i="3" s="1"/>
  <c r="S276" i="1"/>
  <c r="K1138" i="3" s="1"/>
  <c r="S277" i="1"/>
  <c r="K532" i="3" s="1"/>
  <c r="S278" i="1"/>
  <c r="K533" i="3" s="1"/>
  <c r="S279" i="1"/>
  <c r="K1368" i="3" s="1"/>
  <c r="L1368" i="3" s="1"/>
  <c r="S280" i="1"/>
  <c r="K130" i="3" s="1"/>
  <c r="S281" i="1"/>
  <c r="K1067" i="3" s="1"/>
  <c r="S282" i="1"/>
  <c r="K444" i="3" s="1"/>
  <c r="S283" i="1"/>
  <c r="K73" i="3" s="1"/>
  <c r="S284" i="1"/>
  <c r="S285" i="1"/>
  <c r="K79" i="3" s="1"/>
  <c r="S286" i="1"/>
  <c r="K78" i="3" s="1"/>
  <c r="S287" i="1"/>
  <c r="K123" i="3" s="1"/>
  <c r="S288" i="1"/>
  <c r="K121" i="3" s="1"/>
  <c r="S289" i="1"/>
  <c r="K105" i="3" s="1"/>
  <c r="S290" i="1"/>
  <c r="K387" i="3" s="1"/>
  <c r="S291" i="1"/>
  <c r="K75" i="3" s="1"/>
  <c r="S292" i="1"/>
  <c r="K76" i="3" s="1"/>
  <c r="S293" i="1"/>
  <c r="K129" i="3" s="1"/>
  <c r="S294" i="1"/>
  <c r="K586" i="3" s="1"/>
  <c r="S295" i="1"/>
  <c r="S296" i="1"/>
  <c r="K441" i="3" s="1"/>
  <c r="S297" i="1"/>
  <c r="K68" i="3" s="1"/>
  <c r="S298" i="1"/>
  <c r="K440" i="3" s="1"/>
  <c r="S299" i="1"/>
  <c r="K442" i="3" s="1"/>
  <c r="S300" i="1"/>
  <c r="K552" i="3" s="1"/>
  <c r="S301" i="1"/>
  <c r="K63" i="3" s="1"/>
  <c r="S302" i="1"/>
  <c r="K439" i="3" s="1"/>
  <c r="S303" i="1"/>
  <c r="S304" i="1"/>
  <c r="K62" i="3" s="1"/>
  <c r="S305" i="1"/>
  <c r="K566" i="3" s="1"/>
  <c r="S306" i="1"/>
  <c r="K287" i="3" s="1"/>
  <c r="S307" i="1"/>
  <c r="K567" i="3" s="1"/>
  <c r="S308" i="1"/>
  <c r="K58" i="3" s="1"/>
  <c r="S309" i="1"/>
  <c r="K57" i="3" s="1"/>
  <c r="S310" i="1"/>
  <c r="K56" i="3" s="1"/>
  <c r="S311" i="1"/>
  <c r="K55" i="3" s="1"/>
  <c r="S312" i="1"/>
  <c r="K53" i="3" s="1"/>
  <c r="S313" i="1"/>
  <c r="K54" i="3" s="1"/>
  <c r="S314" i="1"/>
  <c r="K831" i="3" s="1"/>
  <c r="S315" i="1"/>
  <c r="S316" i="1"/>
  <c r="S317" i="1"/>
  <c r="K114" i="3" s="1"/>
  <c r="S318" i="1"/>
  <c r="K115" i="3" s="1"/>
  <c r="S319" i="1"/>
  <c r="K116" i="3" s="1"/>
  <c r="S320" i="1"/>
  <c r="K936" i="3" s="1"/>
  <c r="S321" i="1"/>
  <c r="S322" i="1"/>
  <c r="S323" i="1"/>
  <c r="K1059" i="3" s="1"/>
  <c r="S324" i="1"/>
  <c r="S325" i="1"/>
  <c r="K81" i="3" s="1"/>
  <c r="S326" i="1"/>
  <c r="K82" i="3" s="1"/>
  <c r="S327" i="1"/>
  <c r="K107" i="3" s="1"/>
  <c r="S328" i="1"/>
  <c r="S329" i="1"/>
  <c r="S330" i="1"/>
  <c r="K432" i="3" s="1"/>
  <c r="S331" i="1"/>
  <c r="K449" i="3" s="1"/>
  <c r="S332" i="1"/>
  <c r="K448" i="3" s="1"/>
  <c r="S333" i="1"/>
  <c r="K447" i="3" s="1"/>
  <c r="S334" i="1"/>
  <c r="S335" i="1"/>
  <c r="K543" i="3" s="1"/>
  <c r="S336" i="1"/>
  <c r="S337" i="1"/>
  <c r="K306" i="3" s="1"/>
  <c r="S338" i="1"/>
  <c r="S339" i="1"/>
  <c r="S340" i="1"/>
  <c r="K1028" i="3" s="1"/>
  <c r="S341" i="1"/>
  <c r="S342" i="1"/>
  <c r="K371" i="3" s="1"/>
  <c r="S343" i="1"/>
  <c r="K132" i="3" s="1"/>
  <c r="S344" i="1"/>
  <c r="K569" i="3" s="1"/>
  <c r="S345" i="1"/>
  <c r="S346" i="1"/>
  <c r="K239" i="3" s="1"/>
  <c r="S347" i="1"/>
  <c r="K177" i="3" s="1"/>
  <c r="S348" i="1"/>
  <c r="K276" i="3" s="1"/>
  <c r="S349" i="1"/>
  <c r="K376" i="3" s="1"/>
  <c r="S350" i="1"/>
  <c r="K377" i="3" s="1"/>
  <c r="S351" i="1"/>
  <c r="K588" i="3" s="1"/>
  <c r="S352" i="1"/>
  <c r="K436" i="3" s="1"/>
  <c r="S353" i="1"/>
  <c r="S354" i="1"/>
  <c r="K1373" i="3" s="1"/>
  <c r="L1373" i="3" s="1"/>
  <c r="S355" i="1"/>
  <c r="S356" i="1"/>
  <c r="K605" i="3" s="1"/>
  <c r="S357" i="1"/>
  <c r="K672" i="3" s="1"/>
  <c r="S358" i="1"/>
  <c r="K483" i="3" s="1"/>
  <c r="S359" i="1"/>
  <c r="K303" i="3" s="1"/>
  <c r="S360" i="1"/>
  <c r="S361" i="1"/>
  <c r="K1084" i="3" s="1"/>
  <c r="S362" i="1"/>
  <c r="S363" i="1"/>
  <c r="K901" i="3" s="1"/>
  <c r="S364" i="1"/>
  <c r="K761" i="3" s="1"/>
  <c r="S365" i="1"/>
  <c r="K182" i="3" s="1"/>
  <c r="S366" i="1"/>
  <c r="K861" i="3" s="1"/>
  <c r="S367" i="1"/>
  <c r="S368" i="1"/>
  <c r="K491" i="3" s="1"/>
  <c r="S369" i="1"/>
  <c r="S370" i="1"/>
  <c r="K1137" i="3" s="1"/>
  <c r="S371" i="1"/>
  <c r="K1033" i="3" s="1"/>
  <c r="S372" i="1"/>
  <c r="K542" i="3" s="1"/>
  <c r="S373" i="1"/>
  <c r="S374" i="1"/>
  <c r="K772" i="3" s="1"/>
  <c r="S375" i="1"/>
  <c r="K570" i="3" s="1"/>
  <c r="S376" i="1"/>
  <c r="S377" i="1"/>
  <c r="K385" i="3" s="1"/>
  <c r="S378" i="1"/>
  <c r="K348" i="3" s="1"/>
  <c r="S379" i="1"/>
  <c r="S380" i="1"/>
  <c r="K1182" i="3" s="1"/>
  <c r="S381" i="1"/>
  <c r="K437" i="3" s="1"/>
  <c r="S382" i="1"/>
  <c r="K469" i="3" s="1"/>
  <c r="S383" i="1"/>
  <c r="K710" i="3" s="1"/>
  <c r="S384" i="1"/>
  <c r="K713" i="3" s="1"/>
  <c r="S385" i="1"/>
  <c r="K1155" i="3" s="1"/>
  <c r="S386" i="1"/>
  <c r="K1087" i="3" s="1"/>
  <c r="S387" i="1"/>
  <c r="S388" i="1"/>
  <c r="K804" i="3" s="1"/>
  <c r="S389" i="1"/>
  <c r="S390" i="1"/>
  <c r="S391" i="1"/>
  <c r="K825" i="3" s="1"/>
  <c r="S392" i="1"/>
  <c r="K803" i="3" s="1"/>
  <c r="S393" i="1"/>
  <c r="K1293" i="3" s="1"/>
  <c r="S394" i="1"/>
  <c r="K589" i="3" s="1"/>
  <c r="S395" i="1"/>
  <c r="K590" i="3" s="1"/>
  <c r="S396" i="1"/>
  <c r="S397" i="1"/>
  <c r="K302" i="3" s="1"/>
  <c r="S398" i="1"/>
  <c r="K544" i="3" s="1"/>
  <c r="S399" i="1"/>
  <c r="S400" i="1"/>
  <c r="S401" i="1"/>
  <c r="S402" i="1"/>
  <c r="K503" i="3" s="1"/>
  <c r="S403" i="1"/>
  <c r="K462" i="3" s="1"/>
  <c r="S404" i="1"/>
  <c r="S405" i="1"/>
  <c r="S406" i="1"/>
  <c r="K288" i="3" s="1"/>
  <c r="S407" i="1"/>
  <c r="S408" i="1"/>
  <c r="K404" i="3" s="1"/>
  <c r="S409" i="1"/>
  <c r="K714" i="3" s="1"/>
  <c r="S410" i="1"/>
  <c r="S411" i="1"/>
  <c r="K430" i="3" s="1"/>
  <c r="S412" i="1"/>
  <c r="S413" i="1"/>
  <c r="K673" i="3" s="1"/>
  <c r="S414" i="1"/>
  <c r="S415" i="1"/>
  <c r="K253" i="3" s="1"/>
  <c r="S416" i="1"/>
  <c r="K942" i="3" s="1"/>
  <c r="S417" i="1"/>
  <c r="K384" i="3" s="1"/>
  <c r="S418" i="1"/>
  <c r="S419" i="1"/>
  <c r="S420" i="1"/>
  <c r="K273" i="3" s="1"/>
  <c r="S421" i="1"/>
  <c r="K227" i="3" s="1"/>
  <c r="S422" i="1"/>
  <c r="K530" i="3" s="1"/>
  <c r="S423" i="1"/>
  <c r="S424" i="1"/>
  <c r="K170" i="3" s="1"/>
  <c r="S425" i="1"/>
  <c r="K230" i="3" s="1"/>
  <c r="S426" i="1"/>
  <c r="K222" i="3" s="1"/>
  <c r="S427" i="1"/>
  <c r="S428" i="1"/>
  <c r="K615" i="3" s="1"/>
  <c r="S429" i="1"/>
  <c r="K464" i="3" s="1"/>
  <c r="S430" i="1"/>
  <c r="K311" i="3" s="1"/>
  <c r="S431" i="1"/>
  <c r="K383" i="3" s="1"/>
  <c r="S432" i="1"/>
  <c r="K351" i="3" s="1"/>
  <c r="S433" i="1"/>
  <c r="K193" i="3" s="1"/>
  <c r="S434" i="1"/>
  <c r="K322" i="3" s="1"/>
  <c r="S435" i="1"/>
  <c r="K159" i="3" s="1"/>
  <c r="S436" i="1"/>
  <c r="K563" i="3" s="1"/>
  <c r="S437" i="1"/>
  <c r="K1096" i="3" s="1"/>
  <c r="S438" i="1"/>
  <c r="K1097" i="3" s="1"/>
  <c r="S439" i="1"/>
  <c r="K194" i="3" s="1"/>
  <c r="S440" i="1"/>
  <c r="K399" i="3" s="1"/>
  <c r="S441" i="1"/>
  <c r="K214" i="3" s="1"/>
  <c r="S442" i="1"/>
  <c r="S443" i="1"/>
  <c r="K435" i="3" s="1"/>
  <c r="S444" i="1"/>
  <c r="K592" i="3" s="1"/>
  <c r="S445" i="1"/>
  <c r="S446" i="1"/>
  <c r="K336" i="3" s="1"/>
  <c r="S447" i="1"/>
  <c r="S448" i="1"/>
  <c r="K766" i="3" s="1"/>
  <c r="S449" i="1"/>
  <c r="K263" i="3" s="1"/>
  <c r="S450" i="1"/>
  <c r="K166" i="3" s="1"/>
  <c r="S451" i="1"/>
  <c r="K186" i="3" s="1"/>
  <c r="S452" i="1"/>
  <c r="K564" i="3" s="1"/>
  <c r="S453" i="1"/>
  <c r="K775" i="3" s="1"/>
  <c r="S454" i="1"/>
  <c r="K272" i="3" s="1"/>
  <c r="S455" i="1"/>
  <c r="K339" i="3" s="1"/>
  <c r="S456" i="1"/>
  <c r="K172" i="3" s="1"/>
  <c r="S457" i="1"/>
  <c r="K246" i="3" s="1"/>
  <c r="S458" i="1"/>
  <c r="K163" i="3" s="1"/>
  <c r="S459" i="1"/>
  <c r="S460" i="1"/>
  <c r="K266" i="3" s="1"/>
  <c r="S461" i="1"/>
  <c r="K683" i="3" s="1"/>
  <c r="S462" i="1"/>
  <c r="K593" i="3" s="1"/>
  <c r="S463" i="1"/>
  <c r="K561" i="3" s="1"/>
  <c r="S464" i="1"/>
  <c r="K903" i="3" s="1"/>
  <c r="S465" i="1"/>
  <c r="K1002" i="3" s="1"/>
  <c r="S466" i="1"/>
  <c r="K340" i="3" s="1"/>
  <c r="S467" i="1"/>
  <c r="K92" i="3" s="1"/>
  <c r="S468" i="1"/>
  <c r="K247" i="3" s="1"/>
  <c r="S469" i="1"/>
  <c r="K157" i="3" s="1"/>
  <c r="S470" i="1"/>
  <c r="K571" i="3" s="1"/>
  <c r="S471" i="1"/>
  <c r="K165" i="3" s="1"/>
  <c r="S472" i="1"/>
  <c r="K308" i="3" s="1"/>
  <c r="S473" i="1"/>
  <c r="K167" i="3" s="1"/>
  <c r="S474" i="1"/>
  <c r="K1011" i="3" s="1"/>
  <c r="S475" i="1"/>
  <c r="K494" i="3" s="1"/>
  <c r="S476" i="1"/>
  <c r="K577" i="3" s="1"/>
  <c r="S477" i="1"/>
  <c r="K1003" i="3" s="1"/>
  <c r="S478" i="1"/>
  <c r="K209" i="3" s="1"/>
  <c r="S479" i="1"/>
  <c r="K828" i="3" s="1"/>
  <c r="S480" i="1"/>
  <c r="K154" i="3" s="1"/>
  <c r="S481" i="1"/>
  <c r="K517" i="3" s="1"/>
  <c r="S482" i="1"/>
  <c r="K171" i="3" s="1"/>
  <c r="S483" i="1"/>
  <c r="S484" i="1"/>
  <c r="K301" i="3" s="1"/>
  <c r="S485" i="1"/>
  <c r="K1140" i="3" s="1"/>
  <c r="S486" i="1"/>
  <c r="K813" i="3" s="1"/>
  <c r="S487" i="1"/>
  <c r="S488" i="1"/>
  <c r="K572" i="3" s="1"/>
  <c r="S489" i="1"/>
  <c r="K156" i="3" s="1"/>
  <c r="S490" i="1"/>
  <c r="K531" i="3" s="1"/>
  <c r="S491" i="1"/>
  <c r="K643" i="3" s="1"/>
  <c r="S492" i="1"/>
  <c r="K486" i="3" s="1"/>
  <c r="S493" i="1"/>
  <c r="K155" i="3" s="1"/>
  <c r="S494" i="1"/>
  <c r="K485" i="3" s="1"/>
  <c r="S495" i="1"/>
  <c r="K275" i="3" s="1"/>
  <c r="S496" i="1"/>
  <c r="K534" i="3" s="1"/>
  <c r="S497" i="1"/>
  <c r="K184" i="3" s="1"/>
  <c r="S498" i="1"/>
  <c r="K324" i="3" s="1"/>
  <c r="S499" i="1"/>
  <c r="K595" i="3" s="1"/>
  <c r="S500" i="1"/>
  <c r="K292" i="3" s="1"/>
  <c r="S501" i="1"/>
  <c r="K290" i="3" s="1"/>
  <c r="S502" i="1"/>
  <c r="K265" i="3" s="1"/>
  <c r="S503" i="1"/>
  <c r="K1230" i="3" s="1"/>
  <c r="S504" i="1"/>
  <c r="K179" i="3" s="1"/>
  <c r="S505" i="1"/>
  <c r="K300" i="3" s="1"/>
  <c r="S506" i="1"/>
  <c r="K281" i="3" s="1"/>
  <c r="S507" i="1"/>
  <c r="S508" i="1"/>
  <c r="K181" i="3" s="1"/>
  <c r="S509" i="1"/>
  <c r="K158" i="3" s="1"/>
  <c r="S510" i="1"/>
  <c r="K327" i="3" s="1"/>
  <c r="S511" i="1"/>
  <c r="K522" i="3" s="1"/>
  <c r="S512" i="1"/>
  <c r="K1347" i="3" s="1"/>
  <c r="L1347" i="3" s="1"/>
  <c r="S513" i="1"/>
  <c r="K1199" i="3" s="1"/>
  <c r="S514" i="1"/>
  <c r="S515" i="1"/>
  <c r="K863" i="3" s="1"/>
  <c r="S516" i="1"/>
  <c r="K565" i="3" s="1"/>
  <c r="S517" i="1"/>
  <c r="S518" i="1"/>
  <c r="K236" i="3" s="1"/>
  <c r="S519" i="1"/>
  <c r="K500" i="3" s="1"/>
  <c r="S520" i="1"/>
  <c r="K198" i="3" s="1"/>
  <c r="S521" i="1"/>
  <c r="K199" i="3" s="1"/>
  <c r="S522" i="1"/>
  <c r="K200" i="3" s="1"/>
  <c r="S523" i="1"/>
  <c r="K201" i="3" s="1"/>
  <c r="S524" i="1"/>
  <c r="K202" i="3" s="1"/>
  <c r="S525" i="1"/>
  <c r="K204" i="3" s="1"/>
  <c r="S526" i="1"/>
  <c r="K205" i="3" s="1"/>
  <c r="S527" i="1"/>
  <c r="K203" i="3" s="1"/>
  <c r="S528" i="1"/>
  <c r="K307" i="3" s="1"/>
  <c r="S529" i="1"/>
  <c r="K221" i="3" s="1"/>
  <c r="S530" i="1"/>
  <c r="K617" i="3" s="1"/>
  <c r="S531" i="1"/>
  <c r="K802" i="3" s="1"/>
  <c r="S532" i="1"/>
  <c r="K267" i="3" s="1"/>
  <c r="S533" i="1"/>
  <c r="K312" i="3" s="1"/>
  <c r="S534" i="1"/>
  <c r="K326" i="3" s="1"/>
  <c r="S535" i="1"/>
  <c r="K291" i="3" s="1"/>
  <c r="S536" i="1"/>
  <c r="K314" i="3" s="1"/>
  <c r="S537" i="1"/>
  <c r="K329" i="3" s="1"/>
  <c r="S538" i="1"/>
  <c r="K1362" i="3" s="1"/>
  <c r="L1362" i="3" s="1"/>
  <c r="S539" i="1"/>
  <c r="K427" i="3" s="1"/>
  <c r="S540" i="1"/>
  <c r="K335" i="3" s="1"/>
  <c r="S541" i="1"/>
  <c r="K218" i="3" s="1"/>
  <c r="S542" i="1"/>
  <c r="S543" i="1"/>
  <c r="K1027" i="3" s="1"/>
  <c r="S544" i="1"/>
  <c r="K535" i="3" s="1"/>
  <c r="S545" i="1"/>
  <c r="K475" i="3" s="1"/>
  <c r="S546" i="1"/>
  <c r="K398" i="3" s="1"/>
  <c r="S547" i="1"/>
  <c r="K1234" i="3" s="1"/>
  <c r="S548" i="1"/>
  <c r="S549" i="1"/>
  <c r="S550" i="1"/>
  <c r="K536" i="3" s="1"/>
  <c r="S551" i="1"/>
  <c r="K421" i="3" s="1"/>
  <c r="S552" i="1"/>
  <c r="K537" i="3" s="1"/>
  <c r="S553" i="1"/>
  <c r="K1231" i="3" s="1"/>
  <c r="S554" i="1"/>
  <c r="K298" i="3" s="1"/>
  <c r="S555" i="1"/>
  <c r="K509" i="3" s="1"/>
  <c r="S556" i="1"/>
  <c r="K315" i="3" s="1"/>
  <c r="S557" i="1"/>
  <c r="S558" i="1"/>
  <c r="K521" i="3" s="1"/>
  <c r="S559" i="1"/>
  <c r="K686" i="3" s="1"/>
  <c r="S560" i="1"/>
  <c r="K258" i="3" s="1"/>
  <c r="S561" i="1"/>
  <c r="S562" i="1"/>
  <c r="K520" i="3" s="1"/>
  <c r="S563" i="1"/>
  <c r="S564" i="1"/>
  <c r="S565" i="1"/>
  <c r="K930" i="3" s="1"/>
  <c r="S566" i="1"/>
  <c r="K250" i="3"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3" i="1"/>
  <c r="M1214" i="1"/>
  <c r="M1215" i="1"/>
  <c r="M1216"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3" i="1"/>
  <c r="L1213" i="1" s="1"/>
  <c r="K1214" i="1"/>
  <c r="L1214" i="1" s="1"/>
  <c r="K1215" i="1"/>
  <c r="L1215" i="1" s="1"/>
  <c r="K1216" i="1"/>
  <c r="L1216"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3" i="1"/>
  <c r="H1214" i="1"/>
  <c r="H1215" i="1"/>
  <c r="H1216"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S2" i="1"/>
  <c r="C1298" i="12"/>
  <c r="C1299" i="12"/>
  <c r="C1300" i="12"/>
  <c r="C1301"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F1297" i="3"/>
  <c r="I1297" i="3"/>
  <c r="J1297" i="3" s="1"/>
  <c r="F1296" i="3"/>
  <c r="I1296" i="3"/>
  <c r="J1296" i="3" s="1"/>
  <c r="F1295" i="3"/>
  <c r="I1295" i="3"/>
  <c r="F1294" i="3"/>
  <c r="I1294" i="3"/>
  <c r="J1294" i="3" s="1"/>
  <c r="F1293" i="3"/>
  <c r="I1293" i="3"/>
  <c r="J1293" i="3" s="1"/>
  <c r="F1292" i="3"/>
  <c r="I1292" i="3"/>
  <c r="J1292" i="3" s="1"/>
  <c r="F1291" i="3"/>
  <c r="I1291" i="3"/>
  <c r="J1291" i="3" s="1"/>
  <c r="F1290" i="3"/>
  <c r="I1290" i="3"/>
  <c r="J1290" i="3" s="1"/>
  <c r="F1289" i="3"/>
  <c r="I1289" i="3"/>
  <c r="F1288" i="3"/>
  <c r="I1288" i="3"/>
  <c r="F1287" i="3"/>
  <c r="I1287" i="3"/>
  <c r="J1287" i="3" s="1"/>
  <c r="F1286" i="3"/>
  <c r="I1286" i="3"/>
  <c r="J1286" i="3" s="1"/>
  <c r="F1285" i="3"/>
  <c r="I1285" i="3"/>
  <c r="F1284" i="3"/>
  <c r="I1284" i="3"/>
  <c r="J1284" i="3" s="1"/>
  <c r="F1283" i="3"/>
  <c r="I1283" i="3"/>
  <c r="J1283" i="3" s="1"/>
  <c r="F1282" i="3"/>
  <c r="I1282" i="3"/>
  <c r="J1282" i="3" s="1"/>
  <c r="F1281" i="3"/>
  <c r="I1281" i="3"/>
  <c r="J1281" i="3" s="1"/>
  <c r="F1280" i="3"/>
  <c r="I1280" i="3"/>
  <c r="J1280" i="3" s="1"/>
  <c r="F1279" i="3"/>
  <c r="I1279" i="3"/>
  <c r="F1278" i="3"/>
  <c r="I1278" i="3"/>
  <c r="J1278" i="3" s="1"/>
  <c r="F1275" i="3"/>
  <c r="I1275" i="3"/>
  <c r="F1277" i="3"/>
  <c r="I1277" i="3"/>
  <c r="J1277" i="3" s="1"/>
  <c r="F1276" i="3"/>
  <c r="I1276" i="3"/>
  <c r="J1276" i="3" s="1"/>
  <c r="F1274" i="3"/>
  <c r="I1274" i="3"/>
  <c r="F1273" i="3"/>
  <c r="I1273" i="3"/>
  <c r="F1272" i="3"/>
  <c r="I1272" i="3"/>
  <c r="J1272" i="3" s="1"/>
  <c r="F1271" i="3"/>
  <c r="I1271" i="3"/>
  <c r="J1271" i="3" s="1"/>
  <c r="F1270" i="3"/>
  <c r="I1270" i="3"/>
  <c r="J1270" i="3" s="1"/>
  <c r="F1269" i="3"/>
  <c r="I1269" i="3"/>
  <c r="J1269" i="3" s="1"/>
  <c r="F1268" i="3"/>
  <c r="I1268" i="3"/>
  <c r="J1268" i="3" s="1"/>
  <c r="F1267" i="3"/>
  <c r="I1267" i="3"/>
  <c r="J1267" i="3" s="1"/>
  <c r="F1266" i="3"/>
  <c r="I1266" i="3"/>
  <c r="F1265" i="3"/>
  <c r="I1265" i="3"/>
  <c r="J1265" i="3" s="1"/>
  <c r="F1264" i="3"/>
  <c r="I1264" i="3"/>
  <c r="J1264" i="3" s="1"/>
  <c r="F1263" i="3"/>
  <c r="I1263" i="3"/>
  <c r="J1263" i="3" s="1"/>
  <c r="F1261" i="3"/>
  <c r="F1262" i="3"/>
  <c r="I1262" i="3"/>
  <c r="J1262" i="3" s="1"/>
  <c r="I1261" i="3"/>
  <c r="J1261" i="3" s="1"/>
  <c r="F1260" i="3"/>
  <c r="I1260" i="3"/>
  <c r="F1259" i="3"/>
  <c r="I1259" i="3"/>
  <c r="F1258" i="3"/>
  <c r="I1258" i="3"/>
  <c r="J1258" i="3" s="1"/>
  <c r="F1257" i="3"/>
  <c r="I1257" i="3"/>
  <c r="F1256" i="3"/>
  <c r="I1256" i="3"/>
  <c r="F1255" i="3"/>
  <c r="I1255" i="3"/>
  <c r="F1254" i="3"/>
  <c r="I1254" i="3"/>
  <c r="F1253" i="3"/>
  <c r="I1253" i="3"/>
  <c r="J1253" i="3" s="1"/>
  <c r="F1252" i="3"/>
  <c r="I1252" i="3"/>
  <c r="J1252" i="3" s="1"/>
  <c r="F1251" i="3"/>
  <c r="I1251" i="3"/>
  <c r="J1251" i="3" s="1"/>
  <c r="F1250" i="3"/>
  <c r="I1250" i="3"/>
  <c r="J1250" i="3" s="1"/>
  <c r="F1249" i="3"/>
  <c r="I1249" i="3"/>
  <c r="J1249" i="3" s="1"/>
  <c r="F1248" i="3"/>
  <c r="I1248" i="3"/>
  <c r="J1248" i="3" s="1"/>
  <c r="F1247" i="3"/>
  <c r="I1247" i="3"/>
  <c r="F1246" i="3"/>
  <c r="I1246" i="3"/>
  <c r="J1246" i="3" s="1"/>
  <c r="F1245" i="3"/>
  <c r="I1245" i="3"/>
  <c r="F1244" i="3"/>
  <c r="I1244" i="3"/>
  <c r="J1244" i="3" s="1"/>
  <c r="F1243" i="3"/>
  <c r="I1243" i="3"/>
  <c r="J1243" i="3" s="1"/>
  <c r="F1242" i="3"/>
  <c r="I1242" i="3"/>
  <c r="J1242" i="3" s="1"/>
  <c r="F1241" i="3"/>
  <c r="I1241" i="3"/>
  <c r="J1241" i="3" s="1"/>
  <c r="F1240" i="3"/>
  <c r="I1240" i="3"/>
  <c r="J1240" i="3" s="1"/>
  <c r="F1239" i="3"/>
  <c r="I1239" i="3"/>
  <c r="J1239" i="3" s="1"/>
  <c r="F1238" i="3"/>
  <c r="I1238" i="3"/>
  <c r="F1237" i="3"/>
  <c r="I1237" i="3"/>
  <c r="J1237" i="3" s="1"/>
  <c r="F1236" i="3"/>
  <c r="I1236" i="3"/>
  <c r="F1235" i="3"/>
  <c r="I1235" i="3"/>
  <c r="F1234" i="3"/>
  <c r="I1234" i="3"/>
  <c r="F1233" i="3"/>
  <c r="I1233" i="3"/>
  <c r="J1233" i="3" s="1"/>
  <c r="F1232" i="3"/>
  <c r="I1232" i="3"/>
  <c r="J1232" i="3" s="1"/>
  <c r="F1231" i="3"/>
  <c r="I1231" i="3"/>
  <c r="J1231" i="3" s="1"/>
  <c r="F1230" i="3"/>
  <c r="I1230" i="3"/>
  <c r="J1230" i="3" s="1"/>
  <c r="F1229" i="3"/>
  <c r="I1229" i="3"/>
  <c r="J1229" i="3" s="1"/>
  <c r="F1228" i="3"/>
  <c r="I1228" i="3"/>
  <c r="J1228" i="3" s="1"/>
  <c r="F1227" i="3"/>
  <c r="I1227" i="3"/>
  <c r="J1227" i="3" s="1"/>
  <c r="F1226" i="3"/>
  <c r="I1226" i="3"/>
  <c r="J1226" i="3" s="1"/>
  <c r="F1225" i="3"/>
  <c r="I1225" i="3"/>
  <c r="J1225" i="3" s="1"/>
  <c r="F1224" i="3"/>
  <c r="I1224" i="3"/>
  <c r="J1224" i="3" s="1"/>
  <c r="F1223" i="3"/>
  <c r="I1223" i="3"/>
  <c r="F1222" i="3"/>
  <c r="I1222" i="3"/>
  <c r="J1222" i="3" s="1"/>
  <c r="F1221" i="3"/>
  <c r="I1221" i="3"/>
  <c r="F1220" i="3"/>
  <c r="I1220" i="3"/>
  <c r="J1220" i="3" s="1"/>
  <c r="F1219" i="3"/>
  <c r="I1219" i="3"/>
  <c r="J1219" i="3" s="1"/>
  <c r="F1218" i="3"/>
  <c r="I1218" i="3"/>
  <c r="F1217" i="3"/>
  <c r="I1217" i="3"/>
  <c r="J1217" i="3" s="1"/>
  <c r="F1216" i="3"/>
  <c r="I1216" i="3"/>
  <c r="F1215" i="3"/>
  <c r="I1215" i="3"/>
  <c r="F1214" i="3"/>
  <c r="I1214" i="3"/>
  <c r="F1213" i="3"/>
  <c r="I1213" i="3"/>
  <c r="J1213" i="3" s="1"/>
  <c r="F1212" i="3"/>
  <c r="I1212" i="3"/>
  <c r="J1212" i="3" s="1"/>
  <c r="F1211" i="3"/>
  <c r="I1211" i="3"/>
  <c r="J1211" i="3" s="1"/>
  <c r="F1210" i="3"/>
  <c r="I1210" i="3"/>
  <c r="J1210" i="3" s="1"/>
  <c r="F1209" i="3"/>
  <c r="I1209" i="3"/>
  <c r="F1208" i="3"/>
  <c r="I1208" i="3"/>
  <c r="J1208" i="3" s="1"/>
  <c r="F1207" i="3"/>
  <c r="I1207" i="3"/>
  <c r="J1207" i="3" s="1"/>
  <c r="F1206" i="3"/>
  <c r="I1206" i="3"/>
  <c r="J1206" i="3" s="1"/>
  <c r="F1205" i="3"/>
  <c r="I1205" i="3"/>
  <c r="F1204" i="3"/>
  <c r="I1204" i="3"/>
  <c r="J1204" i="3" s="1"/>
  <c r="F1203" i="3"/>
  <c r="I1203" i="3"/>
  <c r="F1202" i="3"/>
  <c r="I1202" i="3"/>
  <c r="J1202" i="3" s="1"/>
  <c r="F1201" i="3"/>
  <c r="I1201" i="3"/>
  <c r="F1200" i="3"/>
  <c r="I1200" i="3"/>
  <c r="J1200" i="3" s="1"/>
  <c r="F1199" i="3"/>
  <c r="I1199" i="3"/>
  <c r="F1198" i="3"/>
  <c r="I1198" i="3"/>
  <c r="J1198" i="3" s="1"/>
  <c r="F1197" i="3"/>
  <c r="I1197" i="3"/>
  <c r="J1197" i="3" s="1"/>
  <c r="F1196" i="3"/>
  <c r="I1196" i="3"/>
  <c r="F1195" i="3"/>
  <c r="I1195" i="3"/>
  <c r="K1195" i="3" s="1"/>
  <c r="F1194" i="3"/>
  <c r="I1194" i="3"/>
  <c r="J1194" i="3" s="1"/>
  <c r="F1193" i="3"/>
  <c r="I1193" i="3"/>
  <c r="J1193" i="3" s="1"/>
  <c r="F1192" i="3"/>
  <c r="I1192" i="3"/>
  <c r="J1192" i="3" s="1"/>
  <c r="F1191" i="3"/>
  <c r="I1191" i="3"/>
  <c r="J1191" i="3" s="1"/>
  <c r="F1190" i="3"/>
  <c r="I1190" i="3"/>
  <c r="J1190" i="3" s="1"/>
  <c r="F1189" i="3"/>
  <c r="I1189" i="3"/>
  <c r="J1189" i="3" s="1"/>
  <c r="F1188" i="3"/>
  <c r="I1188" i="3"/>
  <c r="J1188" i="3" s="1"/>
  <c r="F1187" i="3"/>
  <c r="I1187" i="3"/>
  <c r="J1187" i="3" s="1"/>
  <c r="F1186" i="3"/>
  <c r="I1186" i="3"/>
  <c r="J1186" i="3" s="1"/>
  <c r="F1185" i="3"/>
  <c r="I1185" i="3"/>
  <c r="F1184" i="3"/>
  <c r="I1184" i="3"/>
  <c r="F1183" i="3"/>
  <c r="I1183" i="3"/>
  <c r="J1183" i="3" s="1"/>
  <c r="F1182" i="3"/>
  <c r="I1182" i="3"/>
  <c r="J1182" i="3" s="1"/>
  <c r="F1181" i="3"/>
  <c r="I1181" i="3"/>
  <c r="J1181" i="3" s="1"/>
  <c r="F1180" i="3"/>
  <c r="I1180" i="3"/>
  <c r="F1179" i="3"/>
  <c r="I1179" i="3"/>
  <c r="F1178" i="3"/>
  <c r="I1178" i="3"/>
  <c r="F1177" i="3"/>
  <c r="I1177" i="3"/>
  <c r="J1177" i="3" s="1"/>
  <c r="F1176" i="3"/>
  <c r="I1176" i="3"/>
  <c r="F1175" i="3"/>
  <c r="I1175" i="3"/>
  <c r="F1174" i="3"/>
  <c r="I1174" i="3"/>
  <c r="J1174" i="3" s="1"/>
  <c r="F1173" i="3"/>
  <c r="I1173" i="3"/>
  <c r="J1173" i="3" s="1"/>
  <c r="F1172" i="3"/>
  <c r="I1172" i="3"/>
  <c r="F1171" i="3"/>
  <c r="I1171" i="3"/>
  <c r="F1170" i="3"/>
  <c r="I1170" i="3"/>
  <c r="J1170" i="3" s="1"/>
  <c r="F1169" i="3"/>
  <c r="I1169" i="3"/>
  <c r="J1169" i="3" s="1"/>
  <c r="F1168" i="3"/>
  <c r="I1168" i="3"/>
  <c r="F1167" i="3"/>
  <c r="I1167" i="3"/>
  <c r="J1167" i="3" s="1"/>
  <c r="F1166" i="3"/>
  <c r="I1166" i="3"/>
  <c r="J1166" i="3" s="1"/>
  <c r="F1165" i="3"/>
  <c r="I1165" i="3"/>
  <c r="J1165" i="3" s="1"/>
  <c r="F1164" i="3"/>
  <c r="I1164" i="3"/>
  <c r="J1164" i="3" s="1"/>
  <c r="F1163" i="3"/>
  <c r="I1163" i="3"/>
  <c r="J1163" i="3" s="1"/>
  <c r="F1159" i="3"/>
  <c r="F1160" i="3"/>
  <c r="F1162" i="3"/>
  <c r="I1162" i="3"/>
  <c r="J1162" i="3" s="1"/>
  <c r="F1161" i="3"/>
  <c r="I1161" i="3"/>
  <c r="J1161" i="3" s="1"/>
  <c r="I1160" i="3"/>
  <c r="J1160" i="3" s="1"/>
  <c r="I1159" i="3"/>
  <c r="J1159" i="3" s="1"/>
  <c r="F1158" i="3"/>
  <c r="I1158" i="3"/>
  <c r="F1157" i="3"/>
  <c r="I1157" i="3"/>
  <c r="J1157" i="3" s="1"/>
  <c r="F1156" i="3"/>
  <c r="I1156" i="3"/>
  <c r="F1155" i="3"/>
  <c r="I1155" i="3"/>
  <c r="F1154" i="3"/>
  <c r="I1154" i="3"/>
  <c r="J1154" i="3" s="1"/>
  <c r="F1153" i="3"/>
  <c r="I1153" i="3"/>
  <c r="F1152" i="3"/>
  <c r="I1152" i="3"/>
  <c r="J1152" i="3" s="1"/>
  <c r="F1151" i="3"/>
  <c r="I1151" i="3"/>
  <c r="J1151" i="3" s="1"/>
  <c r="F1150" i="3"/>
  <c r="I1150" i="3"/>
  <c r="F1149" i="3"/>
  <c r="I1149" i="3"/>
  <c r="J1149" i="3" s="1"/>
  <c r="F1148" i="3"/>
  <c r="I1148" i="3"/>
  <c r="F1147" i="3"/>
  <c r="I1147" i="3"/>
  <c r="J1147" i="3" s="1"/>
  <c r="F1146" i="3"/>
  <c r="I1146" i="3"/>
  <c r="F1145" i="3"/>
  <c r="I1145" i="3"/>
  <c r="F1144" i="3"/>
  <c r="I1144" i="3"/>
  <c r="F1143" i="3"/>
  <c r="I1143" i="3"/>
  <c r="J1143" i="3" s="1"/>
  <c r="F1142" i="3"/>
  <c r="I1142" i="3"/>
  <c r="J1142" i="3" s="1"/>
  <c r="F1141" i="3"/>
  <c r="I1141" i="3"/>
  <c r="J1141" i="3" s="1"/>
  <c r="F1140" i="3"/>
  <c r="I1140" i="3"/>
  <c r="J1140" i="3" s="1"/>
  <c r="F1139" i="3"/>
  <c r="I1139" i="3"/>
  <c r="J1139" i="3" s="1"/>
  <c r="F1138" i="3"/>
  <c r="I1138" i="3"/>
  <c r="J1138" i="3" s="1"/>
  <c r="F1137" i="3"/>
  <c r="I1137" i="3"/>
  <c r="J1137" i="3" s="1"/>
  <c r="F1136" i="3"/>
  <c r="I1136" i="3"/>
  <c r="F1135" i="3"/>
  <c r="I1135" i="3"/>
  <c r="F1134" i="3"/>
  <c r="I1134" i="3"/>
  <c r="F1133" i="3"/>
  <c r="I1133" i="3"/>
  <c r="F1132" i="3"/>
  <c r="I1132" i="3"/>
  <c r="F1131" i="3"/>
  <c r="I1131" i="3"/>
  <c r="J1131" i="3" s="1"/>
  <c r="F1130" i="3"/>
  <c r="I1130" i="3"/>
  <c r="J1130" i="3" s="1"/>
  <c r="F1129" i="3"/>
  <c r="I1129" i="3"/>
  <c r="J1129" i="3" s="1"/>
  <c r="F1128" i="3"/>
  <c r="I1128" i="3"/>
  <c r="J1128" i="3" s="1"/>
  <c r="F1127" i="3"/>
  <c r="I1127" i="3"/>
  <c r="F1126" i="3"/>
  <c r="I1126" i="3"/>
  <c r="F1125" i="3"/>
  <c r="I1125" i="3"/>
  <c r="J1125" i="3" s="1"/>
  <c r="F1124" i="3"/>
  <c r="I1124" i="3"/>
  <c r="F1115" i="3"/>
  <c r="F1123" i="3"/>
  <c r="I1123" i="3"/>
  <c r="J1123" i="3" s="1"/>
  <c r="F1122" i="3"/>
  <c r="I1122" i="3"/>
  <c r="J1122" i="3" s="1"/>
  <c r="F1121" i="3"/>
  <c r="I1121" i="3"/>
  <c r="J1121" i="3" s="1"/>
  <c r="F1120" i="3"/>
  <c r="I1120" i="3"/>
  <c r="J1120" i="3" s="1"/>
  <c r="F1119" i="3"/>
  <c r="I1119" i="3"/>
  <c r="J1119" i="3" s="1"/>
  <c r="F1118" i="3"/>
  <c r="I1118" i="3"/>
  <c r="F1117" i="3"/>
  <c r="I1117" i="3"/>
  <c r="J1117" i="3" s="1"/>
  <c r="F1116" i="3"/>
  <c r="I1116" i="3"/>
  <c r="I1115" i="3"/>
  <c r="J1115" i="3" s="1"/>
  <c r="F1114" i="3"/>
  <c r="I1114" i="3"/>
  <c r="F1113" i="3"/>
  <c r="I1113" i="3"/>
  <c r="J1113" i="3" s="1"/>
  <c r="F1112" i="3"/>
  <c r="I1112" i="3"/>
  <c r="J1112" i="3" s="1"/>
  <c r="F1111" i="3"/>
  <c r="I1111" i="3"/>
  <c r="J1111" i="3" s="1"/>
  <c r="F1110" i="3"/>
  <c r="I1110" i="3"/>
  <c r="J1110" i="3" s="1"/>
  <c r="F1109" i="3"/>
  <c r="I1109" i="3"/>
  <c r="J1109" i="3" s="1"/>
  <c r="F1108" i="3"/>
  <c r="I1108" i="3"/>
  <c r="F1107" i="3"/>
  <c r="I1107" i="3"/>
  <c r="F1106" i="3"/>
  <c r="I1106" i="3"/>
  <c r="F1105" i="3"/>
  <c r="I1105" i="3"/>
  <c r="J1105" i="3" s="1"/>
  <c r="F1104" i="3"/>
  <c r="I1104" i="3"/>
  <c r="J1104" i="3" s="1"/>
  <c r="F1103" i="3"/>
  <c r="I1103" i="3"/>
  <c r="F1102" i="3"/>
  <c r="I1102" i="3"/>
  <c r="F1101" i="3"/>
  <c r="I1101" i="3"/>
  <c r="F1100" i="3"/>
  <c r="I1100" i="3"/>
  <c r="J1100" i="3" s="1"/>
  <c r="F1099" i="3"/>
  <c r="I1099" i="3"/>
  <c r="F1098" i="3"/>
  <c r="I1098" i="3"/>
  <c r="F1097" i="3"/>
  <c r="I1097" i="3"/>
  <c r="F1096" i="3"/>
  <c r="I1096" i="3"/>
  <c r="F1095" i="3"/>
  <c r="I1095" i="3"/>
  <c r="J1095" i="3" s="1"/>
  <c r="F1094" i="3"/>
  <c r="I1094" i="3"/>
  <c r="J1094" i="3" s="1"/>
  <c r="F1093" i="3"/>
  <c r="I1093" i="3"/>
  <c r="J1093" i="3" s="1"/>
  <c r="F1092" i="3"/>
  <c r="I1092" i="3"/>
  <c r="F1091" i="3"/>
  <c r="I1091" i="3"/>
  <c r="J1091" i="3" s="1"/>
  <c r="F1090" i="3"/>
  <c r="I1090" i="3"/>
  <c r="J1090" i="3" s="1"/>
  <c r="F1089" i="3"/>
  <c r="I1089" i="3"/>
  <c r="J1089" i="3" s="1"/>
  <c r="F1088" i="3"/>
  <c r="I1088" i="3"/>
  <c r="J1088" i="3" s="1"/>
  <c r="F1087" i="3"/>
  <c r="I1087" i="3"/>
  <c r="F1086" i="3"/>
  <c r="I1086" i="3"/>
  <c r="F1085" i="3"/>
  <c r="I1085" i="3"/>
  <c r="J1085" i="3" s="1"/>
  <c r="F1084" i="3"/>
  <c r="I1084" i="3"/>
  <c r="J1084" i="3" s="1"/>
  <c r="F1083" i="3"/>
  <c r="I1083" i="3"/>
  <c r="J1083" i="3" s="1"/>
  <c r="F1082" i="3"/>
  <c r="I1082" i="3"/>
  <c r="J1082" i="3" s="1"/>
  <c r="F1081" i="3"/>
  <c r="I1081" i="3"/>
  <c r="J1081" i="3" s="1"/>
  <c r="F1080" i="3"/>
  <c r="I1080" i="3"/>
  <c r="F1079" i="3"/>
  <c r="I1079" i="3"/>
  <c r="J1079" i="3" s="1"/>
  <c r="F1078" i="3"/>
  <c r="I1078" i="3"/>
  <c r="J1078" i="3" s="1"/>
  <c r="F1077" i="3"/>
  <c r="I1077" i="3"/>
  <c r="F1076" i="3"/>
  <c r="I1076" i="3"/>
  <c r="F1075" i="3"/>
  <c r="I1075" i="3"/>
  <c r="J1075" i="3" s="1"/>
  <c r="F1074" i="3"/>
  <c r="I1074" i="3"/>
  <c r="J1074" i="3" s="1"/>
  <c r="F1073" i="3"/>
  <c r="I1073" i="3"/>
  <c r="J1073" i="3" s="1"/>
  <c r="F1072" i="3"/>
  <c r="I1072" i="3"/>
  <c r="J1072" i="3" s="1"/>
  <c r="F1071" i="3"/>
  <c r="I1071" i="3"/>
  <c r="J1071" i="3" s="1"/>
  <c r="F1070" i="3"/>
  <c r="I1070" i="3"/>
  <c r="I1069" i="3"/>
  <c r="F1068" i="3"/>
  <c r="I1068" i="3"/>
  <c r="F1067" i="3"/>
  <c r="I1067" i="3"/>
  <c r="F1066" i="3"/>
  <c r="I1066" i="3"/>
  <c r="J1066" i="3" s="1"/>
  <c r="F1065" i="3"/>
  <c r="I1065" i="3"/>
  <c r="J1065" i="3" s="1"/>
  <c r="F1064" i="3"/>
  <c r="I1064" i="3"/>
  <c r="J1064" i="3" s="1"/>
  <c r="F1063" i="3"/>
  <c r="I1063" i="3"/>
  <c r="J1063" i="3" s="1"/>
  <c r="F1062" i="3"/>
  <c r="I1062" i="3"/>
  <c r="J1062" i="3" s="1"/>
  <c r="P1152" i="1"/>
  <c r="P1153" i="1"/>
  <c r="P1151" i="1"/>
  <c r="P1150" i="1"/>
  <c r="P1149" i="1"/>
  <c r="P1145" i="1"/>
  <c r="P1146" i="1"/>
  <c r="P1147" i="1"/>
  <c r="K1344" i="3" s="1"/>
  <c r="P1148" i="1"/>
  <c r="P1142" i="1"/>
  <c r="P1143" i="1"/>
  <c r="P1144" i="1"/>
  <c r="K1189" i="3" s="1"/>
  <c r="P1136" i="1"/>
  <c r="K1359" i="3" s="1"/>
  <c r="L1359" i="3" s="1"/>
  <c r="P1137" i="1"/>
  <c r="K1088" i="3" s="1"/>
  <c r="P1138" i="1"/>
  <c r="K1360" i="3" s="1"/>
  <c r="L1360" i="3" s="1"/>
  <c r="P1139" i="1"/>
  <c r="P1140" i="1"/>
  <c r="K1136" i="3" s="1"/>
  <c r="P1141" i="1"/>
  <c r="P1135" i="1"/>
  <c r="K1123" i="3" s="1"/>
  <c r="P1134" i="1"/>
  <c r="K1095" i="3" s="1"/>
  <c r="P1133" i="1"/>
  <c r="K1134" i="3" s="1"/>
  <c r="P1132" i="1"/>
  <c r="K1166" i="3" s="1"/>
  <c r="P1131" i="1"/>
  <c r="F1061" i="3"/>
  <c r="I1061" i="3"/>
  <c r="F1012" i="3"/>
  <c r="F1060" i="3"/>
  <c r="I1060" i="3"/>
  <c r="J1060" i="3" s="1"/>
  <c r="F1059" i="3"/>
  <c r="I1059" i="3"/>
  <c r="J1059" i="3" s="1"/>
  <c r="F1058" i="3"/>
  <c r="I1058" i="3"/>
  <c r="J1058" i="3" s="1"/>
  <c r="F1057" i="3"/>
  <c r="I1057" i="3"/>
  <c r="F1056" i="3"/>
  <c r="I1056" i="3"/>
  <c r="F1055" i="3"/>
  <c r="I1055" i="3"/>
  <c r="J1055" i="3" s="1"/>
  <c r="F1054" i="3"/>
  <c r="I1054" i="3"/>
  <c r="J1054" i="3" s="1"/>
  <c r="F1053" i="3"/>
  <c r="I1053" i="3"/>
  <c r="J1053" i="3" s="1"/>
  <c r="F1052" i="3"/>
  <c r="I1052" i="3"/>
  <c r="J1052" i="3" s="1"/>
  <c r="F1051" i="3"/>
  <c r="I1051" i="3"/>
  <c r="F1048" i="3"/>
  <c r="I1048" i="3"/>
  <c r="J1048" i="3" s="1"/>
  <c r="F1050" i="3"/>
  <c r="I1050" i="3"/>
  <c r="F1049" i="3"/>
  <c r="I1049" i="3"/>
  <c r="J1049" i="3" s="1"/>
  <c r="F1047" i="3"/>
  <c r="I1047" i="3"/>
  <c r="F1046" i="3"/>
  <c r="I1046" i="3"/>
  <c r="F1045" i="3"/>
  <c r="I1045" i="3"/>
  <c r="F1044" i="3"/>
  <c r="I1044" i="3"/>
  <c r="J1044" i="3" s="1"/>
  <c r="F1043" i="3"/>
  <c r="I1043" i="3"/>
  <c r="J1043" i="3" s="1"/>
  <c r="F1042" i="3"/>
  <c r="I1042" i="3"/>
  <c r="F1041" i="3"/>
  <c r="I1041" i="3"/>
  <c r="J1041" i="3" s="1"/>
  <c r="F1040" i="3"/>
  <c r="I1040" i="3"/>
  <c r="J1040" i="3" s="1"/>
  <c r="F1039" i="3"/>
  <c r="I1039" i="3"/>
  <c r="J1039" i="3" s="1"/>
  <c r="F1038" i="3"/>
  <c r="I1038" i="3"/>
  <c r="J1038" i="3" s="1"/>
  <c r="F1037" i="3"/>
  <c r="I1037" i="3"/>
  <c r="J1037" i="3" s="1"/>
  <c r="F1036" i="3"/>
  <c r="I1036" i="3"/>
  <c r="J1036" i="3" s="1"/>
  <c r="F1035" i="3"/>
  <c r="I1035" i="3"/>
  <c r="J1035" i="3" s="1"/>
  <c r="F1034" i="3"/>
  <c r="I1034" i="3"/>
  <c r="J1034" i="3" s="1"/>
  <c r="F1033" i="3"/>
  <c r="I1033" i="3"/>
  <c r="J1033" i="3" s="1"/>
  <c r="F1032" i="3"/>
  <c r="I1032" i="3"/>
  <c r="J1032" i="3" s="1"/>
  <c r="F1031" i="3"/>
  <c r="I1031" i="3"/>
  <c r="J1031" i="3" s="1"/>
  <c r="F1030" i="3"/>
  <c r="I1030" i="3"/>
  <c r="J1030" i="3" s="1"/>
  <c r="F1029" i="3"/>
  <c r="I1029" i="3"/>
  <c r="F1028" i="3"/>
  <c r="I1028" i="3"/>
  <c r="F1027" i="3"/>
  <c r="I1027" i="3"/>
  <c r="J1027" i="3" s="1"/>
  <c r="F1026" i="3"/>
  <c r="I1026" i="3"/>
  <c r="F1025" i="3"/>
  <c r="I1025" i="3"/>
  <c r="J1025" i="3" s="1"/>
  <c r="F1024" i="3"/>
  <c r="I1024" i="3"/>
  <c r="J1024" i="3" s="1"/>
  <c r="F1023" i="3"/>
  <c r="I1023" i="3"/>
  <c r="J1023" i="3" s="1"/>
  <c r="F1022" i="3"/>
  <c r="I1022" i="3"/>
  <c r="J1022" i="3" s="1"/>
  <c r="F1021" i="3"/>
  <c r="I1021" i="3"/>
  <c r="F1020" i="3"/>
  <c r="I1020" i="3"/>
  <c r="J1020" i="3" s="1"/>
  <c r="F1019" i="3"/>
  <c r="I1019" i="3"/>
  <c r="F1018" i="3"/>
  <c r="I1018" i="3"/>
  <c r="J1018" i="3" s="1"/>
  <c r="F1017" i="3"/>
  <c r="I1017" i="3"/>
  <c r="J1017" i="3" s="1"/>
  <c r="F1016" i="3"/>
  <c r="I1016" i="3"/>
  <c r="J1016" i="3" s="1"/>
  <c r="F1015" i="3"/>
  <c r="I1015" i="3"/>
  <c r="J1015" i="3" s="1"/>
  <c r="F1014" i="3"/>
  <c r="I1014" i="3"/>
  <c r="J1014" i="3" s="1"/>
  <c r="F1013" i="3"/>
  <c r="I1013" i="3"/>
  <c r="J1013" i="3" s="1"/>
  <c r="I1012" i="3"/>
  <c r="J1012" i="3" s="1"/>
  <c r="F1011" i="3"/>
  <c r="I1011" i="3"/>
  <c r="F1010" i="3"/>
  <c r="I1010" i="3"/>
  <c r="J1010" i="3" s="1"/>
  <c r="F1009" i="3"/>
  <c r="I1009" i="3"/>
  <c r="F1008" i="3"/>
  <c r="I1008" i="3"/>
  <c r="F1007" i="3"/>
  <c r="I1007" i="3"/>
  <c r="F1006" i="3"/>
  <c r="I1006" i="3"/>
  <c r="F1005" i="3"/>
  <c r="I1005" i="3"/>
  <c r="F1004" i="3"/>
  <c r="I1004" i="3"/>
  <c r="J1004" i="3" s="1"/>
  <c r="F1001" i="3"/>
  <c r="I1001" i="3"/>
  <c r="J1001" i="3" s="1"/>
  <c r="F1003" i="3"/>
  <c r="I1003" i="3"/>
  <c r="J1003" i="3" s="1"/>
  <c r="F1002" i="3"/>
  <c r="I1002" i="3"/>
  <c r="J1002" i="3" s="1"/>
  <c r="F1000" i="3"/>
  <c r="I1000" i="3"/>
  <c r="J1000" i="3" s="1"/>
  <c r="F999" i="3"/>
  <c r="I999" i="3"/>
  <c r="J999" i="3" s="1"/>
  <c r="F998" i="3"/>
  <c r="I998" i="3"/>
  <c r="J998" i="3" s="1"/>
  <c r="F997" i="3"/>
  <c r="I997" i="3"/>
  <c r="F996" i="3"/>
  <c r="I996" i="3"/>
  <c r="F995" i="3"/>
  <c r="I995" i="3"/>
  <c r="J995" i="3" s="1"/>
  <c r="F994" i="3"/>
  <c r="I994" i="3"/>
  <c r="F993" i="3"/>
  <c r="I993" i="3"/>
  <c r="J993" i="3" s="1"/>
  <c r="F992" i="3"/>
  <c r="I992" i="3"/>
  <c r="F991" i="3"/>
  <c r="I991" i="3"/>
  <c r="J991" i="3" s="1"/>
  <c r="F990" i="3"/>
  <c r="I990" i="3"/>
  <c r="J990" i="3" s="1"/>
  <c r="F989" i="3"/>
  <c r="I989" i="3"/>
  <c r="F988" i="3"/>
  <c r="I988" i="3"/>
  <c r="F987" i="3"/>
  <c r="I987" i="3"/>
  <c r="F986" i="3"/>
  <c r="I986" i="3"/>
  <c r="F985" i="3"/>
  <c r="I985" i="3"/>
  <c r="J985" i="3" s="1"/>
  <c r="F984" i="3"/>
  <c r="I984" i="3"/>
  <c r="F983" i="3"/>
  <c r="I983" i="3"/>
  <c r="F982" i="3"/>
  <c r="I982" i="3"/>
  <c r="F981" i="3"/>
  <c r="I981" i="3"/>
  <c r="J981" i="3" s="1"/>
  <c r="F980" i="3"/>
  <c r="I980" i="3"/>
  <c r="J980" i="3" s="1"/>
  <c r="F979" i="3"/>
  <c r="I979" i="3"/>
  <c r="J979" i="3" s="1"/>
  <c r="F978" i="3"/>
  <c r="I978" i="3"/>
  <c r="J978" i="3" s="1"/>
  <c r="F977" i="3"/>
  <c r="I977" i="3"/>
  <c r="F976" i="3"/>
  <c r="I976" i="3"/>
  <c r="F975" i="3"/>
  <c r="I975" i="3"/>
  <c r="F974" i="3"/>
  <c r="I974" i="3"/>
  <c r="F973" i="3"/>
  <c r="I973" i="3"/>
  <c r="J973" i="3" s="1"/>
  <c r="F972" i="3"/>
  <c r="I972" i="3"/>
  <c r="J972" i="3" s="1"/>
  <c r="F971" i="3"/>
  <c r="I971" i="3"/>
  <c r="F970" i="3"/>
  <c r="I970" i="3"/>
  <c r="J970" i="3" s="1"/>
  <c r="F969" i="3"/>
  <c r="I969" i="3"/>
  <c r="J969" i="3" s="1"/>
  <c r="F968" i="3"/>
  <c r="I968" i="3"/>
  <c r="F967" i="3"/>
  <c r="I967" i="3"/>
  <c r="F966" i="3"/>
  <c r="I966" i="3"/>
  <c r="J966" i="3" s="1"/>
  <c r="F965" i="3"/>
  <c r="I965" i="3"/>
  <c r="F964" i="3"/>
  <c r="I964" i="3"/>
  <c r="F963" i="3"/>
  <c r="I963" i="3"/>
  <c r="F962" i="3"/>
  <c r="I962" i="3"/>
  <c r="F961" i="3"/>
  <c r="I961" i="3"/>
  <c r="F960" i="3"/>
  <c r="I960" i="3"/>
  <c r="F959" i="3"/>
  <c r="I959" i="3"/>
  <c r="J959" i="3" s="1"/>
  <c r="F958" i="3"/>
  <c r="I958" i="3"/>
  <c r="F957" i="3"/>
  <c r="I957" i="3"/>
  <c r="F956" i="3"/>
  <c r="I956" i="3"/>
  <c r="F955" i="3"/>
  <c r="I955" i="3"/>
  <c r="F954" i="3"/>
  <c r="I954" i="3"/>
  <c r="J954" i="3" s="1"/>
  <c r="F953" i="3"/>
  <c r="I953" i="3"/>
  <c r="J953" i="3" s="1"/>
  <c r="F952" i="3"/>
  <c r="I952" i="3"/>
  <c r="F951" i="3"/>
  <c r="I951" i="3"/>
  <c r="F950" i="3"/>
  <c r="I950" i="3"/>
  <c r="F949" i="3"/>
  <c r="I949" i="3"/>
  <c r="F948" i="3"/>
  <c r="I948" i="3"/>
  <c r="J948" i="3" s="1"/>
  <c r="F947" i="3"/>
  <c r="I947" i="3"/>
  <c r="F946" i="3"/>
  <c r="I946" i="3"/>
  <c r="J946" i="3" s="1"/>
  <c r="F945" i="3"/>
  <c r="I945" i="3"/>
  <c r="F944" i="3"/>
  <c r="I944" i="3"/>
  <c r="J944" i="3" s="1"/>
  <c r="F943" i="3"/>
  <c r="I943" i="3"/>
  <c r="J943" i="3" s="1"/>
  <c r="F942" i="3"/>
  <c r="I942" i="3"/>
  <c r="F941" i="3"/>
  <c r="I941" i="3"/>
  <c r="F940" i="3"/>
  <c r="I940" i="3"/>
  <c r="F939" i="3"/>
  <c r="I939" i="3"/>
  <c r="J939" i="3" s="1"/>
  <c r="F938" i="3"/>
  <c r="I938" i="3"/>
  <c r="J938" i="3" s="1"/>
  <c r="F937" i="3"/>
  <c r="I937" i="3"/>
  <c r="F936" i="3"/>
  <c r="I936" i="3"/>
  <c r="J936" i="3" s="1"/>
  <c r="F935" i="3"/>
  <c r="I935" i="3"/>
  <c r="J935" i="3" s="1"/>
  <c r="F934" i="3"/>
  <c r="I934" i="3"/>
  <c r="F933" i="3"/>
  <c r="I933" i="3"/>
  <c r="J933" i="3" s="1"/>
  <c r="P1128" i="1"/>
  <c r="K1111" i="3" s="1"/>
  <c r="F932" i="3"/>
  <c r="I932" i="3"/>
  <c r="J932" i="3" s="1"/>
  <c r="F931" i="3"/>
  <c r="I931" i="3"/>
  <c r="J931" i="3" s="1"/>
  <c r="F930" i="3"/>
  <c r="I930" i="3"/>
  <c r="F929" i="3"/>
  <c r="I929" i="3"/>
  <c r="F928" i="3"/>
  <c r="I928" i="3"/>
  <c r="F927" i="3"/>
  <c r="I927" i="3"/>
  <c r="J927" i="3" s="1"/>
  <c r="F926" i="3"/>
  <c r="I926" i="3"/>
  <c r="P1127" i="1"/>
  <c r="K1125" i="3" s="1"/>
  <c r="P1126" i="1"/>
  <c r="K983" i="3" s="1"/>
  <c r="P1125" i="1"/>
  <c r="K991" i="3" s="1"/>
  <c r="P1124" i="1"/>
  <c r="K996" i="3" s="1"/>
  <c r="P1123" i="1"/>
  <c r="K989" i="3" s="1"/>
  <c r="P1122" i="1"/>
  <c r="K1130" i="3" s="1"/>
  <c r="P1121" i="1"/>
  <c r="P1120" i="1"/>
  <c r="K1132" i="3" s="1"/>
  <c r="P1119" i="1"/>
  <c r="K1316" i="3" s="1"/>
  <c r="P1118" i="1"/>
  <c r="K1045" i="3" s="1"/>
  <c r="P1117" i="1"/>
  <c r="P1116" i="1"/>
  <c r="P1115" i="1"/>
  <c r="K1279" i="3" s="1"/>
  <c r="P1114" i="1"/>
  <c r="P1113" i="1"/>
  <c r="P1112" i="1"/>
  <c r="P1111" i="1"/>
  <c r="P1110" i="1"/>
  <c r="P1109" i="1"/>
  <c r="P1108" i="1"/>
  <c r="K1193" i="3" s="1"/>
  <c r="P1107" i="1"/>
  <c r="K1010" i="3" s="1"/>
  <c r="P1106" i="1"/>
  <c r="K990" i="3" s="1"/>
  <c r="P1105" i="1"/>
  <c r="K988" i="3" s="1"/>
  <c r="P1104" i="1"/>
  <c r="K1099" i="3" s="1"/>
  <c r="P1103" i="1"/>
  <c r="K1024" i="3" s="1"/>
  <c r="P1102" i="1"/>
  <c r="K1219" i="3" s="1"/>
  <c r="P1101" i="1"/>
  <c r="K1071" i="3" s="1"/>
  <c r="P1100" i="1"/>
  <c r="K1072" i="3" s="1"/>
  <c r="P1099" i="1"/>
  <c r="P1098" i="1"/>
  <c r="P1097" i="1"/>
  <c r="K1278" i="3" s="1"/>
  <c r="P1096" i="1"/>
  <c r="F916" i="3"/>
  <c r="F917" i="3"/>
  <c r="F918" i="3"/>
  <c r="F919" i="3"/>
  <c r="F920" i="3"/>
  <c r="F921" i="3"/>
  <c r="F922" i="3"/>
  <c r="F923" i="3"/>
  <c r="F924" i="3"/>
  <c r="F925" i="3"/>
  <c r="I916" i="3"/>
  <c r="I917" i="3"/>
  <c r="J917" i="3" s="1"/>
  <c r="I918" i="3"/>
  <c r="I919" i="3"/>
  <c r="J919" i="3" s="1"/>
  <c r="I920" i="3"/>
  <c r="I921" i="3"/>
  <c r="I922" i="3"/>
  <c r="J922" i="3" s="1"/>
  <c r="I923" i="3"/>
  <c r="J923" i="3" s="1"/>
  <c r="I924" i="3"/>
  <c r="J924" i="3" s="1"/>
  <c r="I925" i="3"/>
  <c r="J925" i="3" s="1"/>
  <c r="F897" i="3"/>
  <c r="F898" i="3"/>
  <c r="F899" i="3"/>
  <c r="F900" i="3"/>
  <c r="F901" i="3"/>
  <c r="F902" i="3"/>
  <c r="F903" i="3"/>
  <c r="F904" i="3"/>
  <c r="F905" i="3"/>
  <c r="F906" i="3"/>
  <c r="F907" i="3"/>
  <c r="F908" i="3"/>
  <c r="F909" i="3"/>
  <c r="F910" i="3"/>
  <c r="F911" i="3"/>
  <c r="F912" i="3"/>
  <c r="F913" i="3"/>
  <c r="F914" i="3"/>
  <c r="F915" i="3"/>
  <c r="I897" i="3"/>
  <c r="I898" i="3"/>
  <c r="I899" i="3"/>
  <c r="I900" i="3"/>
  <c r="I901" i="3"/>
  <c r="I902" i="3"/>
  <c r="J902" i="3" s="1"/>
  <c r="I903" i="3"/>
  <c r="I904" i="3"/>
  <c r="I905" i="3"/>
  <c r="J905" i="3" s="1"/>
  <c r="I906" i="3"/>
  <c r="I907" i="3"/>
  <c r="J907" i="3" s="1"/>
  <c r="I908" i="3"/>
  <c r="I909" i="3"/>
  <c r="I910" i="3"/>
  <c r="J910" i="3" s="1"/>
  <c r="I911" i="3"/>
  <c r="J911" i="3" s="1"/>
  <c r="I912" i="3"/>
  <c r="J912" i="3" s="1"/>
  <c r="I913" i="3"/>
  <c r="J913" i="3" s="1"/>
  <c r="I914" i="3"/>
  <c r="I915" i="3"/>
  <c r="F896" i="3"/>
  <c r="I896" i="3"/>
  <c r="F895" i="3"/>
  <c r="I895" i="3"/>
  <c r="J895" i="3" s="1"/>
  <c r="F894" i="3"/>
  <c r="I894" i="3"/>
  <c r="F893" i="3"/>
  <c r="I893" i="3"/>
  <c r="J893" i="3" s="1"/>
  <c r="F892" i="3"/>
  <c r="I892" i="3"/>
  <c r="J892" i="3" s="1"/>
  <c r="F891" i="3"/>
  <c r="I891" i="3"/>
  <c r="F890" i="3"/>
  <c r="I890" i="3"/>
  <c r="F889" i="3"/>
  <c r="I889" i="3"/>
  <c r="F888" i="3"/>
  <c r="I888" i="3"/>
  <c r="J888" i="3" s="1"/>
  <c r="F887" i="3"/>
  <c r="I887" i="3"/>
  <c r="J887" i="3" s="1"/>
  <c r="F886" i="3"/>
  <c r="I886" i="3"/>
  <c r="F885" i="3"/>
  <c r="I885" i="3"/>
  <c r="J885" i="3" s="1"/>
  <c r="F884" i="3"/>
  <c r="I884" i="3"/>
  <c r="J884" i="3" s="1"/>
  <c r="F883" i="3"/>
  <c r="I883" i="3"/>
  <c r="F882" i="3"/>
  <c r="I882" i="3"/>
  <c r="J882" i="3" s="1"/>
  <c r="F881" i="3"/>
  <c r="I881" i="3"/>
  <c r="F880" i="3"/>
  <c r="I880" i="3"/>
  <c r="J880" i="3" s="1"/>
  <c r="F879" i="3"/>
  <c r="I879" i="3"/>
  <c r="F878" i="3"/>
  <c r="I878" i="3"/>
  <c r="F877" i="3"/>
  <c r="I877" i="3"/>
  <c r="F876" i="3"/>
  <c r="I876" i="3"/>
  <c r="F875" i="3"/>
  <c r="I875" i="3"/>
  <c r="J875" i="3" s="1"/>
  <c r="F874" i="3"/>
  <c r="I874" i="3"/>
  <c r="J874" i="3" s="1"/>
  <c r="F873" i="3"/>
  <c r="I873" i="3"/>
  <c r="J873" i="3" s="1"/>
  <c r="F872" i="3"/>
  <c r="I872" i="3"/>
  <c r="K872" i="3" s="1"/>
  <c r="F871" i="3"/>
  <c r="I871" i="3"/>
  <c r="J871" i="3" s="1"/>
  <c r="F870" i="3"/>
  <c r="I870" i="3"/>
  <c r="F869" i="3"/>
  <c r="I869" i="3"/>
  <c r="J869" i="3" s="1"/>
  <c r="F868" i="3"/>
  <c r="I868" i="3"/>
  <c r="F867" i="3"/>
  <c r="I867" i="3"/>
  <c r="J867" i="3" s="1"/>
  <c r="F866" i="3"/>
  <c r="I866" i="3"/>
  <c r="F865" i="3"/>
  <c r="I865" i="3"/>
  <c r="F864" i="3"/>
  <c r="I864" i="3"/>
  <c r="J864" i="3" s="1"/>
  <c r="F863" i="3"/>
  <c r="I863" i="3"/>
  <c r="J863" i="3" s="1"/>
  <c r="F862" i="3"/>
  <c r="I862" i="3"/>
  <c r="F861" i="3"/>
  <c r="I861" i="3"/>
  <c r="F860" i="3"/>
  <c r="I860" i="3"/>
  <c r="F859" i="3"/>
  <c r="I859" i="3"/>
  <c r="F858" i="3"/>
  <c r="I858" i="3"/>
  <c r="F857" i="3"/>
  <c r="I857" i="3"/>
  <c r="F856" i="3"/>
  <c r="I856" i="3"/>
  <c r="F855" i="3"/>
  <c r="I855" i="3"/>
  <c r="F854" i="3"/>
  <c r="I854" i="3"/>
  <c r="F853" i="3"/>
  <c r="I853" i="3"/>
  <c r="F852" i="3"/>
  <c r="I852" i="3"/>
  <c r="F851" i="3"/>
  <c r="I851" i="3"/>
  <c r="J851" i="3" s="1"/>
  <c r="F850" i="3"/>
  <c r="I850" i="3"/>
  <c r="J850" i="3" s="1"/>
  <c r="F849" i="3"/>
  <c r="I849" i="3"/>
  <c r="F848" i="3"/>
  <c r="I848" i="3"/>
  <c r="F847" i="3"/>
  <c r="I847" i="3"/>
  <c r="F846" i="3"/>
  <c r="I846" i="3"/>
  <c r="F845" i="3"/>
  <c r="I845" i="3"/>
  <c r="F844" i="3"/>
  <c r="I844" i="3"/>
  <c r="F843" i="3"/>
  <c r="I843" i="3"/>
  <c r="J843" i="3" s="1"/>
  <c r="F837" i="3"/>
  <c r="F838" i="3"/>
  <c r="F839" i="3"/>
  <c r="F840" i="3"/>
  <c r="F841" i="3"/>
  <c r="F842" i="3"/>
  <c r="I837" i="3"/>
  <c r="I838" i="3"/>
  <c r="I839" i="3"/>
  <c r="I840" i="3"/>
  <c r="J840" i="3" s="1"/>
  <c r="I841" i="3"/>
  <c r="I842" i="3"/>
  <c r="J842" i="3" s="1"/>
  <c r="F833" i="3"/>
  <c r="F834" i="3"/>
  <c r="F835" i="3"/>
  <c r="F836" i="3"/>
  <c r="I833" i="3"/>
  <c r="J833" i="3" s="1"/>
  <c r="I834" i="3"/>
  <c r="I835" i="3"/>
  <c r="J835" i="3" s="1"/>
  <c r="I836" i="3"/>
  <c r="Z882" i="1"/>
  <c r="P882" i="1"/>
  <c r="F824" i="3"/>
  <c r="F825" i="3"/>
  <c r="F826" i="3"/>
  <c r="F827" i="3"/>
  <c r="F828" i="3"/>
  <c r="F829" i="3"/>
  <c r="F830" i="3"/>
  <c r="F831" i="3"/>
  <c r="F832" i="3"/>
  <c r="I824" i="3"/>
  <c r="J824" i="3" s="1"/>
  <c r="I825" i="3"/>
  <c r="J825" i="3" s="1"/>
  <c r="I826" i="3"/>
  <c r="I827" i="3"/>
  <c r="I828" i="3"/>
  <c r="I829" i="3"/>
  <c r="K829" i="3" s="1"/>
  <c r="L829" i="3" s="1"/>
  <c r="I830" i="3"/>
  <c r="J830" i="3" s="1"/>
  <c r="I831" i="3"/>
  <c r="I832" i="3"/>
  <c r="F820" i="3"/>
  <c r="F821" i="3"/>
  <c r="F822" i="3"/>
  <c r="F823" i="3"/>
  <c r="I820" i="3"/>
  <c r="I821" i="3"/>
  <c r="I822" i="3"/>
  <c r="I823" i="3"/>
  <c r="J823" i="3" s="1"/>
  <c r="F798" i="3"/>
  <c r="F799" i="3"/>
  <c r="F800" i="3"/>
  <c r="F801" i="3"/>
  <c r="F802" i="3"/>
  <c r="F803" i="3"/>
  <c r="F804" i="3"/>
  <c r="F805" i="3"/>
  <c r="F806" i="3"/>
  <c r="F807" i="3"/>
  <c r="F808" i="3"/>
  <c r="F809" i="3"/>
  <c r="F810" i="3"/>
  <c r="F811" i="3"/>
  <c r="F812" i="3"/>
  <c r="F813" i="3"/>
  <c r="F814" i="3"/>
  <c r="F815" i="3"/>
  <c r="F816" i="3"/>
  <c r="F817" i="3"/>
  <c r="F818" i="3"/>
  <c r="F819" i="3"/>
  <c r="I798" i="3"/>
  <c r="J798" i="3" s="1"/>
  <c r="I799" i="3"/>
  <c r="I800" i="3"/>
  <c r="I801" i="3"/>
  <c r="I802" i="3"/>
  <c r="J802" i="3" s="1"/>
  <c r="I803" i="3"/>
  <c r="J803" i="3" s="1"/>
  <c r="I804" i="3"/>
  <c r="I805" i="3"/>
  <c r="I806" i="3"/>
  <c r="I807" i="3"/>
  <c r="I808" i="3"/>
  <c r="I809" i="3"/>
  <c r="I810" i="3"/>
  <c r="I811" i="3"/>
  <c r="I812" i="3"/>
  <c r="J812" i="3" s="1"/>
  <c r="I813" i="3"/>
  <c r="I814" i="3"/>
  <c r="J814" i="3" s="1"/>
  <c r="I815" i="3"/>
  <c r="J815" i="3" s="1"/>
  <c r="I816" i="3"/>
  <c r="J816" i="3" s="1"/>
  <c r="I817" i="3"/>
  <c r="J817" i="3" s="1"/>
  <c r="I818" i="3"/>
  <c r="I819" i="3"/>
  <c r="F784" i="3"/>
  <c r="F785" i="3"/>
  <c r="F786" i="3"/>
  <c r="F787" i="3"/>
  <c r="F788" i="3"/>
  <c r="F789" i="3"/>
  <c r="F790" i="3"/>
  <c r="F791" i="3"/>
  <c r="F792" i="3"/>
  <c r="F793" i="3"/>
  <c r="F794" i="3"/>
  <c r="F795" i="3"/>
  <c r="F796" i="3"/>
  <c r="F797" i="3"/>
  <c r="I784" i="3"/>
  <c r="J784" i="3" s="1"/>
  <c r="I785" i="3"/>
  <c r="I786" i="3"/>
  <c r="I787" i="3"/>
  <c r="I788" i="3"/>
  <c r="I789" i="3"/>
  <c r="I790" i="3"/>
  <c r="I791" i="3"/>
  <c r="I792" i="3"/>
  <c r="I793" i="3"/>
  <c r="I794" i="3"/>
  <c r="J794" i="3" s="1"/>
  <c r="I795" i="3"/>
  <c r="J795" i="3" s="1"/>
  <c r="I796" i="3"/>
  <c r="I797" i="3"/>
  <c r="J797" i="3" s="1"/>
  <c r="Z994" i="1"/>
  <c r="Z995" i="1"/>
  <c r="Z996" i="1"/>
  <c r="Z997" i="1"/>
  <c r="Z998" i="1"/>
  <c r="Z999" i="1"/>
  <c r="Z1000" i="1"/>
  <c r="Z993" i="1"/>
  <c r="F777" i="3"/>
  <c r="F778" i="3"/>
  <c r="F779" i="3"/>
  <c r="F780" i="3"/>
  <c r="F781" i="3"/>
  <c r="F782" i="3"/>
  <c r="F783" i="3"/>
  <c r="I777" i="3"/>
  <c r="I778" i="3"/>
  <c r="I779" i="3"/>
  <c r="I780" i="3"/>
  <c r="I781" i="3"/>
  <c r="I782" i="3"/>
  <c r="J782" i="3" s="1"/>
  <c r="I783" i="3"/>
  <c r="J783" i="3" s="1"/>
  <c r="F776" i="3"/>
  <c r="I776" i="3"/>
  <c r="F774" i="3"/>
  <c r="F775" i="3"/>
  <c r="I774" i="3"/>
  <c r="I775" i="3"/>
  <c r="F771" i="3"/>
  <c r="F772" i="3"/>
  <c r="F773" i="3"/>
  <c r="I771" i="3"/>
  <c r="I772" i="3"/>
  <c r="I773" i="3"/>
  <c r="F769" i="3"/>
  <c r="F770" i="3"/>
  <c r="I769" i="3"/>
  <c r="I770" i="3"/>
  <c r="F768" i="3"/>
  <c r="I768" i="3"/>
  <c r="K768" i="3" s="1"/>
  <c r="L768" i="3" s="1"/>
  <c r="F767" i="3"/>
  <c r="I767" i="3"/>
  <c r="F766" i="3"/>
  <c r="I766" i="3"/>
  <c r="J766" i="3" s="1"/>
  <c r="F761" i="3"/>
  <c r="F762" i="3"/>
  <c r="F763" i="3"/>
  <c r="F764" i="3"/>
  <c r="F765" i="3"/>
  <c r="F760" i="3"/>
  <c r="I765" i="3"/>
  <c r="I760" i="3"/>
  <c r="I761" i="3"/>
  <c r="J761" i="3" s="1"/>
  <c r="I762" i="3"/>
  <c r="J762" i="3" s="1"/>
  <c r="I763" i="3"/>
  <c r="I764" i="3"/>
  <c r="F756" i="3"/>
  <c r="F757" i="3"/>
  <c r="F758" i="3"/>
  <c r="F759" i="3"/>
  <c r="I756" i="3"/>
  <c r="I757" i="3"/>
  <c r="I758" i="3"/>
  <c r="I759" i="3"/>
  <c r="F738" i="3"/>
  <c r="F755" i="3"/>
  <c r="I755" i="3"/>
  <c r="F754" i="3"/>
  <c r="I754" i="3"/>
  <c r="F753" i="3"/>
  <c r="I753" i="3"/>
  <c r="F752" i="3"/>
  <c r="I752" i="3"/>
  <c r="F751" i="3"/>
  <c r="I751" i="3"/>
  <c r="F750" i="3"/>
  <c r="I750" i="3"/>
  <c r="F749" i="3"/>
  <c r="I749" i="3"/>
  <c r="F748" i="3"/>
  <c r="I748" i="3"/>
  <c r="F747" i="3"/>
  <c r="I747" i="3"/>
  <c r="F746" i="3"/>
  <c r="I746" i="3"/>
  <c r="F745" i="3"/>
  <c r="I745" i="3"/>
  <c r="J745" i="3" s="1"/>
  <c r="F744" i="3"/>
  <c r="I744" i="3"/>
  <c r="F743" i="3"/>
  <c r="I743" i="3"/>
  <c r="F742" i="3"/>
  <c r="I742" i="3"/>
  <c r="F741" i="3"/>
  <c r="I741" i="3"/>
  <c r="F740" i="3"/>
  <c r="I740" i="3"/>
  <c r="F739" i="3"/>
  <c r="I739" i="3"/>
  <c r="I738" i="3"/>
  <c r="F737" i="3"/>
  <c r="I737" i="3"/>
  <c r="F736" i="3"/>
  <c r="I736" i="3"/>
  <c r="F735" i="3"/>
  <c r="I735" i="3"/>
  <c r="F734" i="3"/>
  <c r="I734" i="3"/>
  <c r="F733" i="3"/>
  <c r="I733" i="3"/>
  <c r="F732" i="3"/>
  <c r="I732" i="3"/>
  <c r="F731" i="3"/>
  <c r="I731" i="3"/>
  <c r="F730" i="3"/>
  <c r="I730" i="3"/>
  <c r="F729" i="3"/>
  <c r="I729" i="3"/>
  <c r="F728" i="3"/>
  <c r="I728" i="3"/>
  <c r="F727" i="3"/>
  <c r="I727" i="3"/>
  <c r="J727" i="3" s="1"/>
  <c r="F726" i="3"/>
  <c r="I726" i="3"/>
  <c r="F725" i="3"/>
  <c r="I725" i="3"/>
  <c r="F724" i="3"/>
  <c r="I724" i="3"/>
  <c r="F723" i="3"/>
  <c r="I723" i="3"/>
  <c r="K723" i="3" s="1"/>
  <c r="L723" i="3" s="1"/>
  <c r="F722" i="3"/>
  <c r="I722" i="3"/>
  <c r="F721" i="3"/>
  <c r="I721" i="3"/>
  <c r="J721" i="3" s="1"/>
  <c r="Z871" i="1"/>
  <c r="F720" i="3"/>
  <c r="I720" i="3"/>
  <c r="J720" i="3" s="1"/>
  <c r="F719" i="3"/>
  <c r="I719" i="3"/>
  <c r="J719" i="3" s="1"/>
  <c r="F718" i="3"/>
  <c r="I718" i="3"/>
  <c r="F717" i="3"/>
  <c r="I717" i="3"/>
  <c r="F716" i="3"/>
  <c r="I716" i="3"/>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78" i="1"/>
  <c r="Z877" i="1"/>
  <c r="Z876" i="1"/>
  <c r="Z875" i="1"/>
  <c r="Z874" i="1"/>
  <c r="Z873" i="1"/>
  <c r="Z872" i="1"/>
  <c r="F715" i="3"/>
  <c r="I715" i="3"/>
  <c r="F714" i="3"/>
  <c r="I714" i="3"/>
  <c r="F713" i="3"/>
  <c r="I713" i="3"/>
  <c r="F712" i="3"/>
  <c r="I712" i="3"/>
  <c r="P910" i="1"/>
  <c r="P909" i="1"/>
  <c r="P908" i="1"/>
  <c r="K745" i="3" s="1"/>
  <c r="P907" i="1"/>
  <c r="P906" i="1"/>
  <c r="P905" i="1"/>
  <c r="K852" i="3" s="1"/>
  <c r="P904" i="1"/>
  <c r="P903" i="1"/>
  <c r="K741" i="3" s="1"/>
  <c r="P902" i="1"/>
  <c r="K740" i="3" s="1"/>
  <c r="P901" i="1"/>
  <c r="K1041" i="3" s="1"/>
  <c r="P900" i="1"/>
  <c r="P899" i="1"/>
  <c r="K824" i="3" s="1"/>
  <c r="P898" i="1"/>
  <c r="K774" i="3" s="1"/>
  <c r="P897" i="1"/>
  <c r="K1102" i="3" s="1"/>
  <c r="P896" i="1"/>
  <c r="K838" i="3" s="1"/>
  <c r="P895" i="1"/>
  <c r="P894" i="1"/>
  <c r="K1284" i="3" s="1"/>
  <c r="P893" i="1"/>
  <c r="P892" i="1"/>
  <c r="P891" i="1"/>
  <c r="P890" i="1"/>
  <c r="K1126" i="3" s="1"/>
  <c r="P889" i="1"/>
  <c r="K773" i="3" s="1"/>
  <c r="P888" i="1"/>
  <c r="P887" i="1"/>
  <c r="P886" i="1"/>
  <c r="P885" i="1"/>
  <c r="P884" i="1"/>
  <c r="P883" i="1"/>
  <c r="F709" i="3"/>
  <c r="I709" i="3"/>
  <c r="F711" i="3"/>
  <c r="I711" i="3"/>
  <c r="F710" i="3"/>
  <c r="I710" i="3"/>
  <c r="F708" i="3"/>
  <c r="I708" i="3"/>
  <c r="F707" i="3"/>
  <c r="I707" i="3"/>
  <c r="F706" i="3"/>
  <c r="I706" i="3"/>
  <c r="I688" i="3"/>
  <c r="I689" i="3"/>
  <c r="I690" i="3"/>
  <c r="I691" i="3"/>
  <c r="I692" i="3"/>
  <c r="I693" i="3"/>
  <c r="I694" i="3"/>
  <c r="I695" i="3"/>
  <c r="I696" i="3"/>
  <c r="I697" i="3"/>
  <c r="I698" i="3"/>
  <c r="I699" i="3"/>
  <c r="I700" i="3"/>
  <c r="I701" i="3"/>
  <c r="I702" i="3"/>
  <c r="I703" i="3"/>
  <c r="J703" i="3" s="1"/>
  <c r="I704" i="3"/>
  <c r="J704" i="3" s="1"/>
  <c r="I705" i="3"/>
  <c r="J705" i="3" s="1"/>
  <c r="F705" i="3"/>
  <c r="F704" i="3"/>
  <c r="F703" i="3"/>
  <c r="F702" i="3"/>
  <c r="F701" i="3"/>
  <c r="F700" i="3"/>
  <c r="P881" i="1"/>
  <c r="Z881" i="1"/>
  <c r="P879" i="1"/>
  <c r="K789" i="3" s="1"/>
  <c r="Z879" i="1"/>
  <c r="P878" i="1"/>
  <c r="P877" i="1"/>
  <c r="P876" i="1"/>
  <c r="K790" i="3" s="1"/>
  <c r="P875" i="1"/>
  <c r="P874" i="1"/>
  <c r="K1274" i="3" s="1"/>
  <c r="P873" i="1"/>
  <c r="K883" i="3" s="1"/>
  <c r="P872" i="1"/>
  <c r="P871" i="1"/>
  <c r="K798" i="3" s="1"/>
  <c r="F699" i="3"/>
  <c r="I687" i="3"/>
  <c r="I686" i="3"/>
  <c r="I685" i="3"/>
  <c r="I684" i="3"/>
  <c r="I683" i="3"/>
  <c r="I682" i="3"/>
  <c r="I681" i="3"/>
  <c r="I680" i="3"/>
  <c r="I679" i="3"/>
  <c r="K679" i="3" s="1"/>
  <c r="I678" i="3"/>
  <c r="I677" i="3"/>
  <c r="I676" i="3"/>
  <c r="I675" i="3"/>
  <c r="I674" i="3"/>
  <c r="I673" i="3"/>
  <c r="I672" i="3"/>
  <c r="I671" i="3"/>
  <c r="I670" i="3"/>
  <c r="I669" i="3"/>
  <c r="J669" i="3" s="1"/>
  <c r="I668" i="3"/>
  <c r="I667" i="3"/>
  <c r="I666" i="3"/>
  <c r="I665" i="3"/>
  <c r="J665" i="3" s="1"/>
  <c r="I664" i="3"/>
  <c r="I663" i="3"/>
  <c r="J663" i="3" s="1"/>
  <c r="I662" i="3"/>
  <c r="I661" i="3"/>
  <c r="I660" i="3"/>
  <c r="I659" i="3"/>
  <c r="J659" i="3" s="1"/>
  <c r="I658" i="3"/>
  <c r="I657" i="3"/>
  <c r="I656" i="3"/>
  <c r="I655" i="3"/>
  <c r="I654" i="3"/>
  <c r="I653" i="3"/>
  <c r="J653" i="3" s="1"/>
  <c r="I652" i="3"/>
  <c r="I651" i="3"/>
  <c r="I650" i="3"/>
  <c r="I649" i="3"/>
  <c r="I648" i="3"/>
  <c r="I647" i="3"/>
  <c r="J647" i="3" s="1"/>
  <c r="I646" i="3"/>
  <c r="I645" i="3"/>
  <c r="I644" i="3"/>
  <c r="J644" i="3" s="1"/>
  <c r="I643" i="3"/>
  <c r="J643" i="3" s="1"/>
  <c r="I642" i="3"/>
  <c r="J642" i="3" s="1"/>
  <c r="I641" i="3"/>
  <c r="I640" i="3"/>
  <c r="I639" i="3"/>
  <c r="J639" i="3" s="1"/>
  <c r="I638" i="3"/>
  <c r="J638" i="3" s="1"/>
  <c r="I637" i="3"/>
  <c r="I636" i="3"/>
  <c r="I635" i="3"/>
  <c r="I634" i="3"/>
  <c r="I633" i="3"/>
  <c r="I632" i="3"/>
  <c r="I631" i="3"/>
  <c r="I630" i="3"/>
  <c r="I629" i="3"/>
  <c r="I628" i="3"/>
  <c r="I627" i="3"/>
  <c r="I626" i="3"/>
  <c r="I625" i="3"/>
  <c r="I624" i="3"/>
  <c r="I623" i="3"/>
  <c r="I622" i="3"/>
  <c r="I621" i="3"/>
  <c r="I620" i="3"/>
  <c r="I619" i="3"/>
  <c r="I618" i="3"/>
  <c r="I617" i="3"/>
  <c r="I616" i="3"/>
  <c r="I615" i="3"/>
  <c r="I614" i="3"/>
  <c r="J614" i="3" s="1"/>
  <c r="I613" i="3"/>
  <c r="I612" i="3"/>
  <c r="J612" i="3" s="1"/>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K528" i="3" s="1"/>
  <c r="L528" i="3" s="1"/>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K450" i="3" s="1"/>
  <c r="L450" i="3" s="1"/>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K413" i="3" s="1"/>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K122" i="3" s="1"/>
  <c r="L122" i="3" s="1"/>
  <c r="I121" i="3"/>
  <c r="I120" i="3"/>
  <c r="K120" i="3" s="1"/>
  <c r="I119" i="3"/>
  <c r="I118" i="3"/>
  <c r="I117" i="3"/>
  <c r="I116" i="3"/>
  <c r="I115" i="3"/>
  <c r="I114" i="3"/>
  <c r="I113" i="3"/>
  <c r="I112" i="3"/>
  <c r="I111" i="3"/>
  <c r="K111" i="3" s="1"/>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K74" i="3" s="1"/>
  <c r="L74" i="3" s="1"/>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B578" i="3"/>
  <c r="F57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H2" i="1"/>
  <c r="K2" i="1"/>
  <c r="M2" i="1"/>
  <c r="K1249" i="3" l="1"/>
  <c r="K452" i="3"/>
  <c r="K1403" i="3"/>
  <c r="L1403" i="3" s="1"/>
  <c r="K1404" i="3"/>
  <c r="L1404" i="3" s="1"/>
  <c r="K1255" i="3"/>
  <c r="K1394" i="3"/>
  <c r="L1394" i="3" s="1"/>
  <c r="K46" i="3"/>
  <c r="L46" i="3" s="1"/>
  <c r="K1393" i="3"/>
  <c r="L1393" i="3" s="1"/>
  <c r="AB1212" i="1"/>
  <c r="AB1217" i="1"/>
  <c r="AA1217" i="1"/>
  <c r="W1217" i="1"/>
  <c r="X1217" i="1" s="1"/>
  <c r="AB1314" i="1"/>
  <c r="AA1314" i="1"/>
  <c r="AB1313" i="1"/>
  <c r="W1314" i="1"/>
  <c r="X1314" i="1" s="1"/>
  <c r="W1313" i="1"/>
  <c r="X1313" i="1" s="1"/>
  <c r="W1212" i="1"/>
  <c r="X1212" i="1" s="1"/>
  <c r="AA1212" i="1"/>
  <c r="U1313" i="1"/>
  <c r="I1313" i="1" s="1"/>
  <c r="K110" i="3"/>
  <c r="L110" i="3" s="1"/>
  <c r="K1376" i="3"/>
  <c r="L1376" i="3" s="1"/>
  <c r="K559" i="3"/>
  <c r="L559" i="3" s="1"/>
  <c r="K1370" i="3"/>
  <c r="L1370" i="3" s="1"/>
  <c r="K1374" i="3"/>
  <c r="L1374" i="3" s="1"/>
  <c r="K1375" i="3"/>
  <c r="L1375" i="3" s="1"/>
  <c r="K80" i="3"/>
  <c r="L80" i="3" s="1"/>
  <c r="K1372" i="3"/>
  <c r="L1372" i="3" s="1"/>
  <c r="K255" i="3"/>
  <c r="L255" i="3" s="1"/>
  <c r="K1369" i="3"/>
  <c r="L1369" i="3" s="1"/>
  <c r="K1177" i="3"/>
  <c r="L1177" i="3" s="1"/>
  <c r="K1371" i="3"/>
  <c r="L1371" i="3" s="1"/>
  <c r="K1066" i="3"/>
  <c r="L1066" i="3" s="1"/>
  <c r="K1363" i="3"/>
  <c r="L1363" i="3" s="1"/>
  <c r="L1343" i="3"/>
  <c r="J1337" i="3"/>
  <c r="L1337" i="3" s="1"/>
  <c r="K465" i="3"/>
  <c r="L465" i="3" s="1"/>
  <c r="K1346" i="3"/>
  <c r="L1346" i="3" s="1"/>
  <c r="L1339" i="3"/>
  <c r="K1342" i="3"/>
  <c r="L1342" i="3" s="1"/>
  <c r="L1344" i="3"/>
  <c r="L1341" i="3"/>
  <c r="K1338" i="3"/>
  <c r="L1338" i="3" s="1"/>
  <c r="L1340" i="3"/>
  <c r="K1325" i="3"/>
  <c r="L1325" i="3" s="1"/>
  <c r="L1335" i="3"/>
  <c r="L1336" i="3"/>
  <c r="L1333" i="3"/>
  <c r="L1334" i="3"/>
  <c r="L1332" i="3"/>
  <c r="L1331" i="3"/>
  <c r="K1328" i="3"/>
  <c r="L1328" i="3" s="1"/>
  <c r="L1330" i="3"/>
  <c r="L1329" i="3"/>
  <c r="L679" i="3"/>
  <c r="K1321" i="3"/>
  <c r="L1321" i="3" s="1"/>
  <c r="L1326" i="3"/>
  <c r="L1327" i="3"/>
  <c r="L413" i="3"/>
  <c r="L1323" i="3"/>
  <c r="U747" i="1"/>
  <c r="I747" i="1" s="1"/>
  <c r="W747" i="1"/>
  <c r="X747" i="1" s="1"/>
  <c r="AA747" i="1"/>
  <c r="AB747" i="1"/>
  <c r="K1318" i="3"/>
  <c r="L1318" i="3" s="1"/>
  <c r="K1301" i="3"/>
  <c r="T160" i="1"/>
  <c r="AB160" i="1" s="1"/>
  <c r="T148" i="1"/>
  <c r="AB148" i="1" s="1"/>
  <c r="T88" i="1"/>
  <c r="AB88" i="1" s="1"/>
  <c r="L1324" i="3"/>
  <c r="L1322" i="3"/>
  <c r="J1314" i="3"/>
  <c r="L1314" i="3" s="1"/>
  <c r="L1320" i="3"/>
  <c r="L1319" i="3"/>
  <c r="L1317" i="3"/>
  <c r="J1312" i="3"/>
  <c r="L1312" i="3" s="1"/>
  <c r="L1316" i="3"/>
  <c r="L1315" i="3"/>
  <c r="J1309" i="3"/>
  <c r="L1309" i="3" s="1"/>
  <c r="W1309" i="1"/>
  <c r="X1309" i="1" s="1"/>
  <c r="AA1309" i="1"/>
  <c r="AB1309" i="1"/>
  <c r="L1313" i="3"/>
  <c r="J1308" i="3"/>
  <c r="L1308" i="3" s="1"/>
  <c r="J1305" i="3"/>
  <c r="L1305" i="3" s="1"/>
  <c r="L1310" i="3"/>
  <c r="L1311" i="3"/>
  <c r="J1307" i="3"/>
  <c r="L1307" i="3" s="1"/>
  <c r="J1303" i="3"/>
  <c r="L1303" i="3" s="1"/>
  <c r="J1306" i="3"/>
  <c r="L1306" i="3" s="1"/>
  <c r="J1304" i="3"/>
  <c r="L1304" i="3" s="1"/>
  <c r="J1302" i="3"/>
  <c r="L1302" i="3" s="1"/>
  <c r="L757" i="3"/>
  <c r="L687" i="3"/>
  <c r="J1301" i="3"/>
  <c r="L800" i="3"/>
  <c r="L626" i="3"/>
  <c r="J1300" i="3"/>
  <c r="L1300" i="3" s="1"/>
  <c r="L1298" i="3"/>
  <c r="L1299" i="3"/>
  <c r="L348" i="3"/>
  <c r="L324" i="3"/>
  <c r="L38" i="3"/>
  <c r="L62" i="3"/>
  <c r="L266" i="3"/>
  <c r="L58" i="3"/>
  <c r="L544" i="3"/>
  <c r="L57" i="3"/>
  <c r="L486" i="3"/>
  <c r="L55" i="3"/>
  <c r="L341" i="3"/>
  <c r="L221" i="3"/>
  <c r="L90" i="3"/>
  <c r="L159" i="3"/>
  <c r="L75" i="3"/>
  <c r="L56" i="3"/>
  <c r="L212" i="3"/>
  <c r="L440" i="3"/>
  <c r="L731" i="3"/>
  <c r="L956" i="3"/>
  <c r="L1101" i="3"/>
  <c r="L791" i="3"/>
  <c r="L695" i="3"/>
  <c r="L574" i="3"/>
  <c r="L487" i="3"/>
  <c r="L418" i="3"/>
  <c r="L696" i="3"/>
  <c r="L646" i="3"/>
  <c r="L694" i="3"/>
  <c r="K1241" i="3"/>
  <c r="L1241" i="3" s="1"/>
  <c r="K446" i="3"/>
  <c r="L446" i="3" s="1"/>
  <c r="L698" i="3"/>
  <c r="L1235" i="3"/>
  <c r="L608" i="3"/>
  <c r="L477" i="3"/>
  <c r="L657" i="3"/>
  <c r="L424" i="3"/>
  <c r="L722" i="3"/>
  <c r="L318" i="3"/>
  <c r="L558" i="3"/>
  <c r="L50" i="3"/>
  <c r="L206" i="3"/>
  <c r="L218" i="3"/>
  <c r="L458" i="3"/>
  <c r="L482" i="3"/>
  <c r="L530" i="3"/>
  <c r="L788" i="3"/>
  <c r="L609" i="3"/>
  <c r="L767" i="3"/>
  <c r="L26" i="3"/>
  <c r="L86" i="3"/>
  <c r="L146" i="3"/>
  <c r="L290" i="3"/>
  <c r="L314" i="3"/>
  <c r="L374" i="3"/>
  <c r="L398" i="3"/>
  <c r="L470" i="3"/>
  <c r="L674" i="3"/>
  <c r="L686" i="3"/>
  <c r="L811" i="3"/>
  <c r="L576" i="3"/>
  <c r="L661" i="3"/>
  <c r="L51" i="3"/>
  <c r="L243" i="3"/>
  <c r="L567" i="3"/>
  <c r="L675" i="3"/>
  <c r="L746" i="3"/>
  <c r="L769" i="3"/>
  <c r="L810" i="3"/>
  <c r="L76" i="3"/>
  <c r="L776" i="3"/>
  <c r="L297" i="3"/>
  <c r="L372" i="3"/>
  <c r="L629" i="3"/>
  <c r="L737" i="3"/>
  <c r="L420" i="3"/>
  <c r="L42" i="3"/>
  <c r="L54" i="3"/>
  <c r="L678" i="3"/>
  <c r="L419" i="3"/>
  <c r="L480" i="3"/>
  <c r="L618" i="3"/>
  <c r="L379" i="3"/>
  <c r="L511" i="3"/>
  <c r="L631" i="3"/>
  <c r="L857" i="3"/>
  <c r="I1308" i="1"/>
  <c r="W1308" i="1"/>
  <c r="X1308" i="1" s="1"/>
  <c r="AA1308" i="1"/>
  <c r="L30" i="3"/>
  <c r="L518" i="3"/>
  <c r="L399" i="3"/>
  <c r="L447" i="3"/>
  <c r="L615" i="3"/>
  <c r="L98" i="3"/>
  <c r="L242" i="3"/>
  <c r="L506" i="3"/>
  <c r="L590" i="3"/>
  <c r="L785" i="3"/>
  <c r="L730" i="3"/>
  <c r="L656" i="3"/>
  <c r="L370" i="3"/>
  <c r="L806" i="3"/>
  <c r="L671" i="3"/>
  <c r="L542" i="3"/>
  <c r="L326" i="3"/>
  <c r="L327" i="3"/>
  <c r="L861" i="3"/>
  <c r="AB1308" i="1"/>
  <c r="L368" i="3"/>
  <c r="L498" i="3"/>
  <c r="L689" i="3"/>
  <c r="L437" i="3"/>
  <c r="L1145" i="3"/>
  <c r="L566" i="3"/>
  <c r="L207" i="3"/>
  <c r="L114" i="3"/>
  <c r="L729" i="3"/>
  <c r="L670" i="3"/>
  <c r="L158" i="3"/>
  <c r="L330" i="3"/>
  <c r="L630" i="3"/>
  <c r="L787" i="3"/>
  <c r="L796" i="3"/>
  <c r="L652" i="3"/>
  <c r="L17" i="3"/>
  <c r="L605" i="3"/>
  <c r="L808" i="3"/>
  <c r="L862" i="3"/>
  <c r="L44" i="3"/>
  <c r="L200" i="3"/>
  <c r="L9" i="3"/>
  <c r="L29" i="3"/>
  <c r="L317" i="3"/>
  <c r="L27" i="3"/>
  <c r="L39" i="3"/>
  <c r="L99" i="3"/>
  <c r="L147" i="3"/>
  <c r="L315" i="3"/>
  <c r="L519" i="3"/>
  <c r="L555" i="3"/>
  <c r="L701" i="3"/>
  <c r="L1097" i="3"/>
  <c r="L52" i="3"/>
  <c r="L112" i="3"/>
  <c r="L280" i="3"/>
  <c r="L448" i="3"/>
  <c r="L580" i="3"/>
  <c r="L287" i="3"/>
  <c r="L371" i="3"/>
  <c r="L395" i="3"/>
  <c r="L968" i="3"/>
  <c r="L501" i="3"/>
  <c r="L876" i="3"/>
  <c r="L20" i="3"/>
  <c r="L68" i="3"/>
  <c r="L116" i="3"/>
  <c r="L464" i="3"/>
  <c r="L92" i="3"/>
  <c r="L356" i="3"/>
  <c r="L536" i="3"/>
  <c r="L405" i="3"/>
  <c r="L597" i="3"/>
  <c r="L749" i="3"/>
  <c r="L846" i="3"/>
  <c r="L406" i="3"/>
  <c r="L11" i="3"/>
  <c r="L515" i="3"/>
  <c r="L635" i="3"/>
  <c r="L710" i="3"/>
  <c r="L84" i="3"/>
  <c r="L777" i="3"/>
  <c r="L649" i="3"/>
  <c r="L199" i="3"/>
  <c r="L248" i="3"/>
  <c r="L488" i="3"/>
  <c r="L736" i="3"/>
  <c r="L416" i="3"/>
  <c r="L724" i="3"/>
  <c r="L21" i="3"/>
  <c r="L45" i="3"/>
  <c r="L129" i="3"/>
  <c r="L489" i="3"/>
  <c r="L525" i="3"/>
  <c r="L949" i="3"/>
  <c r="L1171" i="3"/>
  <c r="L95" i="3"/>
  <c r="L227" i="3"/>
  <c r="L251" i="3"/>
  <c r="L750" i="3"/>
  <c r="L778" i="3"/>
  <c r="L847" i="3"/>
  <c r="L950" i="3"/>
  <c r="L22" i="3"/>
  <c r="L516" i="3"/>
  <c r="L636" i="3"/>
  <c r="L339" i="3"/>
  <c r="L351" i="3"/>
  <c r="L828" i="3"/>
  <c r="L4" i="3"/>
  <c r="L16" i="3"/>
  <c r="L28" i="3"/>
  <c r="L40" i="3"/>
  <c r="L184" i="3"/>
  <c r="L196" i="3"/>
  <c r="L208" i="3"/>
  <c r="L340" i="3"/>
  <c r="L376" i="3"/>
  <c r="L388" i="3"/>
  <c r="L556" i="3"/>
  <c r="L700" i="3"/>
  <c r="L1116" i="3"/>
  <c r="L307" i="3"/>
  <c r="L247" i="3"/>
  <c r="L177" i="3"/>
  <c r="L537" i="3"/>
  <c r="L790" i="3"/>
  <c r="L1136" i="3"/>
  <c r="L346" i="3"/>
  <c r="L442" i="3"/>
  <c r="L235" i="3"/>
  <c r="L83" i="3"/>
  <c r="L179" i="3"/>
  <c r="L299" i="3"/>
  <c r="L347" i="3"/>
  <c r="L276" i="3"/>
  <c r="L97" i="3"/>
  <c r="L19" i="3"/>
  <c r="L547" i="3"/>
  <c r="L141" i="3"/>
  <c r="L201" i="3"/>
  <c r="L10" i="3"/>
  <c r="L166" i="3"/>
  <c r="L226" i="3"/>
  <c r="L286" i="3"/>
  <c r="L502" i="3"/>
  <c r="L586" i="3"/>
  <c r="L725" i="3"/>
  <c r="L436" i="3"/>
  <c r="L89" i="3"/>
  <c r="L185" i="3"/>
  <c r="L209" i="3"/>
  <c r="L706" i="3"/>
  <c r="L546" i="3"/>
  <c r="L497" i="3"/>
  <c r="L581" i="3"/>
  <c r="L1158" i="3"/>
  <c r="L78" i="3"/>
  <c r="L102" i="3"/>
  <c r="L126" i="3"/>
  <c r="L174" i="3"/>
  <c r="L186" i="3"/>
  <c r="L198" i="3"/>
  <c r="L246" i="3"/>
  <c r="L258" i="3"/>
  <c r="L306" i="3"/>
  <c r="L390" i="3"/>
  <c r="L426" i="3"/>
  <c r="L462" i="3"/>
  <c r="L522" i="3"/>
  <c r="L570" i="3"/>
  <c r="L79" i="3"/>
  <c r="L91" i="3"/>
  <c r="L175" i="3"/>
  <c r="L211" i="3"/>
  <c r="L367" i="3"/>
  <c r="L415" i="3"/>
  <c r="L748" i="3"/>
  <c r="L845" i="3"/>
  <c r="L960" i="3"/>
  <c r="L1135" i="3"/>
  <c r="L1236" i="3"/>
  <c r="L752" i="3"/>
  <c r="L8" i="3"/>
  <c r="L430" i="3"/>
  <c r="L104" i="3"/>
  <c r="L94" i="3"/>
  <c r="L478" i="3"/>
  <c r="L35" i="3"/>
  <c r="L527" i="3"/>
  <c r="L267" i="3"/>
  <c r="L308" i="3"/>
  <c r="L130" i="3"/>
  <c r="L250" i="3"/>
  <c r="L298" i="3"/>
  <c r="L538" i="3"/>
  <c r="L107" i="3"/>
  <c r="L239" i="3"/>
  <c r="L36" i="3"/>
  <c r="L48" i="3"/>
  <c r="L96" i="3"/>
  <c r="L108" i="3"/>
  <c r="L144" i="3"/>
  <c r="L156" i="3"/>
  <c r="L288" i="3"/>
  <c r="L300" i="3"/>
  <c r="L336" i="3"/>
  <c r="L396" i="3"/>
  <c r="L588" i="3"/>
  <c r="L624" i="3"/>
  <c r="L32" i="3"/>
  <c r="L296" i="3"/>
  <c r="L804" i="3"/>
  <c r="L262" i="3"/>
  <c r="L526" i="3"/>
  <c r="L47" i="3"/>
  <c r="L49" i="3"/>
  <c r="L685" i="3"/>
  <c r="L1150" i="3"/>
  <c r="K459" i="3"/>
  <c r="L459" i="3" s="1"/>
  <c r="L582" i="3"/>
  <c r="L708" i="3"/>
  <c r="K18" i="3"/>
  <c r="L18" i="3" s="1"/>
  <c r="K807" i="3"/>
  <c r="L807" i="3" s="1"/>
  <c r="T2" i="1"/>
  <c r="K422" i="3"/>
  <c r="L422" i="3" s="1"/>
  <c r="L728" i="3"/>
  <c r="K277" i="3"/>
  <c r="L277" i="3" s="1"/>
  <c r="L604" i="3"/>
  <c r="L827" i="3"/>
  <c r="L197" i="3"/>
  <c r="L245" i="3"/>
  <c r="L366" i="3"/>
  <c r="L139" i="3"/>
  <c r="L163" i="3"/>
  <c r="L439" i="3"/>
  <c r="L451" i="3"/>
  <c r="L571" i="3"/>
  <c r="L772" i="3"/>
  <c r="K1185" i="3"/>
  <c r="K397" i="3"/>
  <c r="L397" i="3" s="1"/>
  <c r="K240" i="3"/>
  <c r="L240" i="3" s="1"/>
  <c r="L128" i="3"/>
  <c r="L236" i="3"/>
  <c r="L548" i="3"/>
  <c r="K228" i="3"/>
  <c r="L228" i="3" s="1"/>
  <c r="K1183" i="3"/>
  <c r="L1183" i="3" s="1"/>
  <c r="K606" i="3"/>
  <c r="L606" i="3" s="1"/>
  <c r="K471" i="3"/>
  <c r="L471" i="3" s="1"/>
  <c r="L82" i="3"/>
  <c r="L238" i="3"/>
  <c r="L598" i="3"/>
  <c r="L634" i="3"/>
  <c r="K349" i="3"/>
  <c r="L349" i="3" s="1"/>
  <c r="L155" i="3"/>
  <c r="L407" i="3"/>
  <c r="L539" i="3"/>
  <c r="T222" i="1"/>
  <c r="AA222" i="1" s="1"/>
  <c r="T198" i="1"/>
  <c r="AB198" i="1" s="1"/>
  <c r="T150" i="1"/>
  <c r="AB150" i="1" s="1"/>
  <c r="T138" i="1"/>
  <c r="AB138" i="1" s="1"/>
  <c r="K1263" i="3"/>
  <c r="L1263" i="3" s="1"/>
  <c r="K325" i="3"/>
  <c r="L325" i="3" s="1"/>
  <c r="K192" i="3"/>
  <c r="L192" i="3" s="1"/>
  <c r="K1233" i="3"/>
  <c r="L1233" i="3" s="1"/>
  <c r="K313" i="3"/>
  <c r="L313" i="3" s="1"/>
  <c r="K5" i="3"/>
  <c r="L5" i="3" s="1"/>
  <c r="L786" i="3"/>
  <c r="K1291" i="3"/>
  <c r="L1291" i="3" s="1"/>
  <c r="K557" i="3"/>
  <c r="L557" i="3" s="1"/>
  <c r="K771" i="3"/>
  <c r="L771" i="3" s="1"/>
  <c r="T1307" i="1"/>
  <c r="L216" i="3"/>
  <c r="L940" i="3"/>
  <c r="L988" i="3"/>
  <c r="T98" i="1"/>
  <c r="AA98" i="1" s="1"/>
  <c r="T38" i="1"/>
  <c r="AB38" i="1" s="1"/>
  <c r="T26" i="1"/>
  <c r="AB26" i="1" s="1"/>
  <c r="K289" i="3"/>
  <c r="L289" i="3" s="1"/>
  <c r="K131" i="3"/>
  <c r="L131" i="3" s="1"/>
  <c r="L101" i="3"/>
  <c r="L377" i="3"/>
  <c r="L425" i="3"/>
  <c r="L545" i="3"/>
  <c r="L569" i="3"/>
  <c r="K619" i="3"/>
  <c r="L619" i="3" s="1"/>
  <c r="K508" i="3"/>
  <c r="L508" i="3" s="1"/>
  <c r="T275" i="1"/>
  <c r="AB275" i="1" s="1"/>
  <c r="K1169" i="3"/>
  <c r="L1169" i="3" s="1"/>
  <c r="K594" i="3"/>
  <c r="L594" i="3" s="1"/>
  <c r="K252" i="3"/>
  <c r="L252" i="3" s="1"/>
  <c r="K88" i="3"/>
  <c r="L88" i="3" s="1"/>
  <c r="K401" i="3"/>
  <c r="L401" i="3" s="1"/>
  <c r="K476" i="3"/>
  <c r="L476" i="3" s="1"/>
  <c r="K496" i="3"/>
  <c r="L496" i="3" s="1"/>
  <c r="K305" i="3"/>
  <c r="L305" i="3" s="1"/>
  <c r="K153" i="3"/>
  <c r="L153" i="3" s="1"/>
  <c r="K1015" i="3"/>
  <c r="L1015" i="3" s="1"/>
  <c r="K711" i="3"/>
  <c r="L711" i="3" s="1"/>
  <c r="K381" i="3"/>
  <c r="L381" i="3" s="1"/>
  <c r="K334" i="3"/>
  <c r="L334" i="3" s="1"/>
  <c r="K529" i="3"/>
  <c r="L529" i="3" s="1"/>
  <c r="K505" i="3"/>
  <c r="L505" i="3" s="1"/>
  <c r="K1170" i="3"/>
  <c r="L1170" i="3" s="1"/>
  <c r="K1142" i="3"/>
  <c r="L1142" i="3" s="1"/>
  <c r="K191" i="3"/>
  <c r="L191" i="3" s="1"/>
  <c r="K386" i="3"/>
  <c r="L386" i="3" s="1"/>
  <c r="K438" i="3"/>
  <c r="L438" i="3" s="1"/>
  <c r="K87" i="3"/>
  <c r="L87" i="3" s="1"/>
  <c r="K809" i="3"/>
  <c r="L809" i="3" s="1"/>
  <c r="K72" i="3"/>
  <c r="L72" i="3" s="1"/>
  <c r="K456" i="3"/>
  <c r="L456" i="3" s="1"/>
  <c r="K837" i="3"/>
  <c r="K1188" i="3"/>
  <c r="L1188" i="3" s="1"/>
  <c r="K985" i="3"/>
  <c r="L985" i="3" s="1"/>
  <c r="L125" i="3"/>
  <c r="K1239" i="3"/>
  <c r="L1239" i="3" s="1"/>
  <c r="K943" i="3"/>
  <c r="L943" i="3" s="1"/>
  <c r="K914" i="3"/>
  <c r="K867" i="3"/>
  <c r="L867" i="3" s="1"/>
  <c r="K916" i="3"/>
  <c r="K743" i="3"/>
  <c r="L743" i="3" s="1"/>
  <c r="K794" i="3"/>
  <c r="L794" i="3" s="1"/>
  <c r="K735" i="3"/>
  <c r="L735" i="3" s="1"/>
  <c r="K337" i="3"/>
  <c r="L337" i="3" s="1"/>
  <c r="K918" i="3"/>
  <c r="K814" i="3"/>
  <c r="L814" i="3" s="1"/>
  <c r="K682" i="3"/>
  <c r="L682" i="3" s="1"/>
  <c r="K744" i="3"/>
  <c r="K742" i="3"/>
  <c r="L742" i="3" s="1"/>
  <c r="K1047" i="3"/>
  <c r="K1091" i="3"/>
  <c r="L1091" i="3" s="1"/>
  <c r="K1103" i="3"/>
  <c r="L1103" i="3" s="1"/>
  <c r="K973" i="3"/>
  <c r="L973" i="3" s="1"/>
  <c r="K168" i="3"/>
  <c r="L168" i="3" s="1"/>
  <c r="K896" i="3"/>
  <c r="K244" i="3"/>
  <c r="L244" i="3" s="1"/>
  <c r="K823" i="3"/>
  <c r="L823" i="3" s="1"/>
  <c r="K354" i="3"/>
  <c r="L354" i="3" s="1"/>
  <c r="K12" i="3"/>
  <c r="L12" i="3" s="1"/>
  <c r="K138" i="3"/>
  <c r="L138" i="3" s="1"/>
  <c r="K320" i="3"/>
  <c r="L320" i="3" s="1"/>
  <c r="K467" i="3"/>
  <c r="L467" i="3" s="1"/>
  <c r="K479" i="3"/>
  <c r="L479" i="3" s="1"/>
  <c r="K906" i="3"/>
  <c r="K878" i="3"/>
  <c r="K1251" i="3"/>
  <c r="L1251" i="3" s="1"/>
  <c r="K1238" i="3"/>
  <c r="L1238" i="3" s="1"/>
  <c r="K180" i="3"/>
  <c r="L180" i="3" s="1"/>
  <c r="K858" i="3"/>
  <c r="L858" i="3" s="1"/>
  <c r="K1058" i="3"/>
  <c r="L1058" i="3" s="1"/>
  <c r="K734" i="3"/>
  <c r="L734" i="3" s="1"/>
  <c r="K869" i="3"/>
  <c r="L869" i="3" s="1"/>
  <c r="K822" i="3"/>
  <c r="L822" i="3" s="1"/>
  <c r="K733" i="3"/>
  <c r="L733" i="3" s="1"/>
  <c r="K751" i="3"/>
  <c r="L751" i="3" s="1"/>
  <c r="K801" i="3"/>
  <c r="L801" i="3" s="1"/>
  <c r="K1014" i="3"/>
  <c r="L1014" i="3" s="1"/>
  <c r="K826" i="3"/>
  <c r="L826" i="3" s="1"/>
  <c r="K1175" i="3"/>
  <c r="K1107" i="3"/>
  <c r="L1107" i="3" s="1"/>
  <c r="K760" i="3"/>
  <c r="L760" i="3" s="1"/>
  <c r="K1127" i="3"/>
  <c r="L1127" i="3" s="1"/>
  <c r="K819" i="3"/>
  <c r="L819" i="3" s="1"/>
  <c r="L25" i="3"/>
  <c r="L37" i="3"/>
  <c r="K1143" i="3"/>
  <c r="L1143" i="3" s="1"/>
  <c r="K938" i="3"/>
  <c r="L938" i="3" s="1"/>
  <c r="K902" i="3"/>
  <c r="L902" i="3" s="1"/>
  <c r="K754" i="3"/>
  <c r="L754" i="3" s="1"/>
  <c r="K616" i="3"/>
  <c r="L616" i="3" s="1"/>
  <c r="K591" i="3"/>
  <c r="L591" i="3" s="1"/>
  <c r="K579" i="3"/>
  <c r="L579" i="3" s="1"/>
  <c r="K468" i="3"/>
  <c r="L468" i="3" s="1"/>
  <c r="K443" i="3"/>
  <c r="L443" i="3" s="1"/>
  <c r="K431" i="3"/>
  <c r="L431" i="3" s="1"/>
  <c r="K394" i="3"/>
  <c r="L394" i="3" s="1"/>
  <c r="K382" i="3"/>
  <c r="L382" i="3" s="1"/>
  <c r="K358" i="3"/>
  <c r="L358" i="3" s="1"/>
  <c r="K310" i="3"/>
  <c r="L310" i="3" s="1"/>
  <c r="K274" i="3"/>
  <c r="L274" i="3" s="1"/>
  <c r="K249" i="3"/>
  <c r="L249" i="3" s="1"/>
  <c r="K225" i="3"/>
  <c r="L225" i="3" s="1"/>
  <c r="K213" i="3"/>
  <c r="L213" i="3" s="1"/>
  <c r="K176" i="3"/>
  <c r="L176" i="3" s="1"/>
  <c r="K164" i="3"/>
  <c r="L164" i="3" s="1"/>
  <c r="K152" i="3"/>
  <c r="L152" i="3" s="1"/>
  <c r="K15" i="3"/>
  <c r="L15" i="3" s="1"/>
  <c r="K1273" i="3"/>
  <c r="K864" i="3"/>
  <c r="L864" i="3" s="1"/>
  <c r="K840" i="3"/>
  <c r="L840" i="3" s="1"/>
  <c r="K553" i="3"/>
  <c r="L553" i="3" s="1"/>
  <c r="K541" i="3"/>
  <c r="L541" i="3" s="1"/>
  <c r="K455" i="3"/>
  <c r="L455" i="3" s="1"/>
  <c r="K393" i="3"/>
  <c r="L393" i="3" s="1"/>
  <c r="K369" i="3"/>
  <c r="L369" i="3" s="1"/>
  <c r="K357" i="3"/>
  <c r="L357" i="3" s="1"/>
  <c r="K345" i="3"/>
  <c r="L345" i="3" s="1"/>
  <c r="K333" i="3"/>
  <c r="L333" i="3" s="1"/>
  <c r="K321" i="3"/>
  <c r="L321" i="3" s="1"/>
  <c r="K309" i="3"/>
  <c r="L309" i="3" s="1"/>
  <c r="K261" i="3"/>
  <c r="L261" i="3" s="1"/>
  <c r="K224" i="3"/>
  <c r="L224" i="3" s="1"/>
  <c r="K151" i="3"/>
  <c r="L151" i="3" s="1"/>
  <c r="K127" i="3"/>
  <c r="L127" i="3" s="1"/>
  <c r="K71" i="3"/>
  <c r="L71" i="3" s="1"/>
  <c r="K14" i="3"/>
  <c r="L14" i="3" s="1"/>
  <c r="K1044" i="3"/>
  <c r="L1044" i="3" s="1"/>
  <c r="K900" i="3"/>
  <c r="K839" i="3"/>
  <c r="L839" i="3" s="1"/>
  <c r="K703" i="3"/>
  <c r="L703" i="3" s="1"/>
  <c r="K466" i="3"/>
  <c r="L466" i="3" s="1"/>
  <c r="K454" i="3"/>
  <c r="L454" i="3" s="1"/>
  <c r="K429" i="3"/>
  <c r="L429" i="3" s="1"/>
  <c r="K417" i="3"/>
  <c r="L417" i="3" s="1"/>
  <c r="K380" i="3"/>
  <c r="L380" i="3" s="1"/>
  <c r="K344" i="3"/>
  <c r="L344" i="3" s="1"/>
  <c r="K332" i="3"/>
  <c r="L332" i="3" s="1"/>
  <c r="K260" i="3"/>
  <c r="L260" i="3" s="1"/>
  <c r="K223" i="3"/>
  <c r="L223" i="3" s="1"/>
  <c r="K187" i="3"/>
  <c r="L187" i="3" s="1"/>
  <c r="K162" i="3"/>
  <c r="L162" i="3" s="1"/>
  <c r="K150" i="3"/>
  <c r="L150" i="3" s="1"/>
  <c r="T212" i="1"/>
  <c r="AB212" i="1" s="1"/>
  <c r="T188" i="1"/>
  <c r="AB188" i="1" s="1"/>
  <c r="K1247" i="3"/>
  <c r="K739" i="3"/>
  <c r="L739" i="3" s="1"/>
  <c r="K702" i="3"/>
  <c r="L702" i="3" s="1"/>
  <c r="K613" i="3"/>
  <c r="L613" i="3" s="1"/>
  <c r="K453" i="3"/>
  <c r="L453" i="3" s="1"/>
  <c r="K428" i="3"/>
  <c r="L428" i="3" s="1"/>
  <c r="K391" i="3"/>
  <c r="L391" i="3" s="1"/>
  <c r="K331" i="3"/>
  <c r="L331" i="3" s="1"/>
  <c r="K271" i="3"/>
  <c r="L271" i="3" s="1"/>
  <c r="K210" i="3"/>
  <c r="L210" i="3" s="1"/>
  <c r="K173" i="3"/>
  <c r="L173" i="3" s="1"/>
  <c r="K137" i="3"/>
  <c r="L137" i="3" s="1"/>
  <c r="K106" i="3"/>
  <c r="L106" i="3" s="1"/>
  <c r="K24" i="3"/>
  <c r="L24" i="3" s="1"/>
  <c r="K1163" i="3"/>
  <c r="L1163" i="3" s="1"/>
  <c r="K1139" i="3"/>
  <c r="L1139" i="3" s="1"/>
  <c r="K982" i="3"/>
  <c r="L982" i="3" s="1"/>
  <c r="K763" i="3"/>
  <c r="L763" i="3" s="1"/>
  <c r="K612" i="3"/>
  <c r="L612" i="3" s="1"/>
  <c r="K587" i="3"/>
  <c r="L587" i="3" s="1"/>
  <c r="K562" i="3"/>
  <c r="L562" i="3" s="1"/>
  <c r="K378" i="3"/>
  <c r="L378" i="3" s="1"/>
  <c r="K294" i="3"/>
  <c r="L294" i="3" s="1"/>
  <c r="K270" i="3"/>
  <c r="L270" i="3" s="1"/>
  <c r="K233" i="3"/>
  <c r="L233" i="3" s="1"/>
  <c r="K160" i="3"/>
  <c r="L160" i="3" s="1"/>
  <c r="K136" i="3"/>
  <c r="L136" i="3" s="1"/>
  <c r="K23" i="3"/>
  <c r="L23" i="3" s="1"/>
  <c r="K933" i="3"/>
  <c r="L933" i="3" s="1"/>
  <c r="K512" i="3"/>
  <c r="L512" i="3" s="1"/>
  <c r="K499" i="3"/>
  <c r="L499" i="3" s="1"/>
  <c r="K463" i="3"/>
  <c r="L463" i="3" s="1"/>
  <c r="K414" i="3"/>
  <c r="L414" i="3" s="1"/>
  <c r="K389" i="3"/>
  <c r="L389" i="3" s="1"/>
  <c r="K353" i="3"/>
  <c r="L353" i="3" s="1"/>
  <c r="K293" i="3"/>
  <c r="L293" i="3" s="1"/>
  <c r="K269" i="3"/>
  <c r="L269" i="3" s="1"/>
  <c r="K256" i="3"/>
  <c r="L256" i="3" s="1"/>
  <c r="K232" i="3"/>
  <c r="L232" i="3" s="1"/>
  <c r="K220" i="3"/>
  <c r="L220" i="3" s="1"/>
  <c r="K34" i="3"/>
  <c r="L34" i="3" s="1"/>
  <c r="K1268" i="3"/>
  <c r="L1268" i="3" s="1"/>
  <c r="K871" i="3"/>
  <c r="L871" i="3" s="1"/>
  <c r="K659" i="3"/>
  <c r="L659" i="3" s="1"/>
  <c r="K610" i="3"/>
  <c r="L610" i="3" s="1"/>
  <c r="K560" i="3"/>
  <c r="L560" i="3" s="1"/>
  <c r="K400" i="3"/>
  <c r="L400" i="3" s="1"/>
  <c r="K352" i="3"/>
  <c r="L352" i="3" s="1"/>
  <c r="K328" i="3"/>
  <c r="L328" i="3" s="1"/>
  <c r="K316" i="3"/>
  <c r="L316" i="3" s="1"/>
  <c r="K304" i="3"/>
  <c r="L304" i="3" s="1"/>
  <c r="K268" i="3"/>
  <c r="L268" i="3" s="1"/>
  <c r="K231" i="3"/>
  <c r="L231" i="3" s="1"/>
  <c r="K219" i="3"/>
  <c r="L219" i="3" s="1"/>
  <c r="K195" i="3"/>
  <c r="L195" i="3" s="1"/>
  <c r="L109" i="3"/>
  <c r="L157" i="3"/>
  <c r="L169" i="3"/>
  <c r="L181" i="3"/>
  <c r="L217" i="3"/>
  <c r="L265" i="3"/>
  <c r="L457" i="3"/>
  <c r="L469" i="3"/>
  <c r="L517" i="3"/>
  <c r="L589" i="3"/>
  <c r="L774" i="3"/>
  <c r="L1096" i="3"/>
  <c r="K931" i="3"/>
  <c r="L931" i="3" s="1"/>
  <c r="K747" i="3"/>
  <c r="L747" i="3" s="1"/>
  <c r="K658" i="3"/>
  <c r="L658" i="3" s="1"/>
  <c r="K633" i="3"/>
  <c r="L633" i="3" s="1"/>
  <c r="K596" i="3"/>
  <c r="L596" i="3" s="1"/>
  <c r="K375" i="3"/>
  <c r="L375" i="3" s="1"/>
  <c r="K279" i="3"/>
  <c r="L279" i="3" s="1"/>
  <c r="K254" i="3"/>
  <c r="L254" i="3" s="1"/>
  <c r="K133" i="3"/>
  <c r="L133" i="3" s="1"/>
  <c r="K1026" i="3"/>
  <c r="K882" i="3"/>
  <c r="L882" i="3" s="1"/>
  <c r="K338" i="3"/>
  <c r="L338" i="3" s="1"/>
  <c r="K278" i="3"/>
  <c r="L278" i="3" s="1"/>
  <c r="K241" i="3"/>
  <c r="L241" i="3" s="1"/>
  <c r="K229" i="3"/>
  <c r="L229" i="3" s="1"/>
  <c r="K77" i="3"/>
  <c r="L77" i="3" s="1"/>
  <c r="K31" i="3"/>
  <c r="L31" i="3" s="1"/>
  <c r="K6" i="3"/>
  <c r="L6" i="3" s="1"/>
  <c r="K892" i="3"/>
  <c r="L892" i="3" s="1"/>
  <c r="K818" i="3"/>
  <c r="L818" i="3" s="1"/>
  <c r="K568" i="3"/>
  <c r="L568" i="3" s="1"/>
  <c r="K445" i="3"/>
  <c r="L445" i="3" s="1"/>
  <c r="K41" i="3"/>
  <c r="L41" i="3" s="1"/>
  <c r="T48" i="1"/>
  <c r="AB48" i="1" s="1"/>
  <c r="T36" i="1"/>
  <c r="AB36" i="1" s="1"/>
  <c r="K1156" i="3"/>
  <c r="J667" i="3"/>
  <c r="L667" i="3" s="1"/>
  <c r="J890" i="3"/>
  <c r="L890" i="3" s="1"/>
  <c r="J1176" i="3"/>
  <c r="L1176" i="3" s="1"/>
  <c r="K70" i="3"/>
  <c r="L70" i="3" s="1"/>
  <c r="J1045" i="3"/>
  <c r="L1045" i="3" s="1"/>
  <c r="K641" i="3"/>
  <c r="J641" i="3"/>
  <c r="J718" i="3"/>
  <c r="L718" i="3" s="1"/>
  <c r="K756" i="3"/>
  <c r="L756" i="3" s="1"/>
  <c r="J1099" i="3"/>
  <c r="L1099" i="3" s="1"/>
  <c r="J1289" i="3"/>
  <c r="L1289" i="3" s="1"/>
  <c r="J1029" i="3"/>
  <c r="L1029" i="3" s="1"/>
  <c r="J865" i="3"/>
  <c r="L865" i="3" s="1"/>
  <c r="L1036" i="3"/>
  <c r="L120" i="3"/>
  <c r="L1131" i="3"/>
  <c r="K67" i="3"/>
  <c r="L67" i="3" s="1"/>
  <c r="K117" i="3"/>
  <c r="L117" i="3" s="1"/>
  <c r="J637" i="3"/>
  <c r="L637" i="3" s="1"/>
  <c r="J1087" i="3"/>
  <c r="L1087" i="3" s="1"/>
  <c r="L1147" i="3"/>
  <c r="J1216" i="3"/>
  <c r="L1216" i="3" s="1"/>
  <c r="K691" i="3"/>
  <c r="L691" i="3" s="1"/>
  <c r="J975" i="3"/>
  <c r="L975" i="3" s="1"/>
  <c r="J1124" i="3"/>
  <c r="L1124" i="3" s="1"/>
  <c r="J1144" i="3"/>
  <c r="L1144" i="3" s="1"/>
  <c r="J1273" i="3"/>
  <c r="K690" i="3"/>
  <c r="L690" i="3" s="1"/>
  <c r="J1056" i="3"/>
  <c r="L1056" i="3" s="1"/>
  <c r="J1288" i="3"/>
  <c r="L1288" i="3" s="1"/>
  <c r="J1266" i="3"/>
  <c r="L1266" i="3" s="1"/>
  <c r="J1221" i="3"/>
  <c r="L1221" i="3" s="1"/>
  <c r="J1168" i="3"/>
  <c r="L1168" i="3" s="1"/>
  <c r="L665" i="3"/>
  <c r="L111" i="3"/>
  <c r="L1049" i="3"/>
  <c r="L1040" i="3"/>
  <c r="L1294" i="3"/>
  <c r="L1284" i="3"/>
  <c r="L1264" i="3"/>
  <c r="L1244" i="3"/>
  <c r="L1234" i="3"/>
  <c r="L1224" i="3"/>
  <c r="K66" i="3"/>
  <c r="L66" i="3" s="1"/>
  <c r="J837" i="3"/>
  <c r="J1028" i="3"/>
  <c r="L1028" i="3" s="1"/>
  <c r="J716" i="3"/>
  <c r="L716" i="3" s="1"/>
  <c r="K61" i="3"/>
  <c r="L61" i="3" s="1"/>
  <c r="J955" i="3"/>
  <c r="L955" i="3" s="1"/>
  <c r="J1203" i="3"/>
  <c r="L1203" i="3" s="1"/>
  <c r="J1218" i="3"/>
  <c r="L1218" i="3" s="1"/>
  <c r="J738" i="3"/>
  <c r="L738" i="3" s="1"/>
  <c r="J841" i="3"/>
  <c r="L841" i="3" s="1"/>
  <c r="J914" i="3"/>
  <c r="J926" i="3"/>
  <c r="L926" i="3" s="1"/>
  <c r="J1021" i="3"/>
  <c r="L1021" i="3" s="1"/>
  <c r="J1026" i="3"/>
  <c r="J1046" i="3"/>
  <c r="L1046" i="3" s="1"/>
  <c r="J1069" i="3"/>
  <c r="K1069" i="3"/>
  <c r="J744" i="3"/>
  <c r="L816" i="3"/>
  <c r="J836" i="3"/>
  <c r="L836" i="3" s="1"/>
  <c r="J868" i="3"/>
  <c r="L868" i="3" s="1"/>
  <c r="J878" i="3"/>
  <c r="L888" i="3"/>
  <c r="J921" i="3"/>
  <c r="L921" i="3" s="1"/>
  <c r="L936" i="3"/>
  <c r="J961" i="3"/>
  <c r="L961" i="3" s="1"/>
  <c r="L966" i="3"/>
  <c r="J971" i="3"/>
  <c r="L971" i="3" s="1"/>
  <c r="J976" i="3"/>
  <c r="L976" i="3" s="1"/>
  <c r="J986" i="3"/>
  <c r="L986" i="3" s="1"/>
  <c r="J996" i="3"/>
  <c r="L996" i="3" s="1"/>
  <c r="J1011" i="3"/>
  <c r="L1011" i="3" s="1"/>
  <c r="J1070" i="3"/>
  <c r="L1070" i="3" s="1"/>
  <c r="J1080" i="3"/>
  <c r="L1080" i="3" s="1"/>
  <c r="J1179" i="3"/>
  <c r="L1179" i="3" s="1"/>
  <c r="J1184" i="3"/>
  <c r="L1184" i="3" s="1"/>
  <c r="J1214" i="3"/>
  <c r="L1214" i="3" s="1"/>
  <c r="J1259" i="3"/>
  <c r="L1259" i="3" s="1"/>
  <c r="J1279" i="3"/>
  <c r="L1279" i="3" s="1"/>
  <c r="L1016" i="3"/>
  <c r="L1030" i="3"/>
  <c r="K64" i="3"/>
  <c r="L64" i="3" s="1"/>
  <c r="K124" i="3"/>
  <c r="L124" i="3" s="1"/>
  <c r="J664" i="3"/>
  <c r="L664" i="3" s="1"/>
  <c r="J1047" i="3"/>
  <c r="J1114" i="3"/>
  <c r="L1114" i="3" s="1"/>
  <c r="L946" i="3"/>
  <c r="L1062" i="3"/>
  <c r="L1052" i="3"/>
  <c r="L1032" i="3"/>
  <c r="L1022" i="3"/>
  <c r="L1012" i="3"/>
  <c r="L1002" i="3"/>
  <c r="L972" i="3"/>
  <c r="L962" i="3"/>
  <c r="L952" i="3"/>
  <c r="L942" i="3"/>
  <c r="L932" i="3"/>
  <c r="L922" i="3"/>
  <c r="L912" i="3"/>
  <c r="K504" i="3"/>
  <c r="L504" i="3" s="1"/>
  <c r="J805" i="3"/>
  <c r="L805" i="3" s="1"/>
  <c r="L1017" i="3"/>
  <c r="L1027" i="3"/>
  <c r="J1057" i="3"/>
  <c r="L1057" i="3" s="1"/>
  <c r="K65" i="3"/>
  <c r="L65" i="3" s="1"/>
  <c r="J834" i="3"/>
  <c r="L834" i="3" s="1"/>
  <c r="J838" i="3"/>
  <c r="L838" i="3" s="1"/>
  <c r="J889" i="3"/>
  <c r="L889" i="3" s="1"/>
  <c r="L911" i="3"/>
  <c r="J957" i="3"/>
  <c r="L957" i="3" s="1"/>
  <c r="J977" i="3"/>
  <c r="L977" i="3" s="1"/>
  <c r="J987" i="3"/>
  <c r="L987" i="3" s="1"/>
  <c r="J997" i="3"/>
  <c r="L997" i="3" s="1"/>
  <c r="J1007" i="3"/>
  <c r="L1007" i="3" s="1"/>
  <c r="J1086" i="3"/>
  <c r="L1086" i="3" s="1"/>
  <c r="J1106" i="3"/>
  <c r="L1106" i="3" s="1"/>
  <c r="J1146" i="3"/>
  <c r="L1146" i="3" s="1"/>
  <c r="J1156" i="3"/>
  <c r="J1180" i="3"/>
  <c r="L1180" i="3" s="1"/>
  <c r="J1185" i="3"/>
  <c r="J1195" i="3"/>
  <c r="L1195" i="3" s="1"/>
  <c r="J1205" i="3"/>
  <c r="L1205" i="3" s="1"/>
  <c r="J1215" i="3"/>
  <c r="L1215" i="3" s="1"/>
  <c r="J1260" i="3"/>
  <c r="L1260" i="3" s="1"/>
  <c r="L1265" i="3"/>
  <c r="J1295" i="3"/>
  <c r="L1295" i="3" s="1"/>
  <c r="J1285" i="3"/>
  <c r="L1285" i="3" s="1"/>
  <c r="J947" i="3"/>
  <c r="L947" i="3" s="1"/>
  <c r="L1227" i="3"/>
  <c r="J666" i="3"/>
  <c r="L666" i="3" s="1"/>
  <c r="K676" i="3"/>
  <c r="L676" i="3" s="1"/>
  <c r="J1256" i="3"/>
  <c r="L1256" i="3" s="1"/>
  <c r="J1051" i="3"/>
  <c r="L1051" i="3" s="1"/>
  <c r="J1006" i="3"/>
  <c r="L1006" i="3" s="1"/>
  <c r="J945" i="3"/>
  <c r="L945" i="3" s="1"/>
  <c r="L1225" i="3"/>
  <c r="L917" i="3"/>
  <c r="L719" i="3"/>
  <c r="L1018" i="3"/>
  <c r="K7" i="3"/>
  <c r="L7" i="3" s="1"/>
  <c r="K607" i="3"/>
  <c r="L607" i="3" s="1"/>
  <c r="J677" i="3"/>
  <c r="L677" i="3" s="1"/>
  <c r="J860" i="3"/>
  <c r="L860" i="3" s="1"/>
  <c r="J1255" i="3"/>
  <c r="J1209" i="3"/>
  <c r="L1209" i="3" s="1"/>
  <c r="J1178" i="3"/>
  <c r="L1178" i="3" s="1"/>
  <c r="J1155" i="3"/>
  <c r="L1155" i="3" s="1"/>
  <c r="J1042" i="3"/>
  <c r="L1042" i="3" s="1"/>
  <c r="J1005" i="3"/>
  <c r="L1005" i="3" s="1"/>
  <c r="L1206" i="3"/>
  <c r="J1008" i="3"/>
  <c r="L1008" i="3" s="1"/>
  <c r="J1077" i="3"/>
  <c r="L1077" i="3" s="1"/>
  <c r="K178" i="3"/>
  <c r="L178" i="3" s="1"/>
  <c r="K578" i="3"/>
  <c r="L578" i="3" s="1"/>
  <c r="L638" i="3"/>
  <c r="J668" i="3"/>
  <c r="L668" i="3" s="1"/>
  <c r="J726" i="3"/>
  <c r="L726" i="3" s="1"/>
  <c r="L766" i="3"/>
  <c r="J898" i="3"/>
  <c r="L898" i="3" s="1"/>
  <c r="J929" i="3"/>
  <c r="L929" i="3" s="1"/>
  <c r="J1019" i="3"/>
  <c r="L1019" i="3" s="1"/>
  <c r="J1050" i="3"/>
  <c r="L1050" i="3" s="1"/>
  <c r="L1054" i="3"/>
  <c r="J1118" i="3"/>
  <c r="L1118" i="3" s="1"/>
  <c r="J1254" i="3"/>
  <c r="L1254" i="3" s="1"/>
  <c r="J958" i="3"/>
  <c r="L958" i="3" s="1"/>
  <c r="J900" i="3"/>
  <c r="L1286" i="3"/>
  <c r="K1296" i="3"/>
  <c r="L1296" i="3" s="1"/>
  <c r="K118" i="3"/>
  <c r="L118" i="3" s="1"/>
  <c r="J916" i="3"/>
  <c r="K59" i="3"/>
  <c r="L59" i="3" s="1"/>
  <c r="K69" i="3"/>
  <c r="L69" i="3" s="1"/>
  <c r="K119" i="3"/>
  <c r="L119" i="3" s="1"/>
  <c r="K259" i="3"/>
  <c r="L259" i="3" s="1"/>
  <c r="L851" i="3"/>
  <c r="J856" i="3"/>
  <c r="L856" i="3" s="1"/>
  <c r="J866" i="3"/>
  <c r="L866" i="3" s="1"/>
  <c r="J886" i="3"/>
  <c r="L886" i="3" s="1"/>
  <c r="J891" i="3"/>
  <c r="L891" i="3" s="1"/>
  <c r="J896" i="3"/>
  <c r="J974" i="3"/>
  <c r="L974" i="3" s="1"/>
  <c r="J1009" i="3"/>
  <c r="L1009" i="3" s="1"/>
  <c r="L1078" i="3"/>
  <c r="L1088" i="3"/>
  <c r="J1098" i="3"/>
  <c r="L1098" i="3" s="1"/>
  <c r="L1167" i="3"/>
  <c r="L1187" i="3"/>
  <c r="J1247" i="3"/>
  <c r="K1297" i="3"/>
  <c r="L1297" i="3" s="1"/>
  <c r="J1275" i="3"/>
  <c r="L1275" i="3" s="1"/>
  <c r="J1175" i="3"/>
  <c r="J1076" i="3"/>
  <c r="L1076" i="3" s="1"/>
  <c r="J994" i="3"/>
  <c r="L994" i="3" s="1"/>
  <c r="J920" i="3"/>
  <c r="L920" i="3" s="1"/>
  <c r="J899" i="3"/>
  <c r="L899" i="3" s="1"/>
  <c r="L1138" i="3"/>
  <c r="J918" i="3"/>
  <c r="J870" i="3"/>
  <c r="L870" i="3" s="1"/>
  <c r="L885" i="3"/>
  <c r="L948" i="3"/>
  <c r="J1196" i="3"/>
  <c r="L1196" i="3" s="1"/>
  <c r="J1201" i="3"/>
  <c r="L1201" i="3" s="1"/>
  <c r="K60" i="3"/>
  <c r="L60" i="3" s="1"/>
  <c r="J640" i="3"/>
  <c r="L640" i="3" s="1"/>
  <c r="J906" i="3"/>
  <c r="L1055" i="3"/>
  <c r="J1068" i="3"/>
  <c r="L1068" i="3" s="1"/>
  <c r="J1274" i="3"/>
  <c r="L1274" i="3" s="1"/>
  <c r="J1245" i="3"/>
  <c r="L1245" i="3" s="1"/>
  <c r="J1199" i="3"/>
  <c r="L1199" i="3" s="1"/>
  <c r="J1148" i="3"/>
  <c r="L1148" i="3" s="1"/>
  <c r="J1126" i="3"/>
  <c r="L1126" i="3" s="1"/>
  <c r="J1067" i="3"/>
  <c r="L1067" i="3" s="1"/>
  <c r="J992" i="3"/>
  <c r="L992" i="3" s="1"/>
  <c r="J897" i="3"/>
  <c r="L897" i="3" s="1"/>
  <c r="L1109" i="3"/>
  <c r="L1204" i="3"/>
  <c r="L1194" i="3"/>
  <c r="L449" i="3"/>
  <c r="L165" i="3"/>
  <c r="L145" i="3"/>
  <c r="L1281" i="3"/>
  <c r="L1271" i="3"/>
  <c r="L1261" i="3"/>
  <c r="L1231" i="3"/>
  <c r="L1211" i="3"/>
  <c r="L1191" i="3"/>
  <c r="L1181" i="3"/>
  <c r="L1162" i="3"/>
  <c r="L1152" i="3"/>
  <c r="L1132" i="3"/>
  <c r="L1122" i="3"/>
  <c r="L1112" i="3"/>
  <c r="L1102" i="3"/>
  <c r="L1092" i="3"/>
  <c r="L1082" i="3"/>
  <c r="L1072" i="3"/>
  <c r="L1290" i="3"/>
  <c r="L1280" i="3"/>
  <c r="L1270" i="3"/>
  <c r="L1250" i="3"/>
  <c r="L1240" i="3"/>
  <c r="L1230" i="3"/>
  <c r="L1220" i="3"/>
  <c r="L1210" i="3"/>
  <c r="L1200" i="3"/>
  <c r="L1190" i="3"/>
  <c r="L1161" i="3"/>
  <c r="L1151" i="3"/>
  <c r="L1141" i="3"/>
  <c r="L1278" i="3"/>
  <c r="L1258" i="3"/>
  <c r="L1248" i="3"/>
  <c r="L1228" i="3"/>
  <c r="L1208" i="3"/>
  <c r="L1198" i="3"/>
  <c r="L1159" i="3"/>
  <c r="L1149" i="3"/>
  <c r="L1129" i="3"/>
  <c r="L1119" i="3"/>
  <c r="L1089" i="3"/>
  <c r="L1079" i="3"/>
  <c r="L1059" i="3"/>
  <c r="L1039" i="3"/>
  <c r="L672" i="3"/>
  <c r="L662" i="3"/>
  <c r="L642" i="3"/>
  <c r="L632" i="3"/>
  <c r="L622" i="3"/>
  <c r="L601" i="3"/>
  <c r="L550" i="3"/>
  <c r="L540" i="3"/>
  <c r="L509" i="3"/>
  <c r="L683" i="3"/>
  <c r="L651" i="3"/>
  <c r="L621" i="3"/>
  <c r="L611" i="3"/>
  <c r="L600" i="3"/>
  <c r="L549" i="3"/>
  <c r="L825" i="3"/>
  <c r="L815" i="3"/>
  <c r="L795" i="3"/>
  <c r="L775" i="3"/>
  <c r="L764" i="3"/>
  <c r="L753" i="3"/>
  <c r="L713" i="3"/>
  <c r="L693" i="3"/>
  <c r="L660" i="3"/>
  <c r="L650" i="3"/>
  <c r="L620" i="3"/>
  <c r="L599" i="3"/>
  <c r="L855" i="3"/>
  <c r="L835" i="3"/>
  <c r="L824" i="3"/>
  <c r="L784" i="3"/>
  <c r="L732" i="3"/>
  <c r="L712" i="3"/>
  <c r="L692" i="3"/>
  <c r="L681" i="3"/>
  <c r="L1174" i="3"/>
  <c r="L1165" i="3"/>
  <c r="L1125" i="3"/>
  <c r="L1115" i="3"/>
  <c r="L1105" i="3"/>
  <c r="L1095" i="3"/>
  <c r="L1085" i="3"/>
  <c r="L1075" i="3"/>
  <c r="L1065" i="3"/>
  <c r="L1035" i="3"/>
  <c r="L1025" i="3"/>
  <c r="L995" i="3"/>
  <c r="L965" i="3"/>
  <c r="L935" i="3"/>
  <c r="L925" i="3"/>
  <c r="L915" i="3"/>
  <c r="L905" i="3"/>
  <c r="L895" i="3"/>
  <c r="L875" i="3"/>
  <c r="L854" i="3"/>
  <c r="L844" i="3"/>
  <c r="L813" i="3"/>
  <c r="L803" i="3"/>
  <c r="L793" i="3"/>
  <c r="L783" i="3"/>
  <c r="L773" i="3"/>
  <c r="L762" i="3"/>
  <c r="L741" i="3"/>
  <c r="L721" i="3"/>
  <c r="L1293" i="3"/>
  <c r="L1283" i="3"/>
  <c r="L1253" i="3"/>
  <c r="L1243" i="3"/>
  <c r="L1223" i="3"/>
  <c r="L1213" i="3"/>
  <c r="L1193" i="3"/>
  <c r="L1173" i="3"/>
  <c r="L1164" i="3"/>
  <c r="L1154" i="3"/>
  <c r="L1134" i="3"/>
  <c r="L1104" i="3"/>
  <c r="L1094" i="3"/>
  <c r="L1084" i="3"/>
  <c r="L1074" i="3"/>
  <c r="L1064" i="3"/>
  <c r="L1034" i="3"/>
  <c r="L1024" i="3"/>
  <c r="L1004" i="3"/>
  <c r="L984" i="3"/>
  <c r="L964" i="3"/>
  <c r="L954" i="3"/>
  <c r="L944" i="3"/>
  <c r="L934" i="3"/>
  <c r="L924" i="3"/>
  <c r="L904" i="3"/>
  <c r="L894" i="3"/>
  <c r="L884" i="3"/>
  <c r="L874" i="3"/>
  <c r="L863" i="3"/>
  <c r="L853" i="3"/>
  <c r="L843" i="3"/>
  <c r="L833" i="3"/>
  <c r="L1292" i="3"/>
  <c r="L1282" i="3"/>
  <c r="L1272" i="3"/>
  <c r="L1262" i="3"/>
  <c r="L1252" i="3"/>
  <c r="L1242" i="3"/>
  <c r="L1232" i="3"/>
  <c r="L1222" i="3"/>
  <c r="L1212" i="3"/>
  <c r="L1202" i="3"/>
  <c r="L1192" i="3"/>
  <c r="L1182" i="3"/>
  <c r="L1172" i="3"/>
  <c r="L1153" i="3"/>
  <c r="L1133" i="3"/>
  <c r="L1123" i="3"/>
  <c r="L1113" i="3"/>
  <c r="L1093" i="3"/>
  <c r="L1083" i="3"/>
  <c r="L1073" i="3"/>
  <c r="L1063" i="3"/>
  <c r="L1053" i="3"/>
  <c r="L1043" i="3"/>
  <c r="L1033" i="3"/>
  <c r="L1023" i="3"/>
  <c r="L1013" i="3"/>
  <c r="L1003" i="3"/>
  <c r="L993" i="3"/>
  <c r="L983" i="3"/>
  <c r="L963" i="3"/>
  <c r="L953" i="3"/>
  <c r="L923" i="3"/>
  <c r="L913" i="3"/>
  <c r="L903" i="3"/>
  <c r="L893" i="3"/>
  <c r="L883" i="3"/>
  <c r="L873" i="3"/>
  <c r="L852" i="3"/>
  <c r="L842" i="3"/>
  <c r="L832" i="3"/>
  <c r="L812" i="3"/>
  <c r="L802" i="3"/>
  <c r="L792" i="3"/>
  <c r="L782" i="3"/>
  <c r="L761" i="3"/>
  <c r="L740" i="3"/>
  <c r="L720" i="3"/>
  <c r="L680" i="3"/>
  <c r="L669" i="3"/>
  <c r="L639" i="3"/>
  <c r="L385" i="3"/>
  <c r="L365" i="3"/>
  <c r="L355" i="3"/>
  <c r="L335" i="3"/>
  <c r="L295" i="3"/>
  <c r="L285" i="3"/>
  <c r="L275" i="3"/>
  <c r="L215" i="3"/>
  <c r="L205" i="3"/>
  <c r="L154" i="3"/>
  <c r="L134" i="3"/>
  <c r="L1121" i="3"/>
  <c r="L1111" i="3"/>
  <c r="L1081" i="3"/>
  <c r="L1071" i="3"/>
  <c r="L1061" i="3"/>
  <c r="L1041" i="3"/>
  <c r="L1031" i="3"/>
  <c r="L1001" i="3"/>
  <c r="L991" i="3"/>
  <c r="L981" i="3"/>
  <c r="L951" i="3"/>
  <c r="L941" i="3"/>
  <c r="L901" i="3"/>
  <c r="L881" i="3"/>
  <c r="L831" i="3"/>
  <c r="L821" i="3"/>
  <c r="L781" i="3"/>
  <c r="L709" i="3"/>
  <c r="L699" i="3"/>
  <c r="L495" i="3"/>
  <c r="L485" i="3"/>
  <c r="L475" i="3"/>
  <c r="L435" i="3"/>
  <c r="L404" i="3"/>
  <c r="L384" i="3"/>
  <c r="L364" i="3"/>
  <c r="L284" i="3"/>
  <c r="L264" i="3"/>
  <c r="L234" i="3"/>
  <c r="L214" i="3"/>
  <c r="L204" i="3"/>
  <c r="L194" i="3"/>
  <c r="L1269" i="3"/>
  <c r="L1249" i="3"/>
  <c r="L1229" i="3"/>
  <c r="L1219" i="3"/>
  <c r="L1189" i="3"/>
  <c r="L1160" i="3"/>
  <c r="L1140" i="3"/>
  <c r="L1130" i="3"/>
  <c r="L1120" i="3"/>
  <c r="L1110" i="3"/>
  <c r="L1100" i="3"/>
  <c r="L1090" i="3"/>
  <c r="L1060" i="3"/>
  <c r="L1020" i="3"/>
  <c r="L1010" i="3"/>
  <c r="L1000" i="3"/>
  <c r="L990" i="3"/>
  <c r="L980" i="3"/>
  <c r="L970" i="3"/>
  <c r="L930" i="3"/>
  <c r="L910" i="3"/>
  <c r="L880" i="3"/>
  <c r="L850" i="3"/>
  <c r="L830" i="3"/>
  <c r="L820" i="3"/>
  <c r="L780" i="3"/>
  <c r="L770" i="3"/>
  <c r="L759" i="3"/>
  <c r="L575" i="3"/>
  <c r="L565" i="3"/>
  <c r="L535" i="3"/>
  <c r="L524" i="3"/>
  <c r="L514" i="3"/>
  <c r="L494" i="3"/>
  <c r="L484" i="3"/>
  <c r="L474" i="3"/>
  <c r="L444" i="3"/>
  <c r="L434" i="3"/>
  <c r="L172" i="3"/>
  <c r="L999" i="3"/>
  <c r="L989" i="3"/>
  <c r="L979" i="3"/>
  <c r="L969" i="3"/>
  <c r="L959" i="3"/>
  <c r="L939" i="3"/>
  <c r="L919" i="3"/>
  <c r="L909" i="3"/>
  <c r="L879" i="3"/>
  <c r="L859" i="3"/>
  <c r="L849" i="3"/>
  <c r="L799" i="3"/>
  <c r="L789" i="3"/>
  <c r="L779" i="3"/>
  <c r="L595" i="3"/>
  <c r="L585" i="3"/>
  <c r="L564" i="3"/>
  <c r="L554" i="3"/>
  <c r="L534" i="3"/>
  <c r="L523" i="3"/>
  <c r="L513" i="3"/>
  <c r="L503" i="3"/>
  <c r="L493" i="3"/>
  <c r="L483" i="3"/>
  <c r="L412" i="3"/>
  <c r="L402" i="3"/>
  <c r="L392" i="3"/>
  <c r="L362" i="3"/>
  <c r="L342" i="3"/>
  <c r="L322" i="3"/>
  <c r="L312" i="3"/>
  <c r="L302" i="3"/>
  <c r="L292" i="3"/>
  <c r="L282" i="3"/>
  <c r="L272" i="3"/>
  <c r="L222" i="3"/>
  <c r="L202" i="3"/>
  <c r="L182" i="3"/>
  <c r="L171" i="3"/>
  <c r="L161" i="3"/>
  <c r="L655" i="3"/>
  <c r="L645" i="3"/>
  <c r="L625" i="3"/>
  <c r="L584" i="3"/>
  <c r="L573" i="3"/>
  <c r="L563" i="3"/>
  <c r="L543" i="3"/>
  <c r="L533" i="3"/>
  <c r="L492" i="3"/>
  <c r="L472" i="3"/>
  <c r="L452" i="3"/>
  <c r="L432" i="3"/>
  <c r="L411" i="3"/>
  <c r="L361" i="3"/>
  <c r="L311" i="3"/>
  <c r="L301" i="3"/>
  <c r="L291" i="3"/>
  <c r="L281" i="3"/>
  <c r="L170" i="3"/>
  <c r="L140" i="3"/>
  <c r="L755" i="3"/>
  <c r="L745" i="3"/>
  <c r="L715" i="3"/>
  <c r="L705" i="3"/>
  <c r="L654" i="3"/>
  <c r="L644" i="3"/>
  <c r="L614" i="3"/>
  <c r="L603" i="3"/>
  <c r="L593" i="3"/>
  <c r="L583" i="3"/>
  <c r="L572" i="3"/>
  <c r="L552" i="3"/>
  <c r="L532" i="3"/>
  <c r="L521" i="3"/>
  <c r="L491" i="3"/>
  <c r="L481" i="3"/>
  <c r="L461" i="3"/>
  <c r="L441" i="3"/>
  <c r="L421" i="3"/>
  <c r="L410" i="3"/>
  <c r="L360" i="3"/>
  <c r="L350" i="3"/>
  <c r="L230" i="3"/>
  <c r="L190" i="3"/>
  <c r="L765" i="3"/>
  <c r="L714" i="3"/>
  <c r="L704" i="3"/>
  <c r="L684" i="3"/>
  <c r="L673" i="3"/>
  <c r="L663" i="3"/>
  <c r="L653" i="3"/>
  <c r="L643" i="3"/>
  <c r="L623" i="3"/>
  <c r="L602" i="3"/>
  <c r="L592" i="3"/>
  <c r="L561" i="3"/>
  <c r="L551" i="3"/>
  <c r="L531" i="3"/>
  <c r="L520" i="3"/>
  <c r="L510" i="3"/>
  <c r="L500" i="3"/>
  <c r="L490" i="3"/>
  <c r="L460" i="3"/>
  <c r="L409" i="3"/>
  <c r="L359" i="3"/>
  <c r="L329" i="3"/>
  <c r="L319" i="3"/>
  <c r="L189" i="3"/>
  <c r="L149" i="3"/>
  <c r="L1287" i="3"/>
  <c r="L1277" i="3"/>
  <c r="L1267" i="3"/>
  <c r="L1257" i="3"/>
  <c r="L1237" i="3"/>
  <c r="L1217" i="3"/>
  <c r="L1207" i="3"/>
  <c r="L1197" i="3"/>
  <c r="L1128" i="3"/>
  <c r="L1108" i="3"/>
  <c r="L1048" i="3"/>
  <c r="L1038" i="3"/>
  <c r="L998" i="3"/>
  <c r="L978" i="3"/>
  <c r="L928" i="3"/>
  <c r="L908" i="3"/>
  <c r="L848" i="3"/>
  <c r="L798" i="3"/>
  <c r="L758" i="3"/>
  <c r="L688" i="3"/>
  <c r="L648" i="3"/>
  <c r="L628" i="3"/>
  <c r="L408" i="3"/>
  <c r="L188" i="3"/>
  <c r="L148" i="3"/>
  <c r="L1276" i="3"/>
  <c r="L1246" i="3"/>
  <c r="L1226" i="3"/>
  <c r="L1186" i="3"/>
  <c r="L1166" i="3"/>
  <c r="L1157" i="3"/>
  <c r="L1137" i="3"/>
  <c r="L1117" i="3"/>
  <c r="L1037" i="3"/>
  <c r="L967" i="3"/>
  <c r="L937" i="3"/>
  <c r="L927" i="3"/>
  <c r="L907" i="3"/>
  <c r="L887" i="3"/>
  <c r="L877" i="3"/>
  <c r="L817" i="3"/>
  <c r="L797" i="3"/>
  <c r="L727" i="3"/>
  <c r="L717" i="3"/>
  <c r="L707" i="3"/>
  <c r="L697" i="3"/>
  <c r="L647" i="3"/>
  <c r="L627" i="3"/>
  <c r="L617" i="3"/>
  <c r="L577" i="3"/>
  <c r="L507" i="3"/>
  <c r="L427" i="3"/>
  <c r="L387" i="3"/>
  <c r="L257" i="3"/>
  <c r="L237" i="3"/>
  <c r="L167" i="3"/>
  <c r="L135" i="3"/>
  <c r="L115" i="3"/>
  <c r="L105" i="3"/>
  <c r="L85" i="3"/>
  <c r="L473" i="3"/>
  <c r="L433" i="3"/>
  <c r="L423" i="3"/>
  <c r="L403" i="3"/>
  <c r="L383" i="3"/>
  <c r="L373" i="3"/>
  <c r="L363" i="3"/>
  <c r="L343" i="3"/>
  <c r="L323" i="3"/>
  <c r="L303" i="3"/>
  <c r="L283" i="3"/>
  <c r="L273" i="3"/>
  <c r="L263" i="3"/>
  <c r="L253" i="3"/>
  <c r="L203" i="3"/>
  <c r="L193" i="3"/>
  <c r="L183" i="3"/>
  <c r="L143" i="3"/>
  <c r="L123" i="3"/>
  <c r="L113" i="3"/>
  <c r="L103" i="3"/>
  <c r="L93" i="3"/>
  <c r="L73" i="3"/>
  <c r="L63" i="3"/>
  <c r="L53" i="3"/>
  <c r="L43" i="3"/>
  <c r="L33" i="3"/>
  <c r="L13" i="3"/>
  <c r="L142" i="3"/>
  <c r="L132" i="3"/>
  <c r="L121" i="3"/>
  <c r="L81" i="3"/>
  <c r="L100" i="3"/>
  <c r="L872" i="3"/>
  <c r="T1276" i="1"/>
  <c r="AB1276" i="1" s="1"/>
  <c r="T1226" i="1"/>
  <c r="AB1226" i="1" s="1"/>
  <c r="T1167" i="1"/>
  <c r="AA1167" i="1" s="1"/>
  <c r="T1121" i="1"/>
  <c r="AA1121" i="1" s="1"/>
  <c r="T1081" i="1"/>
  <c r="AB1081" i="1" s="1"/>
  <c r="T1011" i="1"/>
  <c r="AB1011" i="1" s="1"/>
  <c r="T981" i="1"/>
  <c r="AB981" i="1" s="1"/>
  <c r="T911" i="1"/>
  <c r="AB911" i="1" s="1"/>
  <c r="T881" i="1"/>
  <c r="AB881" i="1" s="1"/>
  <c r="T811" i="1"/>
  <c r="AB811" i="1" s="1"/>
  <c r="T781" i="1"/>
  <c r="AB781" i="1" s="1"/>
  <c r="T711" i="1"/>
  <c r="W711" i="1" s="1"/>
  <c r="X711" i="1" s="1"/>
  <c r="T681" i="1"/>
  <c r="AB681" i="1" s="1"/>
  <c r="T740" i="1"/>
  <c r="AB740" i="1" s="1"/>
  <c r="T710" i="1"/>
  <c r="AB710" i="1" s="1"/>
  <c r="T640" i="1"/>
  <c r="AB640" i="1" s="1"/>
  <c r="T1264" i="1"/>
  <c r="AA1264" i="1" s="1"/>
  <c r="T1205" i="1"/>
  <c r="AB1205" i="1" s="1"/>
  <c r="T1158" i="1"/>
  <c r="AB1158" i="1" s="1"/>
  <c r="T1109" i="1"/>
  <c r="AB1109" i="1" s="1"/>
  <c r="T1069" i="1"/>
  <c r="AB1069" i="1" s="1"/>
  <c r="T1039" i="1"/>
  <c r="AB1039" i="1" s="1"/>
  <c r="T969" i="1"/>
  <c r="AB969" i="1" s="1"/>
  <c r="T939" i="1"/>
  <c r="AB939" i="1" s="1"/>
  <c r="T869" i="1"/>
  <c r="AA869" i="1" s="1"/>
  <c r="T839" i="1"/>
  <c r="AA839" i="1" s="1"/>
  <c r="T769" i="1"/>
  <c r="AB769" i="1" s="1"/>
  <c r="T739" i="1"/>
  <c r="AB739" i="1" s="1"/>
  <c r="T669" i="1"/>
  <c r="AB669" i="1" s="1"/>
  <c r="T639" i="1"/>
  <c r="AB639" i="1" s="1"/>
  <c r="T609" i="1"/>
  <c r="AB609" i="1" s="1"/>
  <c r="T1299" i="1"/>
  <c r="AB1299" i="1" s="1"/>
  <c r="T1249" i="1"/>
  <c r="AB1249" i="1" s="1"/>
  <c r="T1190" i="1"/>
  <c r="AB1190" i="1" s="1"/>
  <c r="T1144" i="1"/>
  <c r="AB1144" i="1" s="1"/>
  <c r="T1094" i="1"/>
  <c r="AA1094" i="1" s="1"/>
  <c r="T1024" i="1"/>
  <c r="AA1024" i="1" s="1"/>
  <c r="T994" i="1"/>
  <c r="AB994" i="1" s="1"/>
  <c r="T924" i="1"/>
  <c r="AA924" i="1" s="1"/>
  <c r="T894" i="1"/>
  <c r="AB894" i="1" s="1"/>
  <c r="T824" i="1"/>
  <c r="AB824" i="1" s="1"/>
  <c r="T794" i="1"/>
  <c r="AB794" i="1" s="1"/>
  <c r="T724" i="1"/>
  <c r="AB724" i="1" s="1"/>
  <c r="T694" i="1"/>
  <c r="AB694" i="1" s="1"/>
  <c r="T624" i="1"/>
  <c r="AB624" i="1" s="1"/>
  <c r="T574" i="1"/>
  <c r="AA574" i="1" s="1"/>
  <c r="T525" i="1"/>
  <c r="AA525" i="1" s="1"/>
  <c r="T475" i="1"/>
  <c r="AB475" i="1" s="1"/>
  <c r="T425" i="1"/>
  <c r="AA425" i="1" s="1"/>
  <c r="T375" i="1"/>
  <c r="AB375" i="1" s="1"/>
  <c r="T325" i="1"/>
  <c r="W325" i="1" s="1"/>
  <c r="X325" i="1" s="1"/>
  <c r="T1288" i="1"/>
  <c r="AB1288" i="1" s="1"/>
  <c r="T1238" i="1"/>
  <c r="U1238" i="1" s="1"/>
  <c r="T1179" i="1"/>
  <c r="AB1179" i="1" s="1"/>
  <c r="T1133" i="1"/>
  <c r="AB1133" i="1" s="1"/>
  <c r="T1053" i="1"/>
  <c r="AB1053" i="1" s="1"/>
  <c r="T1023" i="1"/>
  <c r="AA1023" i="1" s="1"/>
  <c r="T953" i="1"/>
  <c r="AB953" i="1" s="1"/>
  <c r="T923" i="1"/>
  <c r="AA923" i="1" s="1"/>
  <c r="T853" i="1"/>
  <c r="AA853" i="1" s="1"/>
  <c r="T823" i="1"/>
  <c r="AB823" i="1" s="1"/>
  <c r="T753" i="1"/>
  <c r="AB753" i="1" s="1"/>
  <c r="T723" i="1"/>
  <c r="AB723" i="1" s="1"/>
  <c r="T653" i="1"/>
  <c r="AB653" i="1" s="1"/>
  <c r="T623" i="1"/>
  <c r="AB623" i="1" s="1"/>
  <c r="T782" i="1"/>
  <c r="AB782" i="1" s="1"/>
  <c r="T752" i="1"/>
  <c r="U752" i="1" s="1"/>
  <c r="I752" i="1" s="1"/>
  <c r="T682" i="1"/>
  <c r="AB682" i="1" s="1"/>
  <c r="T652" i="1"/>
  <c r="AA652" i="1" s="1"/>
  <c r="T1287" i="1"/>
  <c r="AB1287" i="1" s="1"/>
  <c r="T1237" i="1"/>
  <c r="T1178" i="1"/>
  <c r="AB1178" i="1" s="1"/>
  <c r="T1132" i="1"/>
  <c r="T1082" i="1"/>
  <c r="AB1082" i="1" s="1"/>
  <c r="T1052" i="1"/>
  <c r="AB1052" i="1" s="1"/>
  <c r="T982" i="1"/>
  <c r="AB982" i="1" s="1"/>
  <c r="T952" i="1"/>
  <c r="T882" i="1"/>
  <c r="AB882" i="1" s="1"/>
  <c r="T852" i="1"/>
  <c r="T1275" i="1"/>
  <c r="AB1275" i="1" s="1"/>
  <c r="T1225" i="1"/>
  <c r="T1166" i="1"/>
  <c r="AB1166" i="1" s="1"/>
  <c r="T1120" i="1"/>
  <c r="T1040" i="1"/>
  <c r="T1010" i="1"/>
  <c r="AB1010" i="1" s="1"/>
  <c r="T940" i="1"/>
  <c r="AB940" i="1" s="1"/>
  <c r="T910" i="1"/>
  <c r="AB910" i="1" s="1"/>
  <c r="T840" i="1"/>
  <c r="T810" i="1"/>
  <c r="AB810" i="1" s="1"/>
  <c r="T1302" i="1"/>
  <c r="AB1302" i="1" s="1"/>
  <c r="T1292" i="1"/>
  <c r="AB1292" i="1" s="1"/>
  <c r="T1282" i="1"/>
  <c r="AB1282" i="1" s="1"/>
  <c r="T1272" i="1"/>
  <c r="T1262" i="1"/>
  <c r="T1252" i="1"/>
  <c r="T1242" i="1"/>
  <c r="AB1242" i="1" s="1"/>
  <c r="T1232" i="1"/>
  <c r="T1214" i="1"/>
  <c r="T1203" i="1"/>
  <c r="AB1203" i="1" s="1"/>
  <c r="T1193" i="1"/>
  <c r="AB1193" i="1" s="1"/>
  <c r="T1183" i="1"/>
  <c r="AB1183" i="1" s="1"/>
  <c r="T1173" i="1"/>
  <c r="AB1173" i="1" s="1"/>
  <c r="T1163" i="1"/>
  <c r="AB1163" i="1" s="1"/>
  <c r="T1156" i="1"/>
  <c r="T1147" i="1"/>
  <c r="T1137" i="1"/>
  <c r="T1127" i="1"/>
  <c r="AB1127" i="1" s="1"/>
  <c r="T1117" i="1"/>
  <c r="T1107" i="1"/>
  <c r="AB1107" i="1" s="1"/>
  <c r="T1097" i="1"/>
  <c r="AB1097" i="1" s="1"/>
  <c r="T1087" i="1"/>
  <c r="AB1087" i="1" s="1"/>
  <c r="T1077" i="1"/>
  <c r="AB1077" i="1" s="1"/>
  <c r="T1067" i="1"/>
  <c r="AB1067" i="1" s="1"/>
  <c r="T1057" i="1"/>
  <c r="T1047" i="1"/>
  <c r="AB1047" i="1" s="1"/>
  <c r="T1037" i="1"/>
  <c r="T1027" i="1"/>
  <c r="T1017" i="1"/>
  <c r="AB1017" i="1" s="1"/>
  <c r="T1007" i="1"/>
  <c r="AB1007" i="1" s="1"/>
  <c r="T997" i="1"/>
  <c r="T987" i="1"/>
  <c r="T977" i="1"/>
  <c r="T967" i="1"/>
  <c r="T957" i="1"/>
  <c r="T947" i="1"/>
  <c r="AB947" i="1" s="1"/>
  <c r="T937" i="1"/>
  <c r="T927" i="1"/>
  <c r="T917" i="1"/>
  <c r="T907" i="1"/>
  <c r="AB907" i="1" s="1"/>
  <c r="T897" i="1"/>
  <c r="AB897" i="1" s="1"/>
  <c r="T887" i="1"/>
  <c r="AB887" i="1" s="1"/>
  <c r="T877" i="1"/>
  <c r="T867" i="1"/>
  <c r="T857" i="1"/>
  <c r="T847" i="1"/>
  <c r="T837" i="1"/>
  <c r="T827" i="1"/>
  <c r="T817" i="1"/>
  <c r="T807" i="1"/>
  <c r="AB807" i="1" s="1"/>
  <c r="T797" i="1"/>
  <c r="AB797" i="1" s="1"/>
  <c r="T787" i="1"/>
  <c r="AB787" i="1" s="1"/>
  <c r="T777" i="1"/>
  <c r="AB777" i="1" s="1"/>
  <c r="T767" i="1"/>
  <c r="AB767" i="1" s="1"/>
  <c r="T757" i="1"/>
  <c r="T737" i="1"/>
  <c r="T727" i="1"/>
  <c r="T1301" i="1"/>
  <c r="AB1301" i="1" s="1"/>
  <c r="T1291" i="1"/>
  <c r="T1281" i="1"/>
  <c r="AB1281" i="1" s="1"/>
  <c r="T1271" i="1"/>
  <c r="AB1271" i="1" s="1"/>
  <c r="T1261" i="1"/>
  <c r="AB1261" i="1" s="1"/>
  <c r="T1251" i="1"/>
  <c r="T1241" i="1"/>
  <c r="T1231" i="1"/>
  <c r="T1213" i="1"/>
  <c r="T1202" i="1"/>
  <c r="T1192" i="1"/>
  <c r="AB1192" i="1" s="1"/>
  <c r="T1182" i="1"/>
  <c r="AB1182" i="1" s="1"/>
  <c r="T1172" i="1"/>
  <c r="AB1172" i="1" s="1"/>
  <c r="T1162" i="1"/>
  <c r="AB1162" i="1" s="1"/>
  <c r="T1155" i="1"/>
  <c r="AB1155" i="1" s="1"/>
  <c r="T1146" i="1"/>
  <c r="AB1146" i="1" s="1"/>
  <c r="T1136" i="1"/>
  <c r="T1126" i="1"/>
  <c r="T1116" i="1"/>
  <c r="T1106" i="1"/>
  <c r="T1096" i="1"/>
  <c r="AB1096" i="1" s="1"/>
  <c r="T1086" i="1"/>
  <c r="AB1086" i="1" s="1"/>
  <c r="T1076" i="1"/>
  <c r="AB1076" i="1" s="1"/>
  <c r="T1066" i="1"/>
  <c r="AB1066" i="1" s="1"/>
  <c r="T1056" i="1"/>
  <c r="AB1056" i="1" s="1"/>
  <c r="T1046" i="1"/>
  <c r="AB1046" i="1" s="1"/>
  <c r="T1036" i="1"/>
  <c r="T1026" i="1"/>
  <c r="AB1026" i="1" s="1"/>
  <c r="T1016" i="1"/>
  <c r="T1006" i="1"/>
  <c r="T996" i="1"/>
  <c r="AB996" i="1" s="1"/>
  <c r="T986" i="1"/>
  <c r="AB986" i="1" s="1"/>
  <c r="T976" i="1"/>
  <c r="AB976" i="1" s="1"/>
  <c r="T966" i="1"/>
  <c r="AB966" i="1" s="1"/>
  <c r="T956" i="1"/>
  <c r="AB956" i="1" s="1"/>
  <c r="T946" i="1"/>
  <c r="AB946" i="1" s="1"/>
  <c r="T936" i="1"/>
  <c r="AB936" i="1" s="1"/>
  <c r="T926" i="1"/>
  <c r="T916" i="1"/>
  <c r="T906" i="1"/>
  <c r="AB906" i="1" s="1"/>
  <c r="T896" i="1"/>
  <c r="T886" i="1"/>
  <c r="T876" i="1"/>
  <c r="T866" i="1"/>
  <c r="T856" i="1"/>
  <c r="T846" i="1"/>
  <c r="AB846" i="1" s="1"/>
  <c r="T836" i="1"/>
  <c r="T826" i="1"/>
  <c r="T816" i="1"/>
  <c r="T806" i="1"/>
  <c r="AB806" i="1" s="1"/>
  <c r="T796" i="1"/>
  <c r="AB796" i="1" s="1"/>
  <c r="T786" i="1"/>
  <c r="AB786" i="1" s="1"/>
  <c r="T776" i="1"/>
  <c r="T766" i="1"/>
  <c r="T756" i="1"/>
  <c r="T746" i="1"/>
  <c r="T736" i="1"/>
  <c r="T726" i="1"/>
  <c r="T716" i="1"/>
  <c r="T706" i="1"/>
  <c r="AB706" i="1" s="1"/>
  <c r="T696" i="1"/>
  <c r="AB696" i="1" s="1"/>
  <c r="T686" i="1"/>
  <c r="AB686" i="1" s="1"/>
  <c r="T676" i="1"/>
  <c r="AB676" i="1" s="1"/>
  <c r="T666" i="1"/>
  <c r="AB666" i="1" s="1"/>
  <c r="T656" i="1"/>
  <c r="T646" i="1"/>
  <c r="T636" i="1"/>
  <c r="T626" i="1"/>
  <c r="T616" i="1"/>
  <c r="T606" i="1"/>
  <c r="T596" i="1"/>
  <c r="AB596" i="1" s="1"/>
  <c r="T586" i="1"/>
  <c r="AB586" i="1" s="1"/>
  <c r="T576" i="1"/>
  <c r="AB576" i="1" s="1"/>
  <c r="T566" i="1"/>
  <c r="AB566" i="1" s="1"/>
  <c r="T556" i="1"/>
  <c r="AB556" i="1" s="1"/>
  <c r="T546" i="1"/>
  <c r="T537" i="1"/>
  <c r="T517" i="1"/>
  <c r="T467" i="1"/>
  <c r="AB467" i="1" s="1"/>
  <c r="T417" i="1"/>
  <c r="T367" i="1"/>
  <c r="AB367" i="1" s="1"/>
  <c r="T317" i="1"/>
  <c r="AB317" i="1" s="1"/>
  <c r="T267" i="1"/>
  <c r="T1300" i="1"/>
  <c r="T1250" i="1"/>
  <c r="AB1250" i="1" s="1"/>
  <c r="T1191" i="1"/>
  <c r="AB1191" i="1" s="1"/>
  <c r="T1145" i="1"/>
  <c r="AB1145" i="1" s="1"/>
  <c r="T1095" i="1"/>
  <c r="AB1095" i="1" s="1"/>
  <c r="T1303" i="1"/>
  <c r="AB1303" i="1" s="1"/>
  <c r="T1293" i="1"/>
  <c r="AB1293" i="1" s="1"/>
  <c r="T1283" i="1"/>
  <c r="T1273" i="1"/>
  <c r="T1263" i="1"/>
  <c r="AB1263" i="1" s="1"/>
  <c r="T1253" i="1"/>
  <c r="T1243" i="1"/>
  <c r="AB1243" i="1" s="1"/>
  <c r="T1233" i="1"/>
  <c r="AB1233" i="1" s="1"/>
  <c r="T1215" i="1"/>
  <c r="AB1215" i="1" s="1"/>
  <c r="T1204" i="1"/>
  <c r="AB1204" i="1" s="1"/>
  <c r="T1194" i="1"/>
  <c r="AB1194" i="1" s="1"/>
  <c r="T1184" i="1"/>
  <c r="AB1184" i="1" s="1"/>
  <c r="T1174" i="1"/>
  <c r="AB1174" i="1" s="1"/>
  <c r="T1164" i="1"/>
  <c r="T1157" i="1"/>
  <c r="AB1157" i="1" s="1"/>
  <c r="T1148" i="1"/>
  <c r="T1138" i="1"/>
  <c r="AB1138" i="1" s="1"/>
  <c r="T1128" i="1"/>
  <c r="AB1128" i="1" s="1"/>
  <c r="T1118" i="1"/>
  <c r="AB1118" i="1" s="1"/>
  <c r="T1108" i="1"/>
  <c r="AB1108" i="1" s="1"/>
  <c r="T1098" i="1"/>
  <c r="AB1098" i="1" s="1"/>
  <c r="T1088" i="1"/>
  <c r="AB1088" i="1" s="1"/>
  <c r="T1078" i="1"/>
  <c r="AB1078" i="1" s="1"/>
  <c r="T1068" i="1"/>
  <c r="T1058" i="1"/>
  <c r="AB1058" i="1" s="1"/>
  <c r="T1048" i="1"/>
  <c r="T1038" i="1"/>
  <c r="AB1038" i="1" s="1"/>
  <c r="T1028" i="1"/>
  <c r="AB1028" i="1" s="1"/>
  <c r="T1018" i="1"/>
  <c r="T1008" i="1"/>
  <c r="T998" i="1"/>
  <c r="T988" i="1"/>
  <c r="T978" i="1"/>
  <c r="AB978" i="1" s="1"/>
  <c r="T968" i="1"/>
  <c r="T958" i="1"/>
  <c r="AB958" i="1" s="1"/>
  <c r="T948" i="1"/>
  <c r="T938" i="1"/>
  <c r="AB938" i="1" s="1"/>
  <c r="T928" i="1"/>
  <c r="AB928" i="1" s="1"/>
  <c r="T918" i="1"/>
  <c r="AB918" i="1" s="1"/>
  <c r="T908" i="1"/>
  <c r="AB908" i="1" s="1"/>
  <c r="T898" i="1"/>
  <c r="T888" i="1"/>
  <c r="T878" i="1"/>
  <c r="T868" i="1"/>
  <c r="T858" i="1"/>
  <c r="AB858" i="1" s="1"/>
  <c r="T848" i="1"/>
  <c r="AB848" i="1" s="1"/>
  <c r="T838" i="1"/>
  <c r="AB838" i="1" s="1"/>
  <c r="T828" i="1"/>
  <c r="AB828" i="1" s="1"/>
  <c r="T818" i="1"/>
  <c r="AB818" i="1" s="1"/>
  <c r="T808" i="1"/>
  <c r="AB808" i="1" s="1"/>
  <c r="T798" i="1"/>
  <c r="AB798" i="1" s="1"/>
  <c r="T788" i="1"/>
  <c r="T778" i="1"/>
  <c r="T768" i="1"/>
  <c r="T758" i="1"/>
  <c r="T748" i="1"/>
  <c r="T738" i="1"/>
  <c r="AB738" i="1" s="1"/>
  <c r="T728" i="1"/>
  <c r="AB728" i="1" s="1"/>
  <c r="T718" i="1"/>
  <c r="AB718" i="1" s="1"/>
  <c r="T708" i="1"/>
  <c r="AB708" i="1" s="1"/>
  <c r="T698" i="1"/>
  <c r="AB698" i="1" s="1"/>
  <c r="T688" i="1"/>
  <c r="AB688" i="1" s="1"/>
  <c r="T678" i="1"/>
  <c r="AB678" i="1" s="1"/>
  <c r="T668" i="1"/>
  <c r="T658" i="1"/>
  <c r="T648" i="1"/>
  <c r="T638" i="1"/>
  <c r="AB638" i="1" s="1"/>
  <c r="T628" i="1"/>
  <c r="AB628" i="1" s="1"/>
  <c r="T618" i="1"/>
  <c r="AB618" i="1" s="1"/>
  <c r="T608" i="1"/>
  <c r="AB608" i="1" s="1"/>
  <c r="T598" i="1"/>
  <c r="AB598" i="1" s="1"/>
  <c r="T588" i="1"/>
  <c r="AB588" i="1" s="1"/>
  <c r="T578" i="1"/>
  <c r="AB578" i="1" s="1"/>
  <c r="T568" i="1"/>
  <c r="AB568" i="1" s="1"/>
  <c r="T558" i="1"/>
  <c r="AB558" i="1" s="1"/>
  <c r="T548" i="1"/>
  <c r="T529" i="1"/>
  <c r="AB529" i="1" s="1"/>
  <c r="T519" i="1"/>
  <c r="T509" i="1"/>
  <c r="T499" i="1"/>
  <c r="T489" i="1"/>
  <c r="T479" i="1"/>
  <c r="T469" i="1"/>
  <c r="AB469" i="1" s="1"/>
  <c r="T459" i="1"/>
  <c r="AB459" i="1" s="1"/>
  <c r="T449" i="1"/>
  <c r="AB449" i="1" s="1"/>
  <c r="T439" i="1"/>
  <c r="AB439" i="1" s="1"/>
  <c r="T429" i="1"/>
  <c r="AB429" i="1" s="1"/>
  <c r="T419" i="1"/>
  <c r="AB419" i="1" s="1"/>
  <c r="T409" i="1"/>
  <c r="AB409" i="1" s="1"/>
  <c r="T399" i="1"/>
  <c r="T389" i="1"/>
  <c r="T379" i="1"/>
  <c r="T369" i="1"/>
  <c r="T359" i="1"/>
  <c r="T349" i="1"/>
  <c r="AB349" i="1" s="1"/>
  <c r="T339" i="1"/>
  <c r="AB339" i="1" s="1"/>
  <c r="T329" i="1"/>
  <c r="AB329" i="1" s="1"/>
  <c r="T319" i="1"/>
  <c r="AB319" i="1" s="1"/>
  <c r="T309" i="1"/>
  <c r="AB309" i="1" s="1"/>
  <c r="T299" i="1"/>
  <c r="AB299" i="1" s="1"/>
  <c r="T289" i="1"/>
  <c r="T279" i="1"/>
  <c r="T269" i="1"/>
  <c r="T259" i="1"/>
  <c r="T717" i="1"/>
  <c r="T707" i="1"/>
  <c r="AB707" i="1" s="1"/>
  <c r="T697" i="1"/>
  <c r="AB697" i="1" s="1"/>
  <c r="T687" i="1"/>
  <c r="AB687" i="1" s="1"/>
  <c r="T677" i="1"/>
  <c r="AB677" i="1" s="1"/>
  <c r="T667" i="1"/>
  <c r="AB667" i="1" s="1"/>
  <c r="T657" i="1"/>
  <c r="AB657" i="1" s="1"/>
  <c r="T647" i="1"/>
  <c r="AB647" i="1" s="1"/>
  <c r="T637" i="1"/>
  <c r="AB637" i="1" s="1"/>
  <c r="T627" i="1"/>
  <c r="T617" i="1"/>
  <c r="T607" i="1"/>
  <c r="AB607" i="1" s="1"/>
  <c r="T597" i="1"/>
  <c r="AB597" i="1" s="1"/>
  <c r="T587" i="1"/>
  <c r="AB587" i="1" s="1"/>
  <c r="T577" i="1"/>
  <c r="AB577" i="1" s="1"/>
  <c r="T567" i="1"/>
  <c r="AB567" i="1" s="1"/>
  <c r="T557" i="1"/>
  <c r="T547" i="1"/>
  <c r="T538" i="1"/>
  <c r="T528" i="1"/>
  <c r="T518" i="1"/>
  <c r="AB518" i="1" s="1"/>
  <c r="T508" i="1"/>
  <c r="AB508" i="1" s="1"/>
  <c r="T498" i="1"/>
  <c r="T488" i="1"/>
  <c r="T478" i="1"/>
  <c r="T468" i="1"/>
  <c r="T458" i="1"/>
  <c r="T448" i="1"/>
  <c r="T438" i="1"/>
  <c r="T428" i="1"/>
  <c r="T418" i="1"/>
  <c r="T408" i="1"/>
  <c r="AB408" i="1" s="1"/>
  <c r="T398" i="1"/>
  <c r="AB398" i="1" s="1"/>
  <c r="T388" i="1"/>
  <c r="AB388" i="1" s="1"/>
  <c r="T378" i="1"/>
  <c r="T368" i="1"/>
  <c r="T358" i="1"/>
  <c r="T348" i="1"/>
  <c r="T338" i="1"/>
  <c r="T328" i="1"/>
  <c r="T318" i="1"/>
  <c r="T308" i="1"/>
  <c r="AB308" i="1" s="1"/>
  <c r="T298" i="1"/>
  <c r="AB298" i="1" s="1"/>
  <c r="T288" i="1"/>
  <c r="AB288" i="1" s="1"/>
  <c r="T278" i="1"/>
  <c r="AB278" i="1" s="1"/>
  <c r="T268" i="1"/>
  <c r="AB268" i="1" s="1"/>
  <c r="T258" i="1"/>
  <c r="T248" i="1"/>
  <c r="T238" i="1"/>
  <c r="T228" i="1"/>
  <c r="T218" i="1"/>
  <c r="T208" i="1"/>
  <c r="AB208" i="1" s="1"/>
  <c r="T178" i="1"/>
  <c r="AB178" i="1" s="1"/>
  <c r="T168" i="1"/>
  <c r="AB168" i="1" s="1"/>
  <c r="T158" i="1"/>
  <c r="AB158" i="1" s="1"/>
  <c r="T128" i="1"/>
  <c r="AB128" i="1" s="1"/>
  <c r="T118" i="1"/>
  <c r="AB118" i="1" s="1"/>
  <c r="T108" i="1"/>
  <c r="AB108" i="1" s="1"/>
  <c r="T78" i="1"/>
  <c r="T68" i="1"/>
  <c r="AB68" i="1" s="1"/>
  <c r="T58" i="1"/>
  <c r="AB58" i="1" s="1"/>
  <c r="T28" i="1"/>
  <c r="AB28" i="1" s="1"/>
  <c r="T18" i="1"/>
  <c r="T8" i="1"/>
  <c r="AB8" i="1" s="1"/>
  <c r="T527" i="1"/>
  <c r="AB527" i="1" s="1"/>
  <c r="T507" i="1"/>
  <c r="T497" i="1"/>
  <c r="T487" i="1"/>
  <c r="T477" i="1"/>
  <c r="T457" i="1"/>
  <c r="AB457" i="1" s="1"/>
  <c r="T447" i="1"/>
  <c r="T437" i="1"/>
  <c r="AB437" i="1" s="1"/>
  <c r="T427" i="1"/>
  <c r="AB427" i="1" s="1"/>
  <c r="T407" i="1"/>
  <c r="AB407" i="1" s="1"/>
  <c r="T397" i="1"/>
  <c r="T387" i="1"/>
  <c r="T377" i="1"/>
  <c r="T357" i="1"/>
  <c r="T347" i="1"/>
  <c r="T337" i="1"/>
  <c r="AB337" i="1" s="1"/>
  <c r="T327" i="1"/>
  <c r="T307" i="1"/>
  <c r="AB307" i="1" s="1"/>
  <c r="T297" i="1"/>
  <c r="AB297" i="1" s="1"/>
  <c r="T287" i="1"/>
  <c r="AB287" i="1" s="1"/>
  <c r="T277" i="1"/>
  <c r="AB277" i="1" s="1"/>
  <c r="T257" i="1"/>
  <c r="T247" i="1"/>
  <c r="AB247" i="1" s="1"/>
  <c r="T237" i="1"/>
  <c r="T227" i="1"/>
  <c r="T217" i="1"/>
  <c r="T207" i="1"/>
  <c r="AB207" i="1" s="1"/>
  <c r="T197" i="1"/>
  <c r="T187" i="1"/>
  <c r="AB187" i="1" s="1"/>
  <c r="T177" i="1"/>
  <c r="AB177" i="1" s="1"/>
  <c r="T167" i="1"/>
  <c r="AB167" i="1" s="1"/>
  <c r="T157" i="1"/>
  <c r="T147" i="1"/>
  <c r="AB147" i="1" s="1"/>
  <c r="T137" i="1"/>
  <c r="T127" i="1"/>
  <c r="AB127" i="1" s="1"/>
  <c r="T117" i="1"/>
  <c r="T107" i="1"/>
  <c r="T97" i="1"/>
  <c r="T87" i="1"/>
  <c r="T77" i="1"/>
  <c r="AB77" i="1" s="1"/>
  <c r="T67" i="1"/>
  <c r="AB67" i="1" s="1"/>
  <c r="T57" i="1"/>
  <c r="T47" i="1"/>
  <c r="T37" i="1"/>
  <c r="AB37" i="1" s="1"/>
  <c r="T27" i="1"/>
  <c r="T17" i="1"/>
  <c r="T7" i="1"/>
  <c r="AB7" i="1" s="1"/>
  <c r="T1290" i="1"/>
  <c r="T1280" i="1"/>
  <c r="AB1280" i="1" s="1"/>
  <c r="T1270" i="1"/>
  <c r="AB1270" i="1" s="1"/>
  <c r="T1260" i="1"/>
  <c r="T1240" i="1"/>
  <c r="T1230" i="1"/>
  <c r="T1211" i="1"/>
  <c r="T1201" i="1"/>
  <c r="T1181" i="1"/>
  <c r="T1171" i="1"/>
  <c r="T1161" i="1"/>
  <c r="T1154" i="1"/>
  <c r="AB1154" i="1" s="1"/>
  <c r="T1135" i="1"/>
  <c r="AB1135" i="1" s="1"/>
  <c r="T1125" i="1"/>
  <c r="AB1125" i="1" s="1"/>
  <c r="T1115" i="1"/>
  <c r="T1105" i="1"/>
  <c r="T1085" i="1"/>
  <c r="AB1085" i="1" s="1"/>
  <c r="T1075" i="1"/>
  <c r="T1065" i="1"/>
  <c r="AB1065" i="1" s="1"/>
  <c r="T1055" i="1"/>
  <c r="AB1055" i="1" s="1"/>
  <c r="T1045" i="1"/>
  <c r="AB1045" i="1" s="1"/>
  <c r="T1035" i="1"/>
  <c r="AB1035" i="1" s="1"/>
  <c r="T1025" i="1"/>
  <c r="AB1025" i="1" s="1"/>
  <c r="T1015" i="1"/>
  <c r="T1005" i="1"/>
  <c r="AB1005" i="1" s="1"/>
  <c r="T995" i="1"/>
  <c r="AB995" i="1" s="1"/>
  <c r="T985" i="1"/>
  <c r="T975" i="1"/>
  <c r="T965" i="1"/>
  <c r="AB965" i="1" s="1"/>
  <c r="T955" i="1"/>
  <c r="T945" i="1"/>
  <c r="T935" i="1"/>
  <c r="T925" i="1"/>
  <c r="T915" i="1"/>
  <c r="T905" i="1"/>
  <c r="T895" i="1"/>
  <c r="T885" i="1"/>
  <c r="T875" i="1"/>
  <c r="T865" i="1"/>
  <c r="T855" i="1"/>
  <c r="T845" i="1"/>
  <c r="T835" i="1"/>
  <c r="AB835" i="1" s="1"/>
  <c r="T825" i="1"/>
  <c r="T815" i="1"/>
  <c r="AB815" i="1" s="1"/>
  <c r="T805" i="1"/>
  <c r="T795" i="1"/>
  <c r="T785" i="1"/>
  <c r="T775" i="1"/>
  <c r="T765" i="1"/>
  <c r="T755" i="1"/>
  <c r="AB755" i="1" s="1"/>
  <c r="T745" i="1"/>
  <c r="T735" i="1"/>
  <c r="AB735" i="1" s="1"/>
  <c r="T725" i="1"/>
  <c r="AB725" i="1" s="1"/>
  <c r="T715" i="1"/>
  <c r="AB715" i="1" s="1"/>
  <c r="T705" i="1"/>
  <c r="T695" i="1"/>
  <c r="T685" i="1"/>
  <c r="T675" i="1"/>
  <c r="T665" i="1"/>
  <c r="T655" i="1"/>
  <c r="T645" i="1"/>
  <c r="AB645" i="1" s="1"/>
  <c r="T635" i="1"/>
  <c r="AB635" i="1" s="1"/>
  <c r="T625" i="1"/>
  <c r="AB625" i="1" s="1"/>
  <c r="T615" i="1"/>
  <c r="AB615" i="1" s="1"/>
  <c r="T605" i="1"/>
  <c r="T595" i="1"/>
  <c r="AB595" i="1" s="1"/>
  <c r="T585" i="1"/>
  <c r="AB585" i="1" s="1"/>
  <c r="T575" i="1"/>
  <c r="T565" i="1"/>
  <c r="T555" i="1"/>
  <c r="T545" i="1"/>
  <c r="T536" i="1"/>
  <c r="AB536" i="1" s="1"/>
  <c r="T526" i="1"/>
  <c r="AB526" i="1" s="1"/>
  <c r="T516" i="1"/>
  <c r="AB516" i="1" s="1"/>
  <c r="T506" i="1"/>
  <c r="T496" i="1"/>
  <c r="T486" i="1"/>
  <c r="T476" i="1"/>
  <c r="T466" i="1"/>
  <c r="AB466" i="1" s="1"/>
  <c r="T456" i="1"/>
  <c r="AB456" i="1" s="1"/>
  <c r="T446" i="1"/>
  <c r="T436" i="1"/>
  <c r="T426" i="1"/>
  <c r="T416" i="1"/>
  <c r="T406" i="1"/>
  <c r="T396" i="1"/>
  <c r="T386" i="1"/>
  <c r="T376" i="1"/>
  <c r="T366" i="1"/>
  <c r="AB366" i="1" s="1"/>
  <c r="T356" i="1"/>
  <c r="AB356" i="1" s="1"/>
  <c r="T346" i="1"/>
  <c r="AB346" i="1" s="1"/>
  <c r="T336" i="1"/>
  <c r="AB336" i="1" s="1"/>
  <c r="T326" i="1"/>
  <c r="T316" i="1"/>
  <c r="T306" i="1"/>
  <c r="T296" i="1"/>
  <c r="T286" i="1"/>
  <c r="T276" i="1"/>
  <c r="T266" i="1"/>
  <c r="T256" i="1"/>
  <c r="AB256" i="1" s="1"/>
  <c r="T246" i="1"/>
  <c r="T236" i="1"/>
  <c r="AB236" i="1" s="1"/>
  <c r="T226" i="1"/>
  <c r="AB226" i="1" s="1"/>
  <c r="T216" i="1"/>
  <c r="AB216" i="1" s="1"/>
  <c r="T206" i="1"/>
  <c r="T196" i="1"/>
  <c r="T186" i="1"/>
  <c r="T176" i="1"/>
  <c r="T166" i="1"/>
  <c r="T136" i="1"/>
  <c r="AB136" i="1" s="1"/>
  <c r="T126" i="1"/>
  <c r="T86" i="1"/>
  <c r="T76" i="1"/>
  <c r="T1289" i="1"/>
  <c r="AB1289" i="1" s="1"/>
  <c r="T1279" i="1"/>
  <c r="AB1279" i="1" s="1"/>
  <c r="T1269" i="1"/>
  <c r="AB1269" i="1" s="1"/>
  <c r="T1259" i="1"/>
  <c r="T1239" i="1"/>
  <c r="T1229" i="1"/>
  <c r="T1210" i="1"/>
  <c r="T1200" i="1"/>
  <c r="T1180" i="1"/>
  <c r="AB1180" i="1" s="1"/>
  <c r="T1170" i="1"/>
  <c r="AB1170" i="1" s="1"/>
  <c r="T1160" i="1"/>
  <c r="AB1160" i="1" s="1"/>
  <c r="T1134" i="1"/>
  <c r="T1124" i="1"/>
  <c r="T1114" i="1"/>
  <c r="AB1114" i="1" s="1"/>
  <c r="T1104" i="1"/>
  <c r="T1084" i="1"/>
  <c r="T1074" i="1"/>
  <c r="T1064" i="1"/>
  <c r="AB1064" i="1" s="1"/>
  <c r="T1054" i="1"/>
  <c r="AB1054" i="1" s="1"/>
  <c r="T1044" i="1"/>
  <c r="AB1044" i="1" s="1"/>
  <c r="T1034" i="1"/>
  <c r="T1014" i="1"/>
  <c r="AB1014" i="1" s="1"/>
  <c r="T1004" i="1"/>
  <c r="T984" i="1"/>
  <c r="AB984" i="1" s="1"/>
  <c r="T974" i="1"/>
  <c r="AB974" i="1" s="1"/>
  <c r="T964" i="1"/>
  <c r="T954" i="1"/>
  <c r="T944" i="1"/>
  <c r="AB944" i="1" s="1"/>
  <c r="T934" i="1"/>
  <c r="AB934" i="1" s="1"/>
  <c r="T914" i="1"/>
  <c r="AB914" i="1" s="1"/>
  <c r="T904" i="1"/>
  <c r="T884" i="1"/>
  <c r="AB884" i="1" s="1"/>
  <c r="T874" i="1"/>
  <c r="T864" i="1"/>
  <c r="AB864" i="1" s="1"/>
  <c r="T854" i="1"/>
  <c r="T844" i="1"/>
  <c r="T834" i="1"/>
  <c r="T814" i="1"/>
  <c r="T804" i="1"/>
  <c r="AB804" i="1" s="1"/>
  <c r="T784" i="1"/>
  <c r="T774" i="1"/>
  <c r="T764" i="1"/>
  <c r="T754" i="1"/>
  <c r="T744" i="1"/>
  <c r="T734" i="1"/>
  <c r="AB734" i="1" s="1"/>
  <c r="T714" i="1"/>
  <c r="AB714" i="1" s="1"/>
  <c r="T704" i="1"/>
  <c r="AB704" i="1" s="1"/>
  <c r="T684" i="1"/>
  <c r="AB684" i="1" s="1"/>
  <c r="T674" i="1"/>
  <c r="T664" i="1"/>
  <c r="T654" i="1"/>
  <c r="T644" i="1"/>
  <c r="T634" i="1"/>
  <c r="T614" i="1"/>
  <c r="AB614" i="1" s="1"/>
  <c r="T604" i="1"/>
  <c r="T594" i="1"/>
  <c r="AB594" i="1" s="1"/>
  <c r="T584" i="1"/>
  <c r="T564" i="1"/>
  <c r="AB564" i="1" s="1"/>
  <c r="T554" i="1"/>
  <c r="AB554" i="1" s="1"/>
  <c r="T544" i="1"/>
  <c r="AB544" i="1" s="1"/>
  <c r="T535" i="1"/>
  <c r="T515" i="1"/>
  <c r="T505" i="1"/>
  <c r="AB505" i="1" s="1"/>
  <c r="T495" i="1"/>
  <c r="T485" i="1"/>
  <c r="T465" i="1"/>
  <c r="T455" i="1"/>
  <c r="AB455" i="1" s="1"/>
  <c r="T445" i="1"/>
  <c r="AB445" i="1" s="1"/>
  <c r="T435" i="1"/>
  <c r="AB435" i="1" s="1"/>
  <c r="T415" i="1"/>
  <c r="AB415" i="1" s="1"/>
  <c r="T405" i="1"/>
  <c r="T395" i="1"/>
  <c r="AB395" i="1" s="1"/>
  <c r="T385" i="1"/>
  <c r="T365" i="1"/>
  <c r="T355" i="1"/>
  <c r="T345" i="1"/>
  <c r="T335" i="1"/>
  <c r="T315" i="1"/>
  <c r="AB315" i="1" s="1"/>
  <c r="T305" i="1"/>
  <c r="T295" i="1"/>
  <c r="AB295" i="1" s="1"/>
  <c r="T285" i="1"/>
  <c r="T265" i="1"/>
  <c r="T255" i="1"/>
  <c r="T245" i="1"/>
  <c r="AB245" i="1" s="1"/>
  <c r="T235" i="1"/>
  <c r="T225" i="1"/>
  <c r="AB225" i="1" s="1"/>
  <c r="T215" i="1"/>
  <c r="T205" i="1"/>
  <c r="AB205" i="1" s="1"/>
  <c r="T195" i="1"/>
  <c r="T185" i="1"/>
  <c r="T175" i="1"/>
  <c r="T165" i="1"/>
  <c r="T1298" i="1"/>
  <c r="AB1298" i="1" s="1"/>
  <c r="T1278" i="1"/>
  <c r="T1268" i="1"/>
  <c r="T1258" i="1"/>
  <c r="T1248" i="1"/>
  <c r="T1228" i="1"/>
  <c r="AB1228" i="1" s="1"/>
  <c r="T1209" i="1"/>
  <c r="AB1209" i="1" s="1"/>
  <c r="T1199" i="1"/>
  <c r="AB1199" i="1" s="1"/>
  <c r="T1189" i="1"/>
  <c r="AB1189" i="1" s="1"/>
  <c r="T1169" i="1"/>
  <c r="AB1169" i="1" s="1"/>
  <c r="T1159" i="1"/>
  <c r="T1153" i="1"/>
  <c r="T1143" i="1"/>
  <c r="T1123" i="1"/>
  <c r="T1113" i="1"/>
  <c r="T1103" i="1"/>
  <c r="AB1103" i="1" s="1"/>
  <c r="T1093" i="1"/>
  <c r="AB1093" i="1" s="1"/>
  <c r="T1083" i="1"/>
  <c r="AB1083" i="1" s="1"/>
  <c r="T1073" i="1"/>
  <c r="T1063" i="1"/>
  <c r="T1043" i="1"/>
  <c r="AB1043" i="1" s="1"/>
  <c r="T1033" i="1"/>
  <c r="T1013" i="1"/>
  <c r="T1003" i="1"/>
  <c r="T993" i="1"/>
  <c r="AB993" i="1" s="1"/>
  <c r="T983" i="1"/>
  <c r="AB983" i="1" s="1"/>
  <c r="T973" i="1"/>
  <c r="AB973" i="1" s="1"/>
  <c r="T963" i="1"/>
  <c r="AB963" i="1" s="1"/>
  <c r="T943" i="1"/>
  <c r="T933" i="1"/>
  <c r="T913" i="1"/>
  <c r="T903" i="1"/>
  <c r="AB903" i="1" s="1"/>
  <c r="T893" i="1"/>
  <c r="AB893" i="1" s="1"/>
  <c r="T883" i="1"/>
  <c r="T873" i="1"/>
  <c r="AB873" i="1" s="1"/>
  <c r="T863" i="1"/>
  <c r="T843" i="1"/>
  <c r="T833" i="1"/>
  <c r="T813" i="1"/>
  <c r="T803" i="1"/>
  <c r="T793" i="1"/>
  <c r="T783" i="1"/>
  <c r="T773" i="1"/>
  <c r="T763" i="1"/>
  <c r="T743" i="1"/>
  <c r="T733" i="1"/>
  <c r="AB733" i="1" s="1"/>
  <c r="T713" i="1"/>
  <c r="AB713" i="1" s="1"/>
  <c r="T703" i="1"/>
  <c r="T693" i="1"/>
  <c r="T683" i="1"/>
  <c r="T673" i="1"/>
  <c r="T663" i="1"/>
  <c r="T643" i="1"/>
  <c r="T633" i="1"/>
  <c r="T613" i="1"/>
  <c r="AB613" i="1" s="1"/>
  <c r="T603" i="1"/>
  <c r="AB603" i="1" s="1"/>
  <c r="T593" i="1"/>
  <c r="AB593" i="1" s="1"/>
  <c r="T583" i="1"/>
  <c r="AB583" i="1" s="1"/>
  <c r="T573" i="1"/>
  <c r="AB573" i="1" s="1"/>
  <c r="T563" i="1"/>
  <c r="AB563" i="1" s="1"/>
  <c r="T553" i="1"/>
  <c r="AB553" i="1" s="1"/>
  <c r="T543" i="1"/>
  <c r="T534" i="1"/>
  <c r="T524" i="1"/>
  <c r="T514" i="1"/>
  <c r="T504" i="1"/>
  <c r="AB504" i="1" s="1"/>
  <c r="T494" i="1"/>
  <c r="AB494" i="1" s="1"/>
  <c r="T484" i="1"/>
  <c r="AB484" i="1" s="1"/>
  <c r="T474" i="1"/>
  <c r="T464" i="1"/>
  <c r="AB464" i="1" s="1"/>
  <c r="T454" i="1"/>
  <c r="AB454" i="1" s="1"/>
  <c r="T444" i="1"/>
  <c r="T434" i="1"/>
  <c r="AB434" i="1" s="1"/>
  <c r="T424" i="1"/>
  <c r="T414" i="1"/>
  <c r="T404" i="1"/>
  <c r="AB404" i="1" s="1"/>
  <c r="T394" i="1"/>
  <c r="AB394" i="1" s="1"/>
  <c r="T384" i="1"/>
  <c r="T374" i="1"/>
  <c r="T364" i="1"/>
  <c r="AB364" i="1" s="1"/>
  <c r="T354" i="1"/>
  <c r="AB354" i="1" s="1"/>
  <c r="T344" i="1"/>
  <c r="T334" i="1"/>
  <c r="AB334" i="1" s="1"/>
  <c r="T324" i="1"/>
  <c r="AB324" i="1" s="1"/>
  <c r="T314" i="1"/>
  <c r="AB314" i="1" s="1"/>
  <c r="T304" i="1"/>
  <c r="T294" i="1"/>
  <c r="T284" i="1"/>
  <c r="T274" i="1"/>
  <c r="T264" i="1"/>
  <c r="T254" i="1"/>
  <c r="T244" i="1"/>
  <c r="T234" i="1"/>
  <c r="T224" i="1"/>
  <c r="T214" i="1"/>
  <c r="T204" i="1"/>
  <c r="AB204" i="1" s="1"/>
  <c r="T194" i="1"/>
  <c r="AB194" i="1" s="1"/>
  <c r="T184" i="1"/>
  <c r="T174" i="1"/>
  <c r="T164" i="1"/>
  <c r="T1297" i="1"/>
  <c r="T1277" i="1"/>
  <c r="T1267" i="1"/>
  <c r="AB1267" i="1" s="1"/>
  <c r="T1257" i="1"/>
  <c r="AB1257" i="1" s="1"/>
  <c r="T1247" i="1"/>
  <c r="AB1247" i="1" s="1"/>
  <c r="T1227" i="1"/>
  <c r="T1208" i="1"/>
  <c r="T1198" i="1"/>
  <c r="T1188" i="1"/>
  <c r="T1168" i="1"/>
  <c r="T1152" i="1"/>
  <c r="T1142" i="1"/>
  <c r="AB1142" i="1" s="1"/>
  <c r="T1122" i="1"/>
  <c r="T1112" i="1"/>
  <c r="T1102" i="1"/>
  <c r="AB1102" i="1" s="1"/>
  <c r="T1092" i="1"/>
  <c r="AB1092" i="1" s="1"/>
  <c r="T1072" i="1"/>
  <c r="AB1072" i="1" s="1"/>
  <c r="T1062" i="1"/>
  <c r="T1042" i="1"/>
  <c r="AB1042" i="1" s="1"/>
  <c r="T1032" i="1"/>
  <c r="T1022" i="1"/>
  <c r="T1012" i="1"/>
  <c r="AB1012" i="1" s="1"/>
  <c r="T1002" i="1"/>
  <c r="T992" i="1"/>
  <c r="T972" i="1"/>
  <c r="AB972" i="1" s="1"/>
  <c r="T962" i="1"/>
  <c r="T942" i="1"/>
  <c r="AB942" i="1" s="1"/>
  <c r="T932" i="1"/>
  <c r="T922" i="1"/>
  <c r="T912" i="1"/>
  <c r="AB912" i="1" s="1"/>
  <c r="T902" i="1"/>
  <c r="AB902" i="1" s="1"/>
  <c r="T892" i="1"/>
  <c r="AB892" i="1" s="1"/>
  <c r="T872" i="1"/>
  <c r="T862" i="1"/>
  <c r="T842" i="1"/>
  <c r="AB842" i="1" s="1"/>
  <c r="T832" i="1"/>
  <c r="AB832" i="1" s="1"/>
  <c r="T822" i="1"/>
  <c r="AB822" i="1" s="1"/>
  <c r="T812" i="1"/>
  <c r="T802" i="1"/>
  <c r="AB802" i="1" s="1"/>
  <c r="T792" i="1"/>
  <c r="T772" i="1"/>
  <c r="T762" i="1"/>
  <c r="AB762" i="1" s="1"/>
  <c r="T742" i="1"/>
  <c r="AB742" i="1" s="1"/>
  <c r="T732" i="1"/>
  <c r="T722" i="1"/>
  <c r="T712" i="1"/>
  <c r="T702" i="1"/>
  <c r="T692" i="1"/>
  <c r="T672" i="1"/>
  <c r="T662" i="1"/>
  <c r="T642" i="1"/>
  <c r="T632" i="1"/>
  <c r="AB632" i="1" s="1"/>
  <c r="T622" i="1"/>
  <c r="AB622" i="1" s="1"/>
  <c r="T612" i="1"/>
  <c r="AB612" i="1" s="1"/>
  <c r="T602" i="1"/>
  <c r="T592" i="1"/>
  <c r="T582" i="1"/>
  <c r="T572" i="1"/>
  <c r="T562" i="1"/>
  <c r="T552" i="1"/>
  <c r="T542" i="1"/>
  <c r="T533" i="1"/>
  <c r="AB533" i="1" s="1"/>
  <c r="T523" i="1"/>
  <c r="AB523" i="1" s="1"/>
  <c r="T513" i="1"/>
  <c r="AB513" i="1" s="1"/>
  <c r="T503" i="1"/>
  <c r="AB503" i="1" s="1"/>
  <c r="T493" i="1"/>
  <c r="AB493" i="1" s="1"/>
  <c r="T483" i="1"/>
  <c r="AB483" i="1" s="1"/>
  <c r="T473" i="1"/>
  <c r="T463" i="1"/>
  <c r="T453" i="1"/>
  <c r="T443" i="1"/>
  <c r="T433" i="1"/>
  <c r="T423" i="1"/>
  <c r="T413" i="1"/>
  <c r="T403" i="1"/>
  <c r="AB403" i="1" s="1"/>
  <c r="T393" i="1"/>
  <c r="AB393" i="1" s="1"/>
  <c r="T383" i="1"/>
  <c r="AB383" i="1" s="1"/>
  <c r="T373" i="1"/>
  <c r="T363" i="1"/>
  <c r="T353" i="1"/>
  <c r="T343" i="1"/>
  <c r="AB343" i="1" s="1"/>
  <c r="T333" i="1"/>
  <c r="T323" i="1"/>
  <c r="T313" i="1"/>
  <c r="T303" i="1"/>
  <c r="AB303" i="1" s="1"/>
  <c r="T293" i="1"/>
  <c r="AB293" i="1" s="1"/>
  <c r="T283" i="1"/>
  <c r="AB283" i="1" s="1"/>
  <c r="T273" i="1"/>
  <c r="AB273" i="1" s="1"/>
  <c r="T263" i="1"/>
  <c r="AB263" i="1" s="1"/>
  <c r="T253" i="1"/>
  <c r="AB253" i="1" s="1"/>
  <c r="T243" i="1"/>
  <c r="T233" i="1"/>
  <c r="T223" i="1"/>
  <c r="T213" i="1"/>
  <c r="T203" i="1"/>
  <c r="AB203" i="1" s="1"/>
  <c r="T193" i="1"/>
  <c r="AB193" i="1" s="1"/>
  <c r="T183" i="1"/>
  <c r="AB183" i="1" s="1"/>
  <c r="T173" i="1"/>
  <c r="T163" i="1"/>
  <c r="T1306" i="1"/>
  <c r="U1306" i="1" s="1"/>
  <c r="T1296" i="1"/>
  <c r="T1286" i="1"/>
  <c r="T1266" i="1"/>
  <c r="T1256" i="1"/>
  <c r="T1246" i="1"/>
  <c r="AB1246" i="1" s="1"/>
  <c r="T1236" i="1"/>
  <c r="AB1236" i="1" s="1"/>
  <c r="T1207" i="1"/>
  <c r="AB1207" i="1" s="1"/>
  <c r="T1197" i="1"/>
  <c r="T1187" i="1"/>
  <c r="AB1187" i="1" s="1"/>
  <c r="T1177" i="1"/>
  <c r="T1151" i="1"/>
  <c r="AB1151" i="1" s="1"/>
  <c r="T1141" i="1"/>
  <c r="T1131" i="1"/>
  <c r="T1111" i="1"/>
  <c r="AB1111" i="1" s="1"/>
  <c r="T1101" i="1"/>
  <c r="AB1101" i="1" s="1"/>
  <c r="T1091" i="1"/>
  <c r="T1071" i="1"/>
  <c r="T1061" i="1"/>
  <c r="AB1061" i="1" s="1"/>
  <c r="T1051" i="1"/>
  <c r="T1041" i="1"/>
  <c r="T1031" i="1"/>
  <c r="AB1031" i="1" s="1"/>
  <c r="T1021" i="1"/>
  <c r="AB1021" i="1" s="1"/>
  <c r="T1001" i="1"/>
  <c r="AB1001" i="1" s="1"/>
  <c r="T991" i="1"/>
  <c r="T971" i="1"/>
  <c r="AB971" i="1" s="1"/>
  <c r="T961" i="1"/>
  <c r="T951" i="1"/>
  <c r="T941" i="1"/>
  <c r="T931" i="1"/>
  <c r="T921" i="1"/>
  <c r="T901" i="1"/>
  <c r="AB901" i="1" s="1"/>
  <c r="T891" i="1"/>
  <c r="AB891" i="1" s="1"/>
  <c r="T871" i="1"/>
  <c r="AB871" i="1" s="1"/>
  <c r="T861" i="1"/>
  <c r="T851" i="1"/>
  <c r="AB851" i="1" s="1"/>
  <c r="T841" i="1"/>
  <c r="AB841" i="1" s="1"/>
  <c r="T831" i="1"/>
  <c r="AB831" i="1" s="1"/>
  <c r="T821" i="1"/>
  <c r="T801" i="1"/>
  <c r="T791" i="1"/>
  <c r="T771" i="1"/>
  <c r="T761" i="1"/>
  <c r="T751" i="1"/>
  <c r="T741" i="1"/>
  <c r="AB741" i="1" s="1"/>
  <c r="T731" i="1"/>
  <c r="AB731" i="1" s="1"/>
  <c r="T721" i="1"/>
  <c r="AB721" i="1" s="1"/>
  <c r="T701" i="1"/>
  <c r="T691" i="1"/>
  <c r="AB691" i="1" s="1"/>
  <c r="T671" i="1"/>
  <c r="AB671" i="1" s="1"/>
  <c r="T661" i="1"/>
  <c r="T651" i="1"/>
  <c r="AB651" i="1" s="1"/>
  <c r="T641" i="1"/>
  <c r="T631" i="1"/>
  <c r="T621" i="1"/>
  <c r="AB621" i="1" s="1"/>
  <c r="T611" i="1"/>
  <c r="AB611" i="1" s="1"/>
  <c r="T601" i="1"/>
  <c r="AB601" i="1" s="1"/>
  <c r="T591" i="1"/>
  <c r="T581" i="1"/>
  <c r="AB581" i="1" s="1"/>
  <c r="T571" i="1"/>
  <c r="T561" i="1"/>
  <c r="T551" i="1"/>
  <c r="AB551" i="1" s="1"/>
  <c r="T541" i="1"/>
  <c r="AB541" i="1" s="1"/>
  <c r="T532" i="1"/>
  <c r="AB532" i="1" s="1"/>
  <c r="T522" i="1"/>
  <c r="T512" i="1"/>
  <c r="T502" i="1"/>
  <c r="T492" i="1"/>
  <c r="T482" i="1"/>
  <c r="AB482" i="1" s="1"/>
  <c r="T472" i="1"/>
  <c r="T462" i="1"/>
  <c r="T452" i="1"/>
  <c r="AB452" i="1" s="1"/>
  <c r="T442" i="1"/>
  <c r="AB442" i="1" s="1"/>
  <c r="T432" i="1"/>
  <c r="T422" i="1"/>
  <c r="AB422" i="1" s="1"/>
  <c r="T412" i="1"/>
  <c r="AB412" i="1" s="1"/>
  <c r="T402" i="1"/>
  <c r="T392" i="1"/>
  <c r="T382" i="1"/>
  <c r="AB382" i="1" s="1"/>
  <c r="T372" i="1"/>
  <c r="T362" i="1"/>
  <c r="T352" i="1"/>
  <c r="T342" i="1"/>
  <c r="AB342" i="1" s="1"/>
  <c r="T332" i="1"/>
  <c r="T322" i="1"/>
  <c r="AB322" i="1" s="1"/>
  <c r="T312" i="1"/>
  <c r="AB312" i="1" s="1"/>
  <c r="T302" i="1"/>
  <c r="AB302" i="1" s="1"/>
  <c r="T292" i="1"/>
  <c r="T282" i="1"/>
  <c r="AB282" i="1" s="1"/>
  <c r="T272" i="1"/>
  <c r="T172" i="1"/>
  <c r="T162" i="1"/>
  <c r="T122" i="1"/>
  <c r="T112" i="1"/>
  <c r="T72" i="1"/>
  <c r="AB72" i="1" s="1"/>
  <c r="T62" i="1"/>
  <c r="AB62" i="1" s="1"/>
  <c r="T22" i="1"/>
  <c r="T12" i="1"/>
  <c r="T1305" i="1"/>
  <c r="AB1305" i="1" s="1"/>
  <c r="T1295" i="1"/>
  <c r="AB1295" i="1" s="1"/>
  <c r="T1285" i="1"/>
  <c r="T1265" i="1"/>
  <c r="T1255" i="1"/>
  <c r="T1245" i="1"/>
  <c r="T1235" i="1"/>
  <c r="AB1235" i="1" s="1"/>
  <c r="T1206" i="1"/>
  <c r="AB1206" i="1" s="1"/>
  <c r="T1196" i="1"/>
  <c r="AB1196" i="1" s="1"/>
  <c r="T1186" i="1"/>
  <c r="T1176" i="1"/>
  <c r="AB1176" i="1" s="1"/>
  <c r="T1150" i="1"/>
  <c r="T1140" i="1"/>
  <c r="T1130" i="1"/>
  <c r="T1110" i="1"/>
  <c r="AB1110" i="1" s="1"/>
  <c r="T1100" i="1"/>
  <c r="AB1100" i="1" s="1"/>
  <c r="T1090" i="1"/>
  <c r="AB1090" i="1" s="1"/>
  <c r="T1080" i="1"/>
  <c r="AB1080" i="1" s="1"/>
  <c r="T1070" i="1"/>
  <c r="AB1070" i="1" s="1"/>
  <c r="T1060" i="1"/>
  <c r="T1050" i="1"/>
  <c r="T1030" i="1"/>
  <c r="T1020" i="1"/>
  <c r="T1000" i="1"/>
  <c r="T990" i="1"/>
  <c r="T980" i="1"/>
  <c r="AB980" i="1" s="1"/>
  <c r="T970" i="1"/>
  <c r="AB970" i="1" s="1"/>
  <c r="T960" i="1"/>
  <c r="T950" i="1"/>
  <c r="T930" i="1"/>
  <c r="T920" i="1"/>
  <c r="T900" i="1"/>
  <c r="AB900" i="1" s="1"/>
  <c r="T890" i="1"/>
  <c r="AB890" i="1" s="1"/>
  <c r="T880" i="1"/>
  <c r="AB880" i="1" s="1"/>
  <c r="T870" i="1"/>
  <c r="AB870" i="1" s="1"/>
  <c r="T860" i="1"/>
  <c r="T850" i="1"/>
  <c r="T830" i="1"/>
  <c r="T820" i="1"/>
  <c r="T800" i="1"/>
  <c r="T790" i="1"/>
  <c r="AB790" i="1" s="1"/>
  <c r="T780" i="1"/>
  <c r="T770" i="1"/>
  <c r="AB770" i="1" s="1"/>
  <c r="T760" i="1"/>
  <c r="T750" i="1"/>
  <c r="T730" i="1"/>
  <c r="AB730" i="1" s="1"/>
  <c r="T720" i="1"/>
  <c r="AB720" i="1" s="1"/>
  <c r="T700" i="1"/>
  <c r="AB700" i="1" s="1"/>
  <c r="T690" i="1"/>
  <c r="T680" i="1"/>
  <c r="AB680" i="1" s="1"/>
  <c r="T670" i="1"/>
  <c r="T660" i="1"/>
  <c r="T650" i="1"/>
  <c r="AB650" i="1" s="1"/>
  <c r="T630" i="1"/>
  <c r="T620" i="1"/>
  <c r="T610" i="1"/>
  <c r="AB610" i="1" s="1"/>
  <c r="T600" i="1"/>
  <c r="AB600" i="1" s="1"/>
  <c r="T590" i="1"/>
  <c r="AB590" i="1" s="1"/>
  <c r="T580" i="1"/>
  <c r="T570" i="1"/>
  <c r="T560" i="1"/>
  <c r="T550" i="1"/>
  <c r="AB550" i="1" s="1"/>
  <c r="T540" i="1"/>
  <c r="AB540" i="1" s="1"/>
  <c r="T531" i="1"/>
  <c r="T521" i="1"/>
  <c r="T511" i="1"/>
  <c r="AB511" i="1" s="1"/>
  <c r="T501" i="1"/>
  <c r="AB501" i="1" s="1"/>
  <c r="T491" i="1"/>
  <c r="AB491" i="1" s="1"/>
  <c r="T481" i="1"/>
  <c r="T471" i="1"/>
  <c r="AB471" i="1" s="1"/>
  <c r="T461" i="1"/>
  <c r="T451" i="1"/>
  <c r="T441" i="1"/>
  <c r="AB441" i="1" s="1"/>
  <c r="T431" i="1"/>
  <c r="T421" i="1"/>
  <c r="T411" i="1"/>
  <c r="AB411" i="1" s="1"/>
  <c r="T401" i="1"/>
  <c r="AB401" i="1" s="1"/>
  <c r="T391" i="1"/>
  <c r="AB391" i="1" s="1"/>
  <c r="T381" i="1"/>
  <c r="T371" i="1"/>
  <c r="T361" i="1"/>
  <c r="AB361" i="1" s="1"/>
  <c r="T351" i="1"/>
  <c r="AB351" i="1" s="1"/>
  <c r="T341" i="1"/>
  <c r="AB341" i="1" s="1"/>
  <c r="T331" i="1"/>
  <c r="T321" i="1"/>
  <c r="T311" i="1"/>
  <c r="AB311" i="1" s="1"/>
  <c r="T301" i="1"/>
  <c r="AB301" i="1" s="1"/>
  <c r="T291" i="1"/>
  <c r="AB291" i="1" s="1"/>
  <c r="T281" i="1"/>
  <c r="T271" i="1"/>
  <c r="AB271" i="1" s="1"/>
  <c r="T261" i="1"/>
  <c r="T251" i="1"/>
  <c r="T241" i="1"/>
  <c r="AB241" i="1" s="1"/>
  <c r="T231" i="1"/>
  <c r="T221" i="1"/>
  <c r="T211" i="1"/>
  <c r="AB211" i="1" s="1"/>
  <c r="T201" i="1"/>
  <c r="AB201" i="1" s="1"/>
  <c r="T191" i="1"/>
  <c r="AB191" i="1" s="1"/>
  <c r="T181" i="1"/>
  <c r="T171" i="1"/>
  <c r="T161" i="1"/>
  <c r="T151" i="1"/>
  <c r="T141" i="1"/>
  <c r="AB141" i="1" s="1"/>
  <c r="T131" i="1"/>
  <c r="T121" i="1"/>
  <c r="T111" i="1"/>
  <c r="AB111" i="1" s="1"/>
  <c r="T101" i="1"/>
  <c r="AB101" i="1" s="1"/>
  <c r="T91" i="1"/>
  <c r="AB91" i="1" s="1"/>
  <c r="T81" i="1"/>
  <c r="T71" i="1"/>
  <c r="AB71" i="1" s="1"/>
  <c r="T61" i="1"/>
  <c r="T51" i="1"/>
  <c r="T41" i="1"/>
  <c r="AB41" i="1" s="1"/>
  <c r="T31" i="1"/>
  <c r="T1304" i="1"/>
  <c r="AB1304" i="1" s="1"/>
  <c r="T1294" i="1"/>
  <c r="AB1294" i="1" s="1"/>
  <c r="T1284" i="1"/>
  <c r="AB1284" i="1" s="1"/>
  <c r="T1274" i="1"/>
  <c r="AB1274" i="1" s="1"/>
  <c r="T1254" i="1"/>
  <c r="T1244" i="1"/>
  <c r="T1234" i="1"/>
  <c r="T1216" i="1"/>
  <c r="T1195" i="1"/>
  <c r="T1185" i="1"/>
  <c r="T1175" i="1"/>
  <c r="T1165" i="1"/>
  <c r="AB1165" i="1" s="1"/>
  <c r="T1149" i="1"/>
  <c r="AB1149" i="1" s="1"/>
  <c r="T1139" i="1"/>
  <c r="AB1139" i="1" s="1"/>
  <c r="T1129" i="1"/>
  <c r="T1119" i="1"/>
  <c r="T1099" i="1"/>
  <c r="T1089" i="1"/>
  <c r="T1079" i="1"/>
  <c r="T1059" i="1"/>
  <c r="T1049" i="1"/>
  <c r="T1029" i="1"/>
  <c r="AB1029" i="1" s="1"/>
  <c r="T1019" i="1"/>
  <c r="AB1019" i="1" s="1"/>
  <c r="T1009" i="1"/>
  <c r="AB1009" i="1" s="1"/>
  <c r="T999" i="1"/>
  <c r="AB999" i="1" s="1"/>
  <c r="T989" i="1"/>
  <c r="AB989" i="1" s="1"/>
  <c r="T979" i="1"/>
  <c r="T959" i="1"/>
  <c r="T949" i="1"/>
  <c r="T929" i="1"/>
  <c r="T919" i="1"/>
  <c r="T909" i="1"/>
  <c r="AB909" i="1" s="1"/>
  <c r="T899" i="1"/>
  <c r="AB899" i="1" s="1"/>
  <c r="T889" i="1"/>
  <c r="AB889" i="1" s="1"/>
  <c r="T879" i="1"/>
  <c r="T859" i="1"/>
  <c r="T849" i="1"/>
  <c r="T829" i="1"/>
  <c r="AB829" i="1" s="1"/>
  <c r="T819" i="1"/>
  <c r="AB819" i="1" s="1"/>
  <c r="T809" i="1"/>
  <c r="AB809" i="1" s="1"/>
  <c r="T799" i="1"/>
  <c r="T789" i="1"/>
  <c r="T779" i="1"/>
  <c r="T759" i="1"/>
  <c r="AB759" i="1" s="1"/>
  <c r="T749" i="1"/>
  <c r="T729" i="1"/>
  <c r="T719" i="1"/>
  <c r="T709" i="1"/>
  <c r="AB709" i="1" s="1"/>
  <c r="T699" i="1"/>
  <c r="AB699" i="1" s="1"/>
  <c r="T689" i="1"/>
  <c r="AB689" i="1" s="1"/>
  <c r="T679" i="1"/>
  <c r="AB679" i="1" s="1"/>
  <c r="T659" i="1"/>
  <c r="AB659" i="1" s="1"/>
  <c r="T649" i="1"/>
  <c r="AB649" i="1" s="1"/>
  <c r="T629" i="1"/>
  <c r="AB629" i="1" s="1"/>
  <c r="T619" i="1"/>
  <c r="T599" i="1"/>
  <c r="T589" i="1"/>
  <c r="T579" i="1"/>
  <c r="T569" i="1"/>
  <c r="T559" i="1"/>
  <c r="AB559" i="1" s="1"/>
  <c r="T549" i="1"/>
  <c r="T539" i="1"/>
  <c r="AB539" i="1" s="1"/>
  <c r="T530" i="1"/>
  <c r="AB530" i="1" s="1"/>
  <c r="T520" i="1"/>
  <c r="AB520" i="1" s="1"/>
  <c r="T510" i="1"/>
  <c r="T500" i="1"/>
  <c r="T490" i="1"/>
  <c r="T480" i="1"/>
  <c r="T470" i="1"/>
  <c r="T460" i="1"/>
  <c r="T450" i="1"/>
  <c r="T440" i="1"/>
  <c r="AB440" i="1" s="1"/>
  <c r="T430" i="1"/>
  <c r="AB430" i="1" s="1"/>
  <c r="T420" i="1"/>
  <c r="AB420" i="1" s="1"/>
  <c r="T410" i="1"/>
  <c r="AB410" i="1" s="1"/>
  <c r="T400" i="1"/>
  <c r="AB400" i="1" s="1"/>
  <c r="T390" i="1"/>
  <c r="T380" i="1"/>
  <c r="T370" i="1"/>
  <c r="T360" i="1"/>
  <c r="T350" i="1"/>
  <c r="T340" i="1"/>
  <c r="AB340" i="1" s="1"/>
  <c r="T330" i="1"/>
  <c r="AB330" i="1" s="1"/>
  <c r="T320" i="1"/>
  <c r="AB320" i="1" s="1"/>
  <c r="T310" i="1"/>
  <c r="T300" i="1"/>
  <c r="T290" i="1"/>
  <c r="T280" i="1"/>
  <c r="T270" i="1"/>
  <c r="T260" i="1"/>
  <c r="T210" i="1"/>
  <c r="AB210" i="1" s="1"/>
  <c r="T200" i="1"/>
  <c r="AB200" i="1" s="1"/>
  <c r="T110" i="1"/>
  <c r="AB110" i="1" s="1"/>
  <c r="T100" i="1"/>
  <c r="AB100" i="1" s="1"/>
  <c r="T60" i="1"/>
  <c r="T50" i="1"/>
  <c r="T10" i="1"/>
  <c r="T156" i="1"/>
  <c r="T146" i="1"/>
  <c r="T116" i="1"/>
  <c r="AB116" i="1" s="1"/>
  <c r="T106" i="1"/>
  <c r="AB106" i="1" s="1"/>
  <c r="T96" i="1"/>
  <c r="AB96" i="1" s="1"/>
  <c r="T66" i="1"/>
  <c r="T56" i="1"/>
  <c r="T46" i="1"/>
  <c r="T16" i="1"/>
  <c r="T6" i="1"/>
  <c r="AB6" i="1" s="1"/>
  <c r="T155" i="1"/>
  <c r="T145" i="1"/>
  <c r="T135" i="1"/>
  <c r="T125" i="1"/>
  <c r="T115" i="1"/>
  <c r="AB115" i="1" s="1"/>
  <c r="T105" i="1"/>
  <c r="T95" i="1"/>
  <c r="T85" i="1"/>
  <c r="T75" i="1"/>
  <c r="T65" i="1"/>
  <c r="T55" i="1"/>
  <c r="AB55" i="1" s="1"/>
  <c r="T45" i="1"/>
  <c r="T35" i="1"/>
  <c r="AB35" i="1" s="1"/>
  <c r="T25" i="1"/>
  <c r="AB25" i="1" s="1"/>
  <c r="T15" i="1"/>
  <c r="AB15" i="1" s="1"/>
  <c r="T5" i="1"/>
  <c r="AB5" i="1" s="1"/>
  <c r="T154" i="1"/>
  <c r="T144" i="1"/>
  <c r="T134" i="1"/>
  <c r="T124" i="1"/>
  <c r="AB124" i="1" s="1"/>
  <c r="T114" i="1"/>
  <c r="AB114" i="1" s="1"/>
  <c r="T104" i="1"/>
  <c r="AB104" i="1" s="1"/>
  <c r="T94" i="1"/>
  <c r="AB94" i="1" s="1"/>
  <c r="T84" i="1"/>
  <c r="AB84" i="1" s="1"/>
  <c r="T74" i="1"/>
  <c r="T64" i="1"/>
  <c r="T54" i="1"/>
  <c r="T44" i="1"/>
  <c r="T34" i="1"/>
  <c r="T24" i="1"/>
  <c r="T14" i="1"/>
  <c r="T4" i="1"/>
  <c r="AB4" i="1" s="1"/>
  <c r="T153" i="1"/>
  <c r="AB153" i="1" s="1"/>
  <c r="T143" i="1"/>
  <c r="T133" i="1"/>
  <c r="T123" i="1"/>
  <c r="T113" i="1"/>
  <c r="T103" i="1"/>
  <c r="T93" i="1"/>
  <c r="AB93" i="1" s="1"/>
  <c r="T83" i="1"/>
  <c r="AB83" i="1" s="1"/>
  <c r="T73" i="1"/>
  <c r="AB73" i="1" s="1"/>
  <c r="T63" i="1"/>
  <c r="AB63" i="1" s="1"/>
  <c r="T53" i="1"/>
  <c r="AB53" i="1" s="1"/>
  <c r="T43" i="1"/>
  <c r="T33" i="1"/>
  <c r="T23" i="1"/>
  <c r="T13" i="1"/>
  <c r="T3" i="1"/>
  <c r="T262" i="1"/>
  <c r="T252" i="1"/>
  <c r="T242" i="1"/>
  <c r="T232" i="1"/>
  <c r="T202" i="1"/>
  <c r="T192" i="1"/>
  <c r="T182" i="1"/>
  <c r="AB182" i="1" s="1"/>
  <c r="T152" i="1"/>
  <c r="AB152" i="1" s="1"/>
  <c r="T142" i="1"/>
  <c r="AB142" i="1" s="1"/>
  <c r="T132" i="1"/>
  <c r="T102" i="1"/>
  <c r="T92" i="1"/>
  <c r="T82" i="1"/>
  <c r="T52" i="1"/>
  <c r="AB52" i="1" s="1"/>
  <c r="T42" i="1"/>
  <c r="AB42" i="1" s="1"/>
  <c r="T32" i="1"/>
  <c r="AB32" i="1" s="1"/>
  <c r="T21" i="1"/>
  <c r="AB21" i="1" s="1"/>
  <c r="T11" i="1"/>
  <c r="AB11" i="1" s="1"/>
  <c r="T250" i="1"/>
  <c r="AB250" i="1" s="1"/>
  <c r="T240" i="1"/>
  <c r="T230" i="1"/>
  <c r="AB230" i="1" s="1"/>
  <c r="T220" i="1"/>
  <c r="AB220" i="1" s="1"/>
  <c r="T190" i="1"/>
  <c r="T180" i="1"/>
  <c r="T170" i="1"/>
  <c r="T140" i="1"/>
  <c r="T130" i="1"/>
  <c r="AB130" i="1" s="1"/>
  <c r="T120" i="1"/>
  <c r="AB120" i="1" s="1"/>
  <c r="T90" i="1"/>
  <c r="AB90" i="1" s="1"/>
  <c r="T80" i="1"/>
  <c r="T70" i="1"/>
  <c r="T40" i="1"/>
  <c r="T30" i="1"/>
  <c r="T20" i="1"/>
  <c r="T249" i="1"/>
  <c r="T239" i="1"/>
  <c r="T229" i="1"/>
  <c r="AB229" i="1" s="1"/>
  <c r="T219" i="1"/>
  <c r="T209" i="1"/>
  <c r="AB209" i="1" s="1"/>
  <c r="T199" i="1"/>
  <c r="T189" i="1"/>
  <c r="T179" i="1"/>
  <c r="T169" i="1"/>
  <c r="T159" i="1"/>
  <c r="T149" i="1"/>
  <c r="T139" i="1"/>
  <c r="T129" i="1"/>
  <c r="AB129" i="1" s="1"/>
  <c r="T119" i="1"/>
  <c r="AB119" i="1" s="1"/>
  <c r="T109" i="1"/>
  <c r="AB109" i="1" s="1"/>
  <c r="T99" i="1"/>
  <c r="T89" i="1"/>
  <c r="AB89" i="1" s="1"/>
  <c r="T79" i="1"/>
  <c r="AB79" i="1" s="1"/>
  <c r="T69" i="1"/>
  <c r="T59" i="1"/>
  <c r="T49" i="1"/>
  <c r="T39" i="1"/>
  <c r="T29" i="1"/>
  <c r="AB29" i="1" s="1"/>
  <c r="T19" i="1"/>
  <c r="AB19" i="1" s="1"/>
  <c r="T9" i="1"/>
  <c r="AB9" i="1" s="1"/>
  <c r="B648" i="3"/>
  <c r="B598" i="3"/>
  <c r="B732" i="3"/>
  <c r="B656" i="3"/>
  <c r="B666" i="3"/>
  <c r="L1255" i="3" l="1"/>
  <c r="W98" i="1"/>
  <c r="X98" i="1" s="1"/>
  <c r="U38" i="1"/>
  <c r="AB98" i="1"/>
  <c r="U275" i="1"/>
  <c r="I275" i="1" s="1"/>
  <c r="AA275" i="1"/>
  <c r="AA88" i="1"/>
  <c r="U98" i="1"/>
  <c r="W275" i="1"/>
  <c r="X275" i="1" s="1"/>
  <c r="U148" i="1"/>
  <c r="I148" i="1" s="1"/>
  <c r="W148" i="1"/>
  <c r="X148" i="1" s="1"/>
  <c r="AA148" i="1"/>
  <c r="W160" i="1"/>
  <c r="X160" i="1" s="1"/>
  <c r="U160" i="1"/>
  <c r="I160" i="1" s="1"/>
  <c r="U212" i="1"/>
  <c r="I212" i="1" s="1"/>
  <c r="AA160" i="1"/>
  <c r="U88" i="1"/>
  <c r="W88" i="1"/>
  <c r="X88" i="1" s="1"/>
  <c r="L1301" i="3"/>
  <c r="W38" i="1"/>
  <c r="X38" i="1" s="1"/>
  <c r="AA38" i="1"/>
  <c r="W198" i="1"/>
  <c r="X198" i="1" s="1"/>
  <c r="AA198" i="1"/>
  <c r="W222" i="1"/>
  <c r="X222" i="1" s="1"/>
  <c r="U198" i="1"/>
  <c r="I198" i="1" s="1"/>
  <c r="L906" i="3"/>
  <c r="W212" i="1"/>
  <c r="X212" i="1" s="1"/>
  <c r="AA212" i="1"/>
  <c r="U26" i="1"/>
  <c r="I26" i="1" s="1"/>
  <c r="U36" i="1"/>
  <c r="I36" i="1" s="1"/>
  <c r="AA36" i="1"/>
  <c r="W48" i="1"/>
  <c r="X48" i="1" s="1"/>
  <c r="U188" i="1"/>
  <c r="I188" i="1" s="1"/>
  <c r="U48" i="1"/>
  <c r="I48" i="1" s="1"/>
  <c r="AA48" i="1"/>
  <c r="W36" i="1"/>
  <c r="X36" i="1" s="1"/>
  <c r="L1047" i="3"/>
  <c r="L1273" i="3"/>
  <c r="L744" i="3"/>
  <c r="L837" i="3"/>
  <c r="L1026" i="3"/>
  <c r="L1185" i="3"/>
  <c r="U1307" i="1"/>
  <c r="I1307" i="1" s="1"/>
  <c r="L896" i="3"/>
  <c r="L916" i="3"/>
  <c r="U150" i="1"/>
  <c r="I150" i="1" s="1"/>
  <c r="W150" i="1"/>
  <c r="X150" i="1" s="1"/>
  <c r="U138" i="1"/>
  <c r="I138" i="1" s="1"/>
  <c r="AA150" i="1"/>
  <c r="W138" i="1"/>
  <c r="X138" i="1" s="1"/>
  <c r="AA138" i="1"/>
  <c r="AA1307" i="1"/>
  <c r="AB1307" i="1"/>
  <c r="W1307" i="1"/>
  <c r="X1307" i="1" s="1"/>
  <c r="L900" i="3"/>
  <c r="AB222" i="1"/>
  <c r="W26" i="1"/>
  <c r="X26" i="1" s="1"/>
  <c r="AA26" i="1"/>
  <c r="L918" i="3"/>
  <c r="U222" i="1"/>
  <c r="I222" i="1" s="1"/>
  <c r="W188" i="1"/>
  <c r="X188" i="1" s="1"/>
  <c r="L878" i="3"/>
  <c r="AA188" i="1"/>
  <c r="L1175" i="3"/>
  <c r="L1156" i="3"/>
  <c r="L914" i="3"/>
  <c r="L1247" i="3"/>
  <c r="L1069" i="3"/>
  <c r="L641" i="3"/>
  <c r="W639" i="1"/>
  <c r="X639" i="1" s="1"/>
  <c r="W1205" i="1"/>
  <c r="X1205" i="1" s="1"/>
  <c r="U911" i="1"/>
  <c r="I911" i="1" s="1"/>
  <c r="U669" i="1"/>
  <c r="I669" i="1" s="1"/>
  <c r="W911" i="1"/>
  <c r="X911" i="1" s="1"/>
  <c r="W1133" i="1"/>
  <c r="X1133" i="1" s="1"/>
  <c r="W769" i="1"/>
  <c r="X769" i="1" s="1"/>
  <c r="AA911" i="1"/>
  <c r="AA1133" i="1"/>
  <c r="U981" i="1"/>
  <c r="I981" i="1" s="1"/>
  <c r="AA981" i="1"/>
  <c r="W609" i="1"/>
  <c r="X609" i="1" s="1"/>
  <c r="AA939" i="1"/>
  <c r="U1109" i="1"/>
  <c r="I1109" i="1" s="1"/>
  <c r="AA811" i="1"/>
  <c r="W1109" i="1"/>
  <c r="X1109" i="1" s="1"/>
  <c r="U1158" i="1"/>
  <c r="I1158" i="1" s="1"/>
  <c r="W953" i="1"/>
  <c r="X953" i="1" s="1"/>
  <c r="AA769" i="1"/>
  <c r="W981" i="1"/>
  <c r="X981" i="1" s="1"/>
  <c r="U1179" i="1"/>
  <c r="I1179" i="1" s="1"/>
  <c r="AB1264" i="1"/>
  <c r="U1264" i="1"/>
  <c r="I1264" i="1" s="1"/>
  <c r="W1264" i="1"/>
  <c r="X1264" i="1" s="1"/>
  <c r="U769" i="1"/>
  <c r="I769" i="1" s="1"/>
  <c r="W723" i="1"/>
  <c r="X723" i="1" s="1"/>
  <c r="U969" i="1"/>
  <c r="I969" i="1" s="1"/>
  <c r="U609" i="1"/>
  <c r="I609" i="1" s="1"/>
  <c r="AA969" i="1"/>
  <c r="W1167" i="1"/>
  <c r="X1167" i="1" s="1"/>
  <c r="AA639" i="1"/>
  <c r="W811" i="1"/>
  <c r="X811" i="1" s="1"/>
  <c r="AA794" i="1"/>
  <c r="AB839" i="1"/>
  <c r="AB869" i="1"/>
  <c r="U1288" i="1"/>
  <c r="I1288" i="1" s="1"/>
  <c r="AB1167" i="1"/>
  <c r="AA1109" i="1"/>
  <c r="W1288" i="1"/>
  <c r="X1288" i="1" s="1"/>
  <c r="U839" i="1"/>
  <c r="I839" i="1" s="1"/>
  <c r="AA1288" i="1"/>
  <c r="W839" i="1"/>
  <c r="X839" i="1" s="1"/>
  <c r="U640" i="1"/>
  <c r="I640" i="1" s="1"/>
  <c r="W1011" i="1"/>
  <c r="X1011" i="1" s="1"/>
  <c r="W694" i="1"/>
  <c r="X694" i="1" s="1"/>
  <c r="W1081" i="1"/>
  <c r="X1081" i="1" s="1"/>
  <c r="U753" i="1"/>
  <c r="I753" i="1" s="1"/>
  <c r="U639" i="1"/>
  <c r="I639" i="1" s="1"/>
  <c r="W939" i="1"/>
  <c r="X939" i="1" s="1"/>
  <c r="U811" i="1"/>
  <c r="I811" i="1" s="1"/>
  <c r="U1167" i="1"/>
  <c r="I1167" i="1" s="1"/>
  <c r="W753" i="1"/>
  <c r="X753" i="1" s="1"/>
  <c r="U1144" i="1"/>
  <c r="I1144" i="1" s="1"/>
  <c r="U710" i="1"/>
  <c r="I710" i="1" s="1"/>
  <c r="W710" i="1"/>
  <c r="X710" i="1" s="1"/>
  <c r="U1121" i="1"/>
  <c r="I1121" i="1" s="1"/>
  <c r="U1249" i="1"/>
  <c r="I1249" i="1" s="1"/>
  <c r="AA1081" i="1"/>
  <c r="AA710" i="1"/>
  <c r="W1121" i="1"/>
  <c r="X1121" i="1" s="1"/>
  <c r="W1249" i="1"/>
  <c r="X1249" i="1" s="1"/>
  <c r="AB1121" i="1"/>
  <c r="U740" i="1"/>
  <c r="I740" i="1" s="1"/>
  <c r="U723" i="1"/>
  <c r="I723" i="1" s="1"/>
  <c r="AA1249" i="1"/>
  <c r="W740" i="1"/>
  <c r="X740" i="1" s="1"/>
  <c r="U1299" i="1"/>
  <c r="I1299" i="1" s="1"/>
  <c r="U869" i="1"/>
  <c r="I869" i="1" s="1"/>
  <c r="AA740" i="1"/>
  <c r="W1299" i="1"/>
  <c r="X1299" i="1" s="1"/>
  <c r="W869" i="1"/>
  <c r="X869" i="1" s="1"/>
  <c r="U681" i="1"/>
  <c r="I681" i="1" s="1"/>
  <c r="U739" i="1"/>
  <c r="I739" i="1" s="1"/>
  <c r="W1158" i="1"/>
  <c r="X1158" i="1" s="1"/>
  <c r="W681" i="1"/>
  <c r="X681" i="1" s="1"/>
  <c r="AA753" i="1"/>
  <c r="W724" i="1"/>
  <c r="X724" i="1" s="1"/>
  <c r="AA739" i="1"/>
  <c r="U939" i="1"/>
  <c r="I939" i="1" s="1"/>
  <c r="U1205" i="1"/>
  <c r="I1205" i="1" s="1"/>
  <c r="AA681" i="1"/>
  <c r="U823" i="1"/>
  <c r="I823" i="1" s="1"/>
  <c r="AA724" i="1"/>
  <c r="U1276" i="1"/>
  <c r="I1276" i="1" s="1"/>
  <c r="AA623" i="1"/>
  <c r="U1133" i="1"/>
  <c r="I1133" i="1" s="1"/>
  <c r="U425" i="1"/>
  <c r="I425" i="1" s="1"/>
  <c r="AA1276" i="1"/>
  <c r="U653" i="1"/>
  <c r="I653" i="1" s="1"/>
  <c r="W653" i="1"/>
  <c r="X653" i="1" s="1"/>
  <c r="AB924" i="1"/>
  <c r="W1179" i="1"/>
  <c r="X1179" i="1" s="1"/>
  <c r="AA609" i="1"/>
  <c r="W1238" i="1"/>
  <c r="X1238" i="1" s="1"/>
  <c r="U824" i="1"/>
  <c r="I824" i="1" s="1"/>
  <c r="U1039" i="1"/>
  <c r="I1039" i="1" s="1"/>
  <c r="AA711" i="1"/>
  <c r="AA1238" i="1"/>
  <c r="W824" i="1"/>
  <c r="X824" i="1" s="1"/>
  <c r="U1069" i="1"/>
  <c r="I1069" i="1" s="1"/>
  <c r="U781" i="1"/>
  <c r="I781" i="1" s="1"/>
  <c r="U924" i="1"/>
  <c r="I924" i="1" s="1"/>
  <c r="W1069" i="1"/>
  <c r="X1069" i="1" s="1"/>
  <c r="W781" i="1"/>
  <c r="X781" i="1" s="1"/>
  <c r="U1226" i="1"/>
  <c r="I1226" i="1" s="1"/>
  <c r="U623" i="1"/>
  <c r="I623" i="1" s="1"/>
  <c r="W924" i="1"/>
  <c r="X924" i="1" s="1"/>
  <c r="AA1069" i="1"/>
  <c r="AA781" i="1"/>
  <c r="W1276" i="1"/>
  <c r="X1276" i="1" s="1"/>
  <c r="W623" i="1"/>
  <c r="X623" i="1" s="1"/>
  <c r="W823" i="1"/>
  <c r="X823" i="1" s="1"/>
  <c r="AA694" i="1"/>
  <c r="AA1144" i="1"/>
  <c r="AA823" i="1"/>
  <c r="U724" i="1"/>
  <c r="I724" i="1" s="1"/>
  <c r="AA1190" i="1"/>
  <c r="W669" i="1"/>
  <c r="X669" i="1" s="1"/>
  <c r="W1039" i="1"/>
  <c r="X1039" i="1" s="1"/>
  <c r="AA1158" i="1"/>
  <c r="AA1226" i="1"/>
  <c r="W682" i="1"/>
  <c r="X682" i="1" s="1"/>
  <c r="AA723" i="1"/>
  <c r="U624" i="1"/>
  <c r="I624" i="1" s="1"/>
  <c r="AA669" i="1"/>
  <c r="AA1039" i="1"/>
  <c r="U881" i="1"/>
  <c r="I881" i="1" s="1"/>
  <c r="AA752" i="1"/>
  <c r="W624" i="1"/>
  <c r="X624" i="1" s="1"/>
  <c r="W881" i="1"/>
  <c r="X881" i="1" s="1"/>
  <c r="U782" i="1"/>
  <c r="I782" i="1" s="1"/>
  <c r="AA624" i="1"/>
  <c r="W739" i="1"/>
  <c r="X739" i="1" s="1"/>
  <c r="AA1205" i="1"/>
  <c r="U711" i="1"/>
  <c r="I711" i="1" s="1"/>
  <c r="AA881" i="1"/>
  <c r="U694" i="1"/>
  <c r="I694" i="1" s="1"/>
  <c r="AB1238" i="1"/>
  <c r="AA682" i="1"/>
  <c r="AA953" i="1"/>
  <c r="AB711" i="1"/>
  <c r="U375" i="1"/>
  <c r="I375" i="1" s="1"/>
  <c r="W640" i="1"/>
  <c r="X640" i="1" s="1"/>
  <c r="U1011" i="1"/>
  <c r="I1011" i="1" s="1"/>
  <c r="W375" i="1"/>
  <c r="X375" i="1" s="1"/>
  <c r="U994" i="1"/>
  <c r="I994" i="1" s="1"/>
  <c r="W994" i="1"/>
  <c r="X994" i="1" s="1"/>
  <c r="AA640" i="1"/>
  <c r="AA1011" i="1"/>
  <c r="U475" i="1"/>
  <c r="I475" i="1" s="1"/>
  <c r="W969" i="1"/>
  <c r="X969" i="1" s="1"/>
  <c r="U1081" i="1"/>
  <c r="I1081" i="1" s="1"/>
  <c r="W1226" i="1"/>
  <c r="X1226" i="1" s="1"/>
  <c r="AA653" i="1"/>
  <c r="U953" i="1"/>
  <c r="I953" i="1" s="1"/>
  <c r="W475" i="1"/>
  <c r="X475" i="1" s="1"/>
  <c r="U794" i="1"/>
  <c r="I794" i="1" s="1"/>
  <c r="W1144" i="1"/>
  <c r="X1144" i="1" s="1"/>
  <c r="W752" i="1"/>
  <c r="X752" i="1" s="1"/>
  <c r="AA325" i="1"/>
  <c r="AB1023" i="1"/>
  <c r="W782" i="1"/>
  <c r="X782" i="1" s="1"/>
  <c r="U1023" i="1"/>
  <c r="I1023" i="1" s="1"/>
  <c r="AA375" i="1"/>
  <c r="AA824" i="1"/>
  <c r="AA1299" i="1"/>
  <c r="AB325" i="1"/>
  <c r="AA782" i="1"/>
  <c r="W1023" i="1"/>
  <c r="X1023" i="1" s="1"/>
  <c r="U894" i="1"/>
  <c r="I894" i="1" s="1"/>
  <c r="AA1179" i="1"/>
  <c r="W425" i="1"/>
  <c r="X425" i="1" s="1"/>
  <c r="W894" i="1"/>
  <c r="X894" i="1" s="1"/>
  <c r="U1190" i="1"/>
  <c r="I1190" i="1" s="1"/>
  <c r="AB425" i="1"/>
  <c r="U682" i="1"/>
  <c r="I682" i="1" s="1"/>
  <c r="AA894" i="1"/>
  <c r="W1190" i="1"/>
  <c r="X1190" i="1" s="1"/>
  <c r="U1053" i="1"/>
  <c r="I1053" i="1" s="1"/>
  <c r="W1053" i="1"/>
  <c r="X1053" i="1" s="1"/>
  <c r="U325" i="1"/>
  <c r="I325" i="1" s="1"/>
  <c r="AB752" i="1"/>
  <c r="AA1053" i="1"/>
  <c r="W794" i="1"/>
  <c r="X794" i="1" s="1"/>
  <c r="AB853" i="1"/>
  <c r="AB652" i="1"/>
  <c r="AB923" i="1"/>
  <c r="AA475" i="1"/>
  <c r="AA994" i="1"/>
  <c r="U853" i="1"/>
  <c r="I853" i="1" s="1"/>
  <c r="U525" i="1"/>
  <c r="I525" i="1" s="1"/>
  <c r="U1024" i="1"/>
  <c r="I1024" i="1" s="1"/>
  <c r="AB525" i="1"/>
  <c r="AB1024" i="1"/>
  <c r="W853" i="1"/>
  <c r="X853" i="1" s="1"/>
  <c r="W525" i="1"/>
  <c r="X525" i="1" s="1"/>
  <c r="W1024" i="1"/>
  <c r="X1024" i="1" s="1"/>
  <c r="AB574" i="1"/>
  <c r="AB1094" i="1"/>
  <c r="U652" i="1"/>
  <c r="I652" i="1" s="1"/>
  <c r="W652" i="1"/>
  <c r="X652" i="1" s="1"/>
  <c r="U923" i="1"/>
  <c r="I923" i="1" s="1"/>
  <c r="U574" i="1"/>
  <c r="I574" i="1" s="1"/>
  <c r="U1094" i="1"/>
  <c r="I1094" i="1" s="1"/>
  <c r="W923" i="1"/>
  <c r="X923" i="1" s="1"/>
  <c r="W574" i="1"/>
  <c r="X574" i="1" s="1"/>
  <c r="W1094" i="1"/>
  <c r="X1094" i="1" s="1"/>
  <c r="AA69" i="1"/>
  <c r="W69" i="1"/>
  <c r="X69" i="1" s="1"/>
  <c r="U69" i="1"/>
  <c r="I69" i="1" s="1"/>
  <c r="AA156" i="1"/>
  <c r="W156" i="1"/>
  <c r="X156" i="1" s="1"/>
  <c r="U156" i="1"/>
  <c r="I156" i="1" s="1"/>
  <c r="AB156" i="1"/>
  <c r="AA151" i="1"/>
  <c r="W151" i="1"/>
  <c r="X151" i="1" s="1"/>
  <c r="U151" i="1"/>
  <c r="I151" i="1" s="1"/>
  <c r="AA1285" i="1"/>
  <c r="W1285" i="1"/>
  <c r="X1285" i="1" s="1"/>
  <c r="U1285" i="1"/>
  <c r="I1285" i="1" s="1"/>
  <c r="AA243" i="1"/>
  <c r="W243" i="1"/>
  <c r="X243" i="1" s="1"/>
  <c r="U243" i="1"/>
  <c r="I243" i="1" s="1"/>
  <c r="AB243" i="1"/>
  <c r="AA444" i="1"/>
  <c r="U444" i="1"/>
  <c r="I444" i="1" s="1"/>
  <c r="W444" i="1"/>
  <c r="X444" i="1" s="1"/>
  <c r="AA365" i="1"/>
  <c r="W365" i="1"/>
  <c r="X365" i="1" s="1"/>
  <c r="U365" i="1"/>
  <c r="I365" i="1" s="1"/>
  <c r="AB365" i="1"/>
  <c r="AA1239" i="1"/>
  <c r="W1239" i="1"/>
  <c r="X1239" i="1" s="1"/>
  <c r="U1239" i="1"/>
  <c r="I1239" i="1" s="1"/>
  <c r="AA1075" i="1"/>
  <c r="W1075" i="1"/>
  <c r="X1075" i="1" s="1"/>
  <c r="U1075" i="1"/>
  <c r="I1075" i="1" s="1"/>
  <c r="AA269" i="1"/>
  <c r="W269" i="1"/>
  <c r="X269" i="1" s="1"/>
  <c r="U269" i="1"/>
  <c r="I269" i="1" s="1"/>
  <c r="AB269" i="1"/>
  <c r="AA1068" i="1"/>
  <c r="W1068" i="1"/>
  <c r="X1068" i="1" s="1"/>
  <c r="U1068" i="1"/>
  <c r="I1068" i="1" s="1"/>
  <c r="AA826" i="1"/>
  <c r="W826" i="1"/>
  <c r="X826" i="1" s="1"/>
  <c r="U826" i="1"/>
  <c r="I826" i="1" s="1"/>
  <c r="AA937" i="1"/>
  <c r="W937" i="1"/>
  <c r="X937" i="1" s="1"/>
  <c r="U937" i="1"/>
  <c r="I937" i="1" s="1"/>
  <c r="AB937" i="1"/>
  <c r="AA1237" i="1"/>
  <c r="W1237" i="1"/>
  <c r="X1237" i="1" s="1"/>
  <c r="U1237" i="1"/>
  <c r="I1237" i="1" s="1"/>
  <c r="AB1237" i="1"/>
  <c r="AB826" i="1"/>
  <c r="AA290" i="1"/>
  <c r="U290" i="1"/>
  <c r="I290" i="1" s="1"/>
  <c r="W290" i="1"/>
  <c r="X290" i="1" s="1"/>
  <c r="AB290" i="1"/>
  <c r="AA1050" i="1"/>
  <c r="W1050" i="1"/>
  <c r="X1050" i="1" s="1"/>
  <c r="U1050" i="1"/>
  <c r="I1050" i="1" s="1"/>
  <c r="AB1050" i="1"/>
  <c r="AA353" i="1"/>
  <c r="W353" i="1"/>
  <c r="X353" i="1" s="1"/>
  <c r="U353" i="1"/>
  <c r="I353" i="1" s="1"/>
  <c r="AB353" i="1"/>
  <c r="AA255" i="1"/>
  <c r="W255" i="1"/>
  <c r="X255" i="1" s="1"/>
  <c r="U255" i="1"/>
  <c r="I255" i="1" s="1"/>
  <c r="AA1211" i="1"/>
  <c r="W1211" i="1"/>
  <c r="X1211" i="1" s="1"/>
  <c r="U1211" i="1"/>
  <c r="I1211" i="1" s="1"/>
  <c r="AA678" i="1"/>
  <c r="W678" i="1"/>
  <c r="X678" i="1" s="1"/>
  <c r="U678" i="1"/>
  <c r="I678" i="1" s="1"/>
  <c r="AA1036" i="1"/>
  <c r="W1036" i="1"/>
  <c r="X1036" i="1" s="1"/>
  <c r="U1036" i="1"/>
  <c r="I1036" i="1" s="1"/>
  <c r="AB1036" i="1"/>
  <c r="AA300" i="1"/>
  <c r="U300" i="1"/>
  <c r="I300" i="1" s="1"/>
  <c r="W300" i="1"/>
  <c r="X300" i="1" s="1"/>
  <c r="AA196" i="1"/>
  <c r="W196" i="1"/>
  <c r="X196" i="1" s="1"/>
  <c r="U196" i="1"/>
  <c r="I196" i="1" s="1"/>
  <c r="AB196" i="1"/>
  <c r="AA99" i="1"/>
  <c r="W99" i="1"/>
  <c r="X99" i="1" s="1"/>
  <c r="U99" i="1"/>
  <c r="I99" i="1" s="1"/>
  <c r="AA199" i="1"/>
  <c r="W199" i="1"/>
  <c r="X199" i="1" s="1"/>
  <c r="U199" i="1"/>
  <c r="I199" i="1" s="1"/>
  <c r="AA80" i="1"/>
  <c r="W80" i="1"/>
  <c r="X80" i="1" s="1"/>
  <c r="U80" i="1"/>
  <c r="I80" i="1" s="1"/>
  <c r="AA240" i="1"/>
  <c r="U240" i="1"/>
  <c r="I240" i="1" s="1"/>
  <c r="W240" i="1"/>
  <c r="X240" i="1" s="1"/>
  <c r="AA132" i="1"/>
  <c r="W132" i="1"/>
  <c r="X132" i="1" s="1"/>
  <c r="U132" i="1"/>
  <c r="I132" i="1" s="1"/>
  <c r="AA3" i="1"/>
  <c r="W3" i="1"/>
  <c r="X3" i="1" s="1"/>
  <c r="U3" i="1"/>
  <c r="I3" i="1" s="1"/>
  <c r="AA103" i="1"/>
  <c r="W103" i="1"/>
  <c r="X103" i="1" s="1"/>
  <c r="U103" i="1"/>
  <c r="I103" i="1" s="1"/>
  <c r="AB103" i="1"/>
  <c r="AA44" i="1"/>
  <c r="W44" i="1"/>
  <c r="X44" i="1" s="1"/>
  <c r="U44" i="1"/>
  <c r="I44" i="1" s="1"/>
  <c r="AB44" i="1"/>
  <c r="AA144" i="1"/>
  <c r="W144" i="1"/>
  <c r="X144" i="1" s="1"/>
  <c r="U144" i="1"/>
  <c r="I144" i="1" s="1"/>
  <c r="AB144" i="1"/>
  <c r="AA85" i="1"/>
  <c r="W85" i="1"/>
  <c r="X85" i="1" s="1"/>
  <c r="U85" i="1"/>
  <c r="I85" i="1" s="1"/>
  <c r="AB85" i="1"/>
  <c r="AA46" i="1"/>
  <c r="W46" i="1"/>
  <c r="X46" i="1" s="1"/>
  <c r="U46" i="1"/>
  <c r="I46" i="1" s="1"/>
  <c r="AB46" i="1"/>
  <c r="AA60" i="1"/>
  <c r="W60" i="1"/>
  <c r="X60" i="1" s="1"/>
  <c r="U60" i="1"/>
  <c r="I60" i="1" s="1"/>
  <c r="AB60" i="1"/>
  <c r="AA310" i="1"/>
  <c r="U310" i="1"/>
  <c r="I310" i="1" s="1"/>
  <c r="W310" i="1"/>
  <c r="X310" i="1" s="1"/>
  <c r="AA410" i="1"/>
  <c r="U410" i="1"/>
  <c r="I410" i="1" s="1"/>
  <c r="W410" i="1"/>
  <c r="X410" i="1" s="1"/>
  <c r="AA510" i="1"/>
  <c r="U510" i="1"/>
  <c r="I510" i="1" s="1"/>
  <c r="W510" i="1"/>
  <c r="X510" i="1" s="1"/>
  <c r="AA619" i="1"/>
  <c r="U619" i="1"/>
  <c r="I619" i="1" s="1"/>
  <c r="W619" i="1"/>
  <c r="X619" i="1" s="1"/>
  <c r="AB619" i="1"/>
  <c r="AA749" i="1"/>
  <c r="W749" i="1"/>
  <c r="X749" i="1" s="1"/>
  <c r="U749" i="1"/>
  <c r="I749" i="1" s="1"/>
  <c r="AB749" i="1"/>
  <c r="AA879" i="1"/>
  <c r="W879" i="1"/>
  <c r="X879" i="1" s="1"/>
  <c r="U879" i="1"/>
  <c r="I879" i="1" s="1"/>
  <c r="AA999" i="1"/>
  <c r="W999" i="1"/>
  <c r="X999" i="1" s="1"/>
  <c r="U999" i="1"/>
  <c r="I999" i="1" s="1"/>
  <c r="AA1129" i="1"/>
  <c r="W1129" i="1"/>
  <c r="X1129" i="1" s="1"/>
  <c r="U1129" i="1"/>
  <c r="I1129" i="1" s="1"/>
  <c r="AB1129" i="1"/>
  <c r="AA1254" i="1"/>
  <c r="W1254" i="1"/>
  <c r="X1254" i="1" s="1"/>
  <c r="U1254" i="1"/>
  <c r="I1254" i="1" s="1"/>
  <c r="AB1254" i="1"/>
  <c r="AA81" i="1"/>
  <c r="W81" i="1"/>
  <c r="X81" i="1" s="1"/>
  <c r="U81" i="1"/>
  <c r="I81" i="1" s="1"/>
  <c r="AA181" i="1"/>
  <c r="U181" i="1"/>
  <c r="I181" i="1" s="1"/>
  <c r="W181" i="1"/>
  <c r="X181" i="1" s="1"/>
  <c r="AA281" i="1"/>
  <c r="U281" i="1"/>
  <c r="I281" i="1" s="1"/>
  <c r="W281" i="1"/>
  <c r="X281" i="1" s="1"/>
  <c r="AA381" i="1"/>
  <c r="U381" i="1"/>
  <c r="I381" i="1" s="1"/>
  <c r="W381" i="1"/>
  <c r="X381" i="1" s="1"/>
  <c r="AA481" i="1"/>
  <c r="U481" i="1"/>
  <c r="I481" i="1" s="1"/>
  <c r="W481" i="1"/>
  <c r="X481" i="1" s="1"/>
  <c r="AA580" i="1"/>
  <c r="U580" i="1"/>
  <c r="I580" i="1" s="1"/>
  <c r="W580" i="1"/>
  <c r="X580" i="1" s="1"/>
  <c r="AA690" i="1"/>
  <c r="U690" i="1"/>
  <c r="I690" i="1" s="1"/>
  <c r="W690" i="1"/>
  <c r="X690" i="1" s="1"/>
  <c r="AA820" i="1"/>
  <c r="W820" i="1"/>
  <c r="X820" i="1" s="1"/>
  <c r="U820" i="1"/>
  <c r="I820" i="1" s="1"/>
  <c r="AB820" i="1"/>
  <c r="AA950" i="1"/>
  <c r="W950" i="1"/>
  <c r="X950" i="1" s="1"/>
  <c r="U950" i="1"/>
  <c r="I950" i="1" s="1"/>
  <c r="AB950" i="1"/>
  <c r="AA1070" i="1"/>
  <c r="W1070" i="1"/>
  <c r="X1070" i="1" s="1"/>
  <c r="U1070" i="1"/>
  <c r="I1070" i="1" s="1"/>
  <c r="AA1186" i="1"/>
  <c r="W1186" i="1"/>
  <c r="X1186" i="1" s="1"/>
  <c r="U1186" i="1"/>
  <c r="I1186" i="1" s="1"/>
  <c r="AA12" i="1"/>
  <c r="U12" i="1"/>
  <c r="I12" i="1" s="1"/>
  <c r="W12" i="1"/>
  <c r="X12" i="1" s="1"/>
  <c r="AB12" i="1"/>
  <c r="AA292" i="1"/>
  <c r="W292" i="1"/>
  <c r="X292" i="1" s="1"/>
  <c r="U292" i="1"/>
  <c r="I292" i="1" s="1"/>
  <c r="AA392" i="1"/>
  <c r="W392" i="1"/>
  <c r="X392" i="1" s="1"/>
  <c r="U392" i="1"/>
  <c r="I392" i="1" s="1"/>
  <c r="AB392" i="1"/>
  <c r="AA492" i="1"/>
  <c r="W492" i="1"/>
  <c r="X492" i="1" s="1"/>
  <c r="U492" i="1"/>
  <c r="I492" i="1" s="1"/>
  <c r="AB492" i="1"/>
  <c r="AA591" i="1"/>
  <c r="W591" i="1"/>
  <c r="X591" i="1" s="1"/>
  <c r="U591" i="1"/>
  <c r="I591" i="1" s="1"/>
  <c r="AA701" i="1"/>
  <c r="W701" i="1"/>
  <c r="X701" i="1" s="1"/>
  <c r="U701" i="1"/>
  <c r="I701" i="1" s="1"/>
  <c r="AA831" i="1"/>
  <c r="W831" i="1"/>
  <c r="X831" i="1" s="1"/>
  <c r="U831" i="1"/>
  <c r="I831" i="1" s="1"/>
  <c r="AA951" i="1"/>
  <c r="W951" i="1"/>
  <c r="X951" i="1" s="1"/>
  <c r="U951" i="1"/>
  <c r="I951" i="1" s="1"/>
  <c r="AB951" i="1"/>
  <c r="AA1071" i="1"/>
  <c r="W1071" i="1"/>
  <c r="X1071" i="1" s="1"/>
  <c r="U1071" i="1"/>
  <c r="I1071" i="1" s="1"/>
  <c r="AB1071" i="1"/>
  <c r="AA1197" i="1"/>
  <c r="W1197" i="1"/>
  <c r="X1197" i="1" s="1"/>
  <c r="U1197" i="1"/>
  <c r="I1197" i="1" s="1"/>
  <c r="AB1197" i="1"/>
  <c r="AA173" i="1"/>
  <c r="W173" i="1"/>
  <c r="X173" i="1" s="1"/>
  <c r="U173" i="1"/>
  <c r="I173" i="1" s="1"/>
  <c r="AA273" i="1"/>
  <c r="W273" i="1"/>
  <c r="X273" i="1" s="1"/>
  <c r="U273" i="1"/>
  <c r="I273" i="1" s="1"/>
  <c r="AA373" i="1"/>
  <c r="U373" i="1"/>
  <c r="I373" i="1" s="1"/>
  <c r="W373" i="1"/>
  <c r="X373" i="1" s="1"/>
  <c r="AA473" i="1"/>
  <c r="W473" i="1"/>
  <c r="X473" i="1" s="1"/>
  <c r="U473" i="1"/>
  <c r="I473" i="1" s="1"/>
  <c r="AB473" i="1"/>
  <c r="AA572" i="1"/>
  <c r="W572" i="1"/>
  <c r="X572" i="1" s="1"/>
  <c r="U572" i="1"/>
  <c r="I572" i="1" s="1"/>
  <c r="AB572" i="1"/>
  <c r="AA692" i="1"/>
  <c r="W692" i="1"/>
  <c r="X692" i="1" s="1"/>
  <c r="U692" i="1"/>
  <c r="I692" i="1" s="1"/>
  <c r="AB692" i="1"/>
  <c r="AA812" i="1"/>
  <c r="U812" i="1"/>
  <c r="I812" i="1" s="1"/>
  <c r="W812" i="1"/>
  <c r="X812" i="1" s="1"/>
  <c r="AA932" i="1"/>
  <c r="W932" i="1"/>
  <c r="X932" i="1" s="1"/>
  <c r="U932" i="1"/>
  <c r="I932" i="1" s="1"/>
  <c r="AA1062" i="1"/>
  <c r="W1062" i="1"/>
  <c r="X1062" i="1" s="1"/>
  <c r="U1062" i="1"/>
  <c r="I1062" i="1" s="1"/>
  <c r="AB1062" i="1"/>
  <c r="AA1188" i="1"/>
  <c r="W1188" i="1"/>
  <c r="X1188" i="1" s="1"/>
  <c r="U1188" i="1"/>
  <c r="I1188" i="1" s="1"/>
  <c r="AB1188" i="1"/>
  <c r="AA174" i="1"/>
  <c r="W174" i="1"/>
  <c r="X174" i="1" s="1"/>
  <c r="U174" i="1"/>
  <c r="I174" i="1" s="1"/>
  <c r="AB174" i="1"/>
  <c r="AA274" i="1"/>
  <c r="W274" i="1"/>
  <c r="X274" i="1" s="1"/>
  <c r="U274" i="1"/>
  <c r="I274" i="1" s="1"/>
  <c r="AB274" i="1"/>
  <c r="AA374" i="1"/>
  <c r="W374" i="1"/>
  <c r="X374" i="1" s="1"/>
  <c r="U374" i="1"/>
  <c r="I374" i="1" s="1"/>
  <c r="AB374" i="1"/>
  <c r="AA474" i="1"/>
  <c r="W474" i="1"/>
  <c r="X474" i="1" s="1"/>
  <c r="U474" i="1"/>
  <c r="I474" i="1" s="1"/>
  <c r="AA573" i="1"/>
  <c r="W573" i="1"/>
  <c r="X573" i="1" s="1"/>
  <c r="U573" i="1"/>
  <c r="I573" i="1" s="1"/>
  <c r="AA693" i="1"/>
  <c r="W693" i="1"/>
  <c r="X693" i="1" s="1"/>
  <c r="U693" i="1"/>
  <c r="I693" i="1" s="1"/>
  <c r="AB693" i="1"/>
  <c r="AA813" i="1"/>
  <c r="W813" i="1"/>
  <c r="X813" i="1" s="1"/>
  <c r="U813" i="1"/>
  <c r="I813" i="1" s="1"/>
  <c r="AB813" i="1"/>
  <c r="AA943" i="1"/>
  <c r="W943" i="1"/>
  <c r="X943" i="1" s="1"/>
  <c r="U943" i="1"/>
  <c r="I943" i="1" s="1"/>
  <c r="AA1073" i="1"/>
  <c r="W1073" i="1"/>
  <c r="X1073" i="1" s="1"/>
  <c r="U1073" i="1"/>
  <c r="I1073" i="1" s="1"/>
  <c r="AA1189" i="1"/>
  <c r="W1189" i="1"/>
  <c r="X1189" i="1" s="1"/>
  <c r="U1189" i="1"/>
  <c r="I1189" i="1" s="1"/>
  <c r="AA175" i="1"/>
  <c r="W175" i="1"/>
  <c r="X175" i="1" s="1"/>
  <c r="U175" i="1"/>
  <c r="I175" i="1" s="1"/>
  <c r="AB175" i="1"/>
  <c r="AA285" i="1"/>
  <c r="W285" i="1"/>
  <c r="X285" i="1" s="1"/>
  <c r="U285" i="1"/>
  <c r="I285" i="1" s="1"/>
  <c r="AA405" i="1"/>
  <c r="W405" i="1"/>
  <c r="X405" i="1" s="1"/>
  <c r="U405" i="1"/>
  <c r="I405" i="1" s="1"/>
  <c r="AB405" i="1"/>
  <c r="AA535" i="1"/>
  <c r="W535" i="1"/>
  <c r="X535" i="1" s="1"/>
  <c r="U535" i="1"/>
  <c r="I535" i="1" s="1"/>
  <c r="AB535" i="1"/>
  <c r="AA654" i="1"/>
  <c r="W654" i="1"/>
  <c r="X654" i="1" s="1"/>
  <c r="U654" i="1"/>
  <c r="I654" i="1" s="1"/>
  <c r="AB654" i="1"/>
  <c r="AA774" i="1"/>
  <c r="W774" i="1"/>
  <c r="X774" i="1" s="1"/>
  <c r="U774" i="1"/>
  <c r="I774" i="1" s="1"/>
  <c r="AB774" i="1"/>
  <c r="AA904" i="1"/>
  <c r="W904" i="1"/>
  <c r="X904" i="1" s="1"/>
  <c r="U904" i="1"/>
  <c r="I904" i="1" s="1"/>
  <c r="AB904" i="1"/>
  <c r="AA1034" i="1"/>
  <c r="W1034" i="1"/>
  <c r="X1034" i="1" s="1"/>
  <c r="U1034" i="1"/>
  <c r="I1034" i="1" s="1"/>
  <c r="AB1034" i="1"/>
  <c r="AA1279" i="1"/>
  <c r="W1279" i="1"/>
  <c r="X1279" i="1" s="1"/>
  <c r="U1279" i="1"/>
  <c r="I1279" i="1" s="1"/>
  <c r="AA206" i="1"/>
  <c r="W206" i="1"/>
  <c r="X206" i="1" s="1"/>
  <c r="U206" i="1"/>
  <c r="I206" i="1" s="1"/>
  <c r="AB206" i="1"/>
  <c r="AA306" i="1"/>
  <c r="W306" i="1"/>
  <c r="X306" i="1" s="1"/>
  <c r="U306" i="1"/>
  <c r="I306" i="1" s="1"/>
  <c r="AA406" i="1"/>
  <c r="W406" i="1"/>
  <c r="X406" i="1" s="1"/>
  <c r="U406" i="1"/>
  <c r="I406" i="1" s="1"/>
  <c r="AB406" i="1"/>
  <c r="AA506" i="1"/>
  <c r="W506" i="1"/>
  <c r="X506" i="1" s="1"/>
  <c r="U506" i="1"/>
  <c r="I506" i="1" s="1"/>
  <c r="AB506" i="1"/>
  <c r="AA605" i="1"/>
  <c r="W605" i="1"/>
  <c r="X605" i="1" s="1"/>
  <c r="U605" i="1"/>
  <c r="I605" i="1" s="1"/>
  <c r="AB605" i="1"/>
  <c r="AA705" i="1"/>
  <c r="W705" i="1"/>
  <c r="X705" i="1" s="1"/>
  <c r="U705" i="1"/>
  <c r="I705" i="1" s="1"/>
  <c r="AB705" i="1"/>
  <c r="AA805" i="1"/>
  <c r="W805" i="1"/>
  <c r="X805" i="1" s="1"/>
  <c r="U805" i="1"/>
  <c r="I805" i="1" s="1"/>
  <c r="AB805" i="1"/>
  <c r="AA905" i="1"/>
  <c r="W905" i="1"/>
  <c r="X905" i="1" s="1"/>
  <c r="U905" i="1"/>
  <c r="I905" i="1" s="1"/>
  <c r="AA1005" i="1"/>
  <c r="W1005" i="1"/>
  <c r="X1005" i="1" s="1"/>
  <c r="U1005" i="1"/>
  <c r="I1005" i="1" s="1"/>
  <c r="AA1115" i="1"/>
  <c r="W1115" i="1"/>
  <c r="X1115" i="1" s="1"/>
  <c r="U1115" i="1"/>
  <c r="I1115" i="1" s="1"/>
  <c r="AA1240" i="1"/>
  <c r="W1240" i="1"/>
  <c r="X1240" i="1" s="1"/>
  <c r="U1240" i="1"/>
  <c r="I1240" i="1" s="1"/>
  <c r="AB1240" i="1"/>
  <c r="AA57" i="1"/>
  <c r="W57" i="1"/>
  <c r="X57" i="1" s="1"/>
  <c r="U57" i="1"/>
  <c r="I57" i="1" s="1"/>
  <c r="AB57" i="1"/>
  <c r="AA157" i="1"/>
  <c r="W157" i="1"/>
  <c r="X157" i="1" s="1"/>
  <c r="U157" i="1"/>
  <c r="I157" i="1" s="1"/>
  <c r="AB943" i="1"/>
  <c r="AB255" i="1"/>
  <c r="AB306" i="1"/>
  <c r="AB240" i="1"/>
  <c r="AB81" i="1"/>
  <c r="AB281" i="1"/>
  <c r="AB481" i="1"/>
  <c r="AB690" i="1"/>
  <c r="AB3" i="1"/>
  <c r="AB591" i="1"/>
  <c r="AB812" i="1"/>
  <c r="AB285" i="1"/>
  <c r="AB905" i="1"/>
  <c r="AA30" i="1"/>
  <c r="U30" i="1"/>
  <c r="I30" i="1" s="1"/>
  <c r="W30" i="1"/>
  <c r="X30" i="1" s="1"/>
  <c r="AB30" i="1"/>
  <c r="AA242" i="1"/>
  <c r="U242" i="1"/>
  <c r="I242" i="1" s="1"/>
  <c r="W242" i="1"/>
  <c r="X242" i="1" s="1"/>
  <c r="AB242" i="1"/>
  <c r="AA114" i="1"/>
  <c r="W114" i="1"/>
  <c r="X114" i="1" s="1"/>
  <c r="U114" i="1"/>
  <c r="I114" i="1" s="1"/>
  <c r="AA280" i="1"/>
  <c r="U280" i="1"/>
  <c r="I280" i="1" s="1"/>
  <c r="W280" i="1"/>
  <c r="X280" i="1" s="1"/>
  <c r="AB280" i="1"/>
  <c r="AA579" i="1"/>
  <c r="W579" i="1"/>
  <c r="X579" i="1" s="1"/>
  <c r="U579" i="1"/>
  <c r="I579" i="1" s="1"/>
  <c r="AB579" i="1"/>
  <c r="AA959" i="1"/>
  <c r="W959" i="1"/>
  <c r="X959" i="1" s="1"/>
  <c r="U959" i="1"/>
  <c r="I959" i="1" s="1"/>
  <c r="AB959" i="1"/>
  <c r="AA51" i="1"/>
  <c r="W51" i="1"/>
  <c r="X51" i="1" s="1"/>
  <c r="U51" i="1"/>
  <c r="I51" i="1" s="1"/>
  <c r="AA451" i="1"/>
  <c r="W451" i="1"/>
  <c r="X451" i="1" s="1"/>
  <c r="U451" i="1"/>
  <c r="I451" i="1" s="1"/>
  <c r="AA780" i="1"/>
  <c r="W780" i="1"/>
  <c r="X780" i="1" s="1"/>
  <c r="U780" i="1"/>
  <c r="I780" i="1" s="1"/>
  <c r="AA1030" i="1"/>
  <c r="W1030" i="1"/>
  <c r="X1030" i="1" s="1"/>
  <c r="U1030" i="1"/>
  <c r="I1030" i="1" s="1"/>
  <c r="AB1030" i="1"/>
  <c r="AA362" i="1"/>
  <c r="U362" i="1"/>
  <c r="I362" i="1" s="1"/>
  <c r="W362" i="1"/>
  <c r="X362" i="1" s="1"/>
  <c r="AB362" i="1"/>
  <c r="AA791" i="1"/>
  <c r="W791" i="1"/>
  <c r="X791" i="1" s="1"/>
  <c r="U791" i="1"/>
  <c r="I791" i="1" s="1"/>
  <c r="AB791" i="1"/>
  <c r="AA542" i="1"/>
  <c r="W542" i="1"/>
  <c r="X542" i="1" s="1"/>
  <c r="U542" i="1"/>
  <c r="I542" i="1" s="1"/>
  <c r="AB542" i="1"/>
  <c r="AA1022" i="1"/>
  <c r="W1022" i="1"/>
  <c r="X1022" i="1" s="1"/>
  <c r="U1022" i="1"/>
  <c r="I1022" i="1" s="1"/>
  <c r="AA244" i="1"/>
  <c r="W244" i="1"/>
  <c r="X244" i="1" s="1"/>
  <c r="U244" i="1"/>
  <c r="I244" i="1" s="1"/>
  <c r="AA783" i="1"/>
  <c r="W783" i="1"/>
  <c r="X783" i="1" s="1"/>
  <c r="U783" i="1"/>
  <c r="I783" i="1" s="1"/>
  <c r="AB783" i="1"/>
  <c r="AA1153" i="1"/>
  <c r="W1153" i="1"/>
  <c r="X1153" i="1" s="1"/>
  <c r="U1153" i="1"/>
  <c r="I1153" i="1" s="1"/>
  <c r="AB1153" i="1"/>
  <c r="AA495" i="1"/>
  <c r="W495" i="1"/>
  <c r="X495" i="1" s="1"/>
  <c r="U495" i="1"/>
  <c r="I495" i="1" s="1"/>
  <c r="AB495" i="1"/>
  <c r="AA864" i="1"/>
  <c r="W864" i="1"/>
  <c r="X864" i="1" s="1"/>
  <c r="U864" i="1"/>
  <c r="I864" i="1" s="1"/>
  <c r="AA176" i="1"/>
  <c r="W176" i="1"/>
  <c r="X176" i="1" s="1"/>
  <c r="U176" i="1"/>
  <c r="I176" i="1" s="1"/>
  <c r="AB176" i="1"/>
  <c r="AA476" i="1"/>
  <c r="W476" i="1"/>
  <c r="X476" i="1" s="1"/>
  <c r="U476" i="1"/>
  <c r="I476" i="1" s="1"/>
  <c r="AA775" i="1"/>
  <c r="W775" i="1"/>
  <c r="X775" i="1" s="1"/>
  <c r="U775" i="1"/>
  <c r="I775" i="1" s="1"/>
  <c r="AB775" i="1"/>
  <c r="AA1201" i="1"/>
  <c r="W1201" i="1"/>
  <c r="X1201" i="1" s="1"/>
  <c r="U1201" i="1"/>
  <c r="I1201" i="1" s="1"/>
  <c r="AB1201" i="1"/>
  <c r="AA227" i="1"/>
  <c r="W227" i="1"/>
  <c r="X227" i="1" s="1"/>
  <c r="U227" i="1"/>
  <c r="I227" i="1" s="1"/>
  <c r="AB227" i="1"/>
  <c r="AA78" i="1"/>
  <c r="W78" i="1"/>
  <c r="X78" i="1" s="1"/>
  <c r="U78" i="1"/>
  <c r="I78" i="1" s="1"/>
  <c r="AA438" i="1"/>
  <c r="W438" i="1"/>
  <c r="X438" i="1" s="1"/>
  <c r="U438" i="1"/>
  <c r="I438" i="1" s="1"/>
  <c r="AA369" i="1"/>
  <c r="W369" i="1"/>
  <c r="X369" i="1" s="1"/>
  <c r="U369" i="1"/>
  <c r="I369" i="1" s="1"/>
  <c r="AB369" i="1"/>
  <c r="AA668" i="1"/>
  <c r="W668" i="1"/>
  <c r="X668" i="1" s="1"/>
  <c r="U668" i="1"/>
  <c r="I668" i="1" s="1"/>
  <c r="AB668" i="1"/>
  <c r="AA968" i="1"/>
  <c r="U968" i="1"/>
  <c r="I968" i="1" s="1"/>
  <c r="W968" i="1"/>
  <c r="X968" i="1" s="1"/>
  <c r="AA1164" i="1"/>
  <c r="U1164" i="1"/>
  <c r="I1164" i="1" s="1"/>
  <c r="W1164" i="1"/>
  <c r="X1164" i="1" s="1"/>
  <c r="AA517" i="1"/>
  <c r="W517" i="1"/>
  <c r="X517" i="1" s="1"/>
  <c r="U517" i="1"/>
  <c r="I517" i="1" s="1"/>
  <c r="AB517" i="1"/>
  <c r="AA926" i="1"/>
  <c r="W926" i="1"/>
  <c r="X926" i="1" s="1"/>
  <c r="U926" i="1"/>
  <c r="I926" i="1" s="1"/>
  <c r="AB926" i="1"/>
  <c r="AA737" i="1"/>
  <c r="W737" i="1"/>
  <c r="X737" i="1" s="1"/>
  <c r="U737" i="1"/>
  <c r="I737" i="1" s="1"/>
  <c r="AA1137" i="1"/>
  <c r="W1137" i="1"/>
  <c r="X1137" i="1" s="1"/>
  <c r="U1137" i="1"/>
  <c r="I1137" i="1" s="1"/>
  <c r="AA40" i="1"/>
  <c r="W40" i="1"/>
  <c r="X40" i="1" s="1"/>
  <c r="U40" i="1"/>
  <c r="I40" i="1" s="1"/>
  <c r="AB40" i="1"/>
  <c r="AA92" i="1"/>
  <c r="W92" i="1"/>
  <c r="X92" i="1" s="1"/>
  <c r="U92" i="1"/>
  <c r="I92" i="1" s="1"/>
  <c r="AB92" i="1"/>
  <c r="AA24" i="1"/>
  <c r="W24" i="1"/>
  <c r="X24" i="1" s="1"/>
  <c r="U24" i="1"/>
  <c r="I24" i="1" s="1"/>
  <c r="AA6" i="1"/>
  <c r="W6" i="1"/>
  <c r="X6" i="1" s="1"/>
  <c r="U6" i="1"/>
  <c r="I6" i="1" s="1"/>
  <c r="AA490" i="1"/>
  <c r="U490" i="1"/>
  <c r="I490" i="1" s="1"/>
  <c r="W490" i="1"/>
  <c r="X490" i="1" s="1"/>
  <c r="AB490" i="1"/>
  <c r="AA849" i="1"/>
  <c r="W849" i="1"/>
  <c r="X849" i="1" s="1"/>
  <c r="U849" i="1"/>
  <c r="I849" i="1" s="1"/>
  <c r="AB849" i="1"/>
  <c r="AA1234" i="1"/>
  <c r="W1234" i="1"/>
  <c r="X1234" i="1" s="1"/>
  <c r="U1234" i="1"/>
  <c r="I1234" i="1" s="1"/>
  <c r="AB1234" i="1"/>
  <c r="AA261" i="1"/>
  <c r="U261" i="1"/>
  <c r="I261" i="1" s="1"/>
  <c r="W261" i="1"/>
  <c r="X261" i="1" s="1"/>
  <c r="AA560" i="1"/>
  <c r="W560" i="1"/>
  <c r="X560" i="1" s="1"/>
  <c r="U560" i="1"/>
  <c r="I560" i="1" s="1"/>
  <c r="AA920" i="1"/>
  <c r="W920" i="1"/>
  <c r="X920" i="1" s="1"/>
  <c r="U920" i="1"/>
  <c r="I920" i="1" s="1"/>
  <c r="AB920" i="1"/>
  <c r="AA272" i="1"/>
  <c r="U272" i="1"/>
  <c r="I272" i="1" s="1"/>
  <c r="W272" i="1"/>
  <c r="X272" i="1" s="1"/>
  <c r="AB272" i="1"/>
  <c r="AA571" i="1"/>
  <c r="W571" i="1"/>
  <c r="X571" i="1" s="1"/>
  <c r="U571" i="1"/>
  <c r="I571" i="1" s="1"/>
  <c r="AB571" i="1"/>
  <c r="AA1051" i="1"/>
  <c r="W1051" i="1"/>
  <c r="X1051" i="1" s="1"/>
  <c r="U1051" i="1"/>
  <c r="I1051" i="1" s="1"/>
  <c r="AA253" i="1"/>
  <c r="W253" i="1"/>
  <c r="X253" i="1" s="1"/>
  <c r="U253" i="1"/>
  <c r="I253" i="1" s="1"/>
  <c r="AA552" i="1"/>
  <c r="W552" i="1"/>
  <c r="X552" i="1" s="1"/>
  <c r="U552" i="1"/>
  <c r="I552" i="1" s="1"/>
  <c r="AB552" i="1"/>
  <c r="AA792" i="1"/>
  <c r="W792" i="1"/>
  <c r="X792" i="1" s="1"/>
  <c r="U792" i="1"/>
  <c r="I792" i="1" s="1"/>
  <c r="AA354" i="1"/>
  <c r="W354" i="1"/>
  <c r="X354" i="1" s="1"/>
  <c r="U354" i="1"/>
  <c r="I354" i="1" s="1"/>
  <c r="AA793" i="1"/>
  <c r="W793" i="1"/>
  <c r="X793" i="1" s="1"/>
  <c r="U793" i="1"/>
  <c r="I793" i="1" s="1"/>
  <c r="AB793" i="1"/>
  <c r="AA1159" i="1"/>
  <c r="W1159" i="1"/>
  <c r="X1159" i="1" s="1"/>
  <c r="U1159" i="1"/>
  <c r="I1159" i="1" s="1"/>
  <c r="AA505" i="1"/>
  <c r="W505" i="1"/>
  <c r="X505" i="1" s="1"/>
  <c r="U505" i="1"/>
  <c r="I505" i="1" s="1"/>
  <c r="AA754" i="1"/>
  <c r="W754" i="1"/>
  <c r="X754" i="1" s="1"/>
  <c r="U754" i="1"/>
  <c r="I754" i="1" s="1"/>
  <c r="AA1124" i="1"/>
  <c r="W1124" i="1"/>
  <c r="X1124" i="1" s="1"/>
  <c r="U1124" i="1"/>
  <c r="I1124" i="1" s="1"/>
  <c r="AA386" i="1"/>
  <c r="W386" i="1"/>
  <c r="X386" i="1" s="1"/>
  <c r="U386" i="1"/>
  <c r="I386" i="1" s="1"/>
  <c r="AA685" i="1"/>
  <c r="W685" i="1"/>
  <c r="X685" i="1" s="1"/>
  <c r="U685" i="1"/>
  <c r="I685" i="1" s="1"/>
  <c r="AB685" i="1"/>
  <c r="AA985" i="1"/>
  <c r="W985" i="1"/>
  <c r="X985" i="1" s="1"/>
  <c r="U985" i="1"/>
  <c r="I985" i="1" s="1"/>
  <c r="AA137" i="1"/>
  <c r="W137" i="1"/>
  <c r="X137" i="1" s="1"/>
  <c r="U137" i="1"/>
  <c r="I137" i="1" s="1"/>
  <c r="AB137" i="1"/>
  <c r="AA487" i="1"/>
  <c r="W487" i="1"/>
  <c r="X487" i="1" s="1"/>
  <c r="U487" i="1"/>
  <c r="I487" i="1" s="1"/>
  <c r="AB487" i="1"/>
  <c r="AA248" i="1"/>
  <c r="W248" i="1"/>
  <c r="X248" i="1" s="1"/>
  <c r="U248" i="1"/>
  <c r="I248" i="1" s="1"/>
  <c r="AA547" i="1"/>
  <c r="W547" i="1"/>
  <c r="X547" i="1" s="1"/>
  <c r="U547" i="1"/>
  <c r="I547" i="1" s="1"/>
  <c r="AA379" i="1"/>
  <c r="W379" i="1"/>
  <c r="X379" i="1" s="1"/>
  <c r="U379" i="1"/>
  <c r="I379" i="1" s="1"/>
  <c r="AA778" i="1"/>
  <c r="W778" i="1"/>
  <c r="X778" i="1" s="1"/>
  <c r="U778" i="1"/>
  <c r="I778" i="1" s="1"/>
  <c r="AB778" i="1"/>
  <c r="AA1078" i="1"/>
  <c r="U1078" i="1"/>
  <c r="I1078" i="1" s="1"/>
  <c r="W1078" i="1"/>
  <c r="X1078" i="1" s="1"/>
  <c r="AA736" i="1"/>
  <c r="W736" i="1"/>
  <c r="X736" i="1" s="1"/>
  <c r="U736" i="1"/>
  <c r="I736" i="1" s="1"/>
  <c r="AB736" i="1"/>
  <c r="AA1241" i="1"/>
  <c r="W1241" i="1"/>
  <c r="X1241" i="1" s="1"/>
  <c r="U1241" i="1"/>
  <c r="I1241" i="1" s="1"/>
  <c r="AB1241" i="1"/>
  <c r="AA947" i="1"/>
  <c r="U947" i="1"/>
  <c r="I947" i="1" s="1"/>
  <c r="W947" i="1"/>
  <c r="X947" i="1" s="1"/>
  <c r="AA1252" i="1"/>
  <c r="W1252" i="1"/>
  <c r="X1252" i="1" s="1"/>
  <c r="U1252" i="1"/>
  <c r="I1252" i="1" s="1"/>
  <c r="AB1252" i="1"/>
  <c r="AA1225" i="1"/>
  <c r="W1225" i="1"/>
  <c r="X1225" i="1" s="1"/>
  <c r="U1225" i="1"/>
  <c r="I1225" i="1" s="1"/>
  <c r="AB1225" i="1"/>
  <c r="AB451" i="1"/>
  <c r="AB1285" i="1"/>
  <c r="AB737" i="1"/>
  <c r="AA70" i="1"/>
  <c r="W70" i="1"/>
  <c r="X70" i="1" s="1"/>
  <c r="U70" i="1"/>
  <c r="I70" i="1" s="1"/>
  <c r="AB70" i="1"/>
  <c r="AA262" i="1"/>
  <c r="W262" i="1"/>
  <c r="X262" i="1" s="1"/>
  <c r="U262" i="1"/>
  <c r="I262" i="1" s="1"/>
  <c r="AB262" i="1"/>
  <c r="AA134" i="1"/>
  <c r="W134" i="1"/>
  <c r="X134" i="1" s="1"/>
  <c r="U134" i="1"/>
  <c r="I134" i="1" s="1"/>
  <c r="AB134" i="1"/>
  <c r="AA50" i="1"/>
  <c r="W50" i="1"/>
  <c r="X50" i="1" s="1"/>
  <c r="U50" i="1"/>
  <c r="I50" i="1" s="1"/>
  <c r="AB50" i="1"/>
  <c r="AA599" i="1"/>
  <c r="W599" i="1"/>
  <c r="X599" i="1" s="1"/>
  <c r="U599" i="1"/>
  <c r="I599" i="1" s="1"/>
  <c r="AB599" i="1"/>
  <c r="AA859" i="1"/>
  <c r="W859" i="1"/>
  <c r="X859" i="1" s="1"/>
  <c r="U859" i="1"/>
  <c r="I859" i="1" s="1"/>
  <c r="AB859" i="1"/>
  <c r="AA71" i="1"/>
  <c r="W71" i="1"/>
  <c r="X71" i="1" s="1"/>
  <c r="U71" i="1"/>
  <c r="I71" i="1" s="1"/>
  <c r="AA371" i="1"/>
  <c r="U371" i="1"/>
  <c r="I371" i="1" s="1"/>
  <c r="W371" i="1"/>
  <c r="X371" i="1" s="1"/>
  <c r="AA680" i="1"/>
  <c r="U680" i="1"/>
  <c r="I680" i="1" s="1"/>
  <c r="W680" i="1"/>
  <c r="X680" i="1" s="1"/>
  <c r="AA1060" i="1"/>
  <c r="W1060" i="1"/>
  <c r="X1060" i="1" s="1"/>
  <c r="U1060" i="1"/>
  <c r="I1060" i="1" s="1"/>
  <c r="AB1060" i="1"/>
  <c r="AA282" i="1"/>
  <c r="U282" i="1"/>
  <c r="I282" i="1" s="1"/>
  <c r="W282" i="1"/>
  <c r="X282" i="1" s="1"/>
  <c r="AA581" i="1"/>
  <c r="U581" i="1"/>
  <c r="I581" i="1" s="1"/>
  <c r="W581" i="1"/>
  <c r="X581" i="1" s="1"/>
  <c r="AA941" i="1"/>
  <c r="W941" i="1"/>
  <c r="X941" i="1" s="1"/>
  <c r="U941" i="1"/>
  <c r="I941" i="1" s="1"/>
  <c r="AB941" i="1"/>
  <c r="AA163" i="1"/>
  <c r="U163" i="1"/>
  <c r="I163" i="1" s="1"/>
  <c r="W163" i="1"/>
  <c r="X163" i="1" s="1"/>
  <c r="AA463" i="1"/>
  <c r="W463" i="1"/>
  <c r="X463" i="1" s="1"/>
  <c r="U463" i="1"/>
  <c r="I463" i="1" s="1"/>
  <c r="AB463" i="1"/>
  <c r="AA802" i="1"/>
  <c r="W802" i="1"/>
  <c r="X802" i="1" s="1"/>
  <c r="U802" i="1"/>
  <c r="I802" i="1" s="1"/>
  <c r="AA1168" i="1"/>
  <c r="W1168" i="1"/>
  <c r="X1168" i="1" s="1"/>
  <c r="I1168" i="1"/>
  <c r="AB1168" i="1"/>
  <c r="AA364" i="1"/>
  <c r="W364" i="1"/>
  <c r="X364" i="1" s="1"/>
  <c r="U364" i="1"/>
  <c r="I364" i="1" s="1"/>
  <c r="AA683" i="1"/>
  <c r="W683" i="1"/>
  <c r="X683" i="1" s="1"/>
  <c r="U683" i="1"/>
  <c r="I683" i="1" s="1"/>
  <c r="AB683" i="1"/>
  <c r="AA1063" i="1"/>
  <c r="W1063" i="1"/>
  <c r="X1063" i="1" s="1"/>
  <c r="U1063" i="1"/>
  <c r="I1063" i="1" s="1"/>
  <c r="AA265" i="1"/>
  <c r="W265" i="1"/>
  <c r="X265" i="1" s="1"/>
  <c r="U265" i="1"/>
  <c r="I265" i="1" s="1"/>
  <c r="AB265" i="1"/>
  <c r="AA644" i="1"/>
  <c r="W644" i="1"/>
  <c r="X644" i="1" s="1"/>
  <c r="U644" i="1"/>
  <c r="I644" i="1" s="1"/>
  <c r="AB644" i="1"/>
  <c r="AA1014" i="1"/>
  <c r="W1014" i="1"/>
  <c r="X1014" i="1" s="1"/>
  <c r="U1014" i="1"/>
  <c r="I1014" i="1" s="1"/>
  <c r="AA296" i="1"/>
  <c r="W296" i="1"/>
  <c r="X296" i="1" s="1"/>
  <c r="U296" i="1"/>
  <c r="I296" i="1" s="1"/>
  <c r="AB296" i="1"/>
  <c r="AA695" i="1"/>
  <c r="W695" i="1"/>
  <c r="X695" i="1" s="1"/>
  <c r="U695" i="1"/>
  <c r="I695" i="1" s="1"/>
  <c r="AB695" i="1"/>
  <c r="AA995" i="1"/>
  <c r="W995" i="1"/>
  <c r="X995" i="1" s="1"/>
  <c r="U995" i="1"/>
  <c r="I995" i="1" s="1"/>
  <c r="AA47" i="1"/>
  <c r="W47" i="1"/>
  <c r="X47" i="1" s="1"/>
  <c r="U47" i="1"/>
  <c r="I47" i="1" s="1"/>
  <c r="AB47" i="1"/>
  <c r="AA377" i="1"/>
  <c r="W377" i="1"/>
  <c r="X377" i="1" s="1"/>
  <c r="U377" i="1"/>
  <c r="I377" i="1" s="1"/>
  <c r="AB377" i="1"/>
  <c r="AA258" i="1"/>
  <c r="W258" i="1"/>
  <c r="X258" i="1" s="1"/>
  <c r="U258" i="1"/>
  <c r="I258" i="1" s="1"/>
  <c r="AB258" i="1"/>
  <c r="AA557" i="1"/>
  <c r="W557" i="1"/>
  <c r="X557" i="1" s="1"/>
  <c r="U557" i="1"/>
  <c r="I557" i="1" s="1"/>
  <c r="AB557" i="1"/>
  <c r="AA389" i="1"/>
  <c r="W389" i="1"/>
  <c r="X389" i="1" s="1"/>
  <c r="U389" i="1"/>
  <c r="I389" i="1" s="1"/>
  <c r="AB389" i="1"/>
  <c r="AA688" i="1"/>
  <c r="W688" i="1"/>
  <c r="X688" i="1" s="1"/>
  <c r="U688" i="1"/>
  <c r="I688" i="1" s="1"/>
  <c r="AA788" i="1"/>
  <c r="W788" i="1"/>
  <c r="X788" i="1" s="1"/>
  <c r="U788" i="1"/>
  <c r="I788" i="1" s="1"/>
  <c r="AB788" i="1"/>
  <c r="AA1088" i="1"/>
  <c r="U1088" i="1"/>
  <c r="I1088" i="1" s="1"/>
  <c r="W1088" i="1"/>
  <c r="X1088" i="1" s="1"/>
  <c r="AA546" i="1"/>
  <c r="W546" i="1"/>
  <c r="X546" i="1" s="1"/>
  <c r="U546" i="1"/>
  <c r="I546" i="1" s="1"/>
  <c r="AA846" i="1"/>
  <c r="W846" i="1"/>
  <c r="X846" i="1" s="1"/>
  <c r="U846" i="1"/>
  <c r="I846" i="1" s="1"/>
  <c r="AA1251" i="1"/>
  <c r="W1251" i="1"/>
  <c r="X1251" i="1" s="1"/>
  <c r="U1251" i="1"/>
  <c r="I1251" i="1" s="1"/>
  <c r="AA957" i="1"/>
  <c r="W957" i="1"/>
  <c r="X957" i="1" s="1"/>
  <c r="U957" i="1"/>
  <c r="I957" i="1" s="1"/>
  <c r="AB957" i="1"/>
  <c r="AA1262" i="1"/>
  <c r="W1262" i="1"/>
  <c r="X1262" i="1" s="1"/>
  <c r="U1262" i="1"/>
  <c r="I1262" i="1" s="1"/>
  <c r="AB1262" i="1"/>
  <c r="AB261" i="1"/>
  <c r="AB792" i="1"/>
  <c r="AB80" i="1"/>
  <c r="AB1063" i="1"/>
  <c r="AB386" i="1"/>
  <c r="AB985" i="1"/>
  <c r="AB78" i="1"/>
  <c r="AB438" i="1"/>
  <c r="AB310" i="1"/>
  <c r="AB510" i="1"/>
  <c r="AB151" i="1"/>
  <c r="AB780" i="1"/>
  <c r="AB163" i="1"/>
  <c r="AB373" i="1"/>
  <c r="AB1073" i="1"/>
  <c r="AB1251" i="1"/>
  <c r="AA169" i="1"/>
  <c r="W169" i="1"/>
  <c r="X169" i="1" s="1"/>
  <c r="U169" i="1"/>
  <c r="I169" i="1" s="1"/>
  <c r="AA82" i="1"/>
  <c r="W82" i="1"/>
  <c r="X82" i="1" s="1"/>
  <c r="U82" i="1"/>
  <c r="I82" i="1" s="1"/>
  <c r="AB82" i="1"/>
  <c r="AA73" i="1"/>
  <c r="W73" i="1"/>
  <c r="X73" i="1" s="1"/>
  <c r="U73" i="1"/>
  <c r="I73" i="1" s="1"/>
  <c r="AA55" i="1"/>
  <c r="W55" i="1"/>
  <c r="X55" i="1" s="1"/>
  <c r="U55" i="1"/>
  <c r="I55" i="1" s="1"/>
  <c r="AA380" i="1"/>
  <c r="U380" i="1"/>
  <c r="I380" i="1" s="1"/>
  <c r="W380" i="1"/>
  <c r="X380" i="1" s="1"/>
  <c r="AB380" i="1"/>
  <c r="AA709" i="1"/>
  <c r="W709" i="1"/>
  <c r="X709" i="1" s="1"/>
  <c r="U709" i="1"/>
  <c r="I709" i="1" s="1"/>
  <c r="AA1089" i="1"/>
  <c r="W1089" i="1"/>
  <c r="X1089" i="1" s="1"/>
  <c r="U1089" i="1"/>
  <c r="I1089" i="1" s="1"/>
  <c r="AB1089" i="1"/>
  <c r="AA251" i="1"/>
  <c r="U251" i="1"/>
  <c r="I251" i="1" s="1"/>
  <c r="W251" i="1"/>
  <c r="X251" i="1" s="1"/>
  <c r="AA550" i="1"/>
  <c r="U550" i="1"/>
  <c r="I550" i="1" s="1"/>
  <c r="W550" i="1"/>
  <c r="X550" i="1" s="1"/>
  <c r="AA900" i="1"/>
  <c r="W900" i="1"/>
  <c r="X900" i="1" s="1"/>
  <c r="U900" i="1"/>
  <c r="I900" i="1" s="1"/>
  <c r="AA172" i="1"/>
  <c r="W172" i="1"/>
  <c r="X172" i="1" s="1"/>
  <c r="U172" i="1"/>
  <c r="I172" i="1" s="1"/>
  <c r="AA561" i="1"/>
  <c r="W561" i="1"/>
  <c r="X561" i="1" s="1"/>
  <c r="U561" i="1"/>
  <c r="I561" i="1" s="1"/>
  <c r="AA921" i="1"/>
  <c r="W921" i="1"/>
  <c r="X921" i="1" s="1"/>
  <c r="U921" i="1"/>
  <c r="I921" i="1" s="1"/>
  <c r="AB921" i="1"/>
  <c r="AA1296" i="1"/>
  <c r="W1296" i="1"/>
  <c r="X1296" i="1" s="1"/>
  <c r="U1296" i="1"/>
  <c r="I1296" i="1" s="1"/>
  <c r="AB1296" i="1"/>
  <c r="AA443" i="1"/>
  <c r="W443" i="1"/>
  <c r="X443" i="1" s="1"/>
  <c r="U443" i="1"/>
  <c r="I443" i="1" s="1"/>
  <c r="AB443" i="1"/>
  <c r="AA772" i="1"/>
  <c r="W772" i="1"/>
  <c r="X772" i="1" s="1"/>
  <c r="U772" i="1"/>
  <c r="I772" i="1" s="1"/>
  <c r="AB772" i="1"/>
  <c r="AA1152" i="1"/>
  <c r="W1152" i="1"/>
  <c r="X1152" i="1" s="1"/>
  <c r="U1152" i="1"/>
  <c r="I1152" i="1" s="1"/>
  <c r="AA344" i="1"/>
  <c r="W344" i="1"/>
  <c r="X344" i="1" s="1"/>
  <c r="U344" i="1"/>
  <c r="I344" i="1" s="1"/>
  <c r="AB344" i="1"/>
  <c r="AA663" i="1"/>
  <c r="W663" i="1"/>
  <c r="X663" i="1" s="1"/>
  <c r="U663" i="1"/>
  <c r="I663" i="1" s="1"/>
  <c r="AB663" i="1"/>
  <c r="AA1033" i="1"/>
  <c r="W1033" i="1"/>
  <c r="X1033" i="1" s="1"/>
  <c r="U1033" i="1"/>
  <c r="I1033" i="1" s="1"/>
  <c r="AB1033" i="1"/>
  <c r="AA245" i="1"/>
  <c r="W245" i="1"/>
  <c r="X245" i="1" s="1"/>
  <c r="U245" i="1"/>
  <c r="I245" i="1" s="1"/>
  <c r="AA744" i="1"/>
  <c r="W744" i="1"/>
  <c r="X744" i="1" s="1"/>
  <c r="U744" i="1"/>
  <c r="I744" i="1" s="1"/>
  <c r="AB744" i="1"/>
  <c r="AA1114" i="1"/>
  <c r="W1114" i="1"/>
  <c r="X1114" i="1" s="1"/>
  <c r="U1114" i="1"/>
  <c r="I1114" i="1" s="1"/>
  <c r="AA276" i="1"/>
  <c r="W276" i="1"/>
  <c r="X276" i="1" s="1"/>
  <c r="U276" i="1"/>
  <c r="I276" i="1" s="1"/>
  <c r="AB276" i="1"/>
  <c r="AA575" i="1"/>
  <c r="W575" i="1"/>
  <c r="X575" i="1" s="1"/>
  <c r="U575" i="1"/>
  <c r="I575" i="1" s="1"/>
  <c r="AB575" i="1"/>
  <c r="AA875" i="1"/>
  <c r="W875" i="1"/>
  <c r="X875" i="1" s="1"/>
  <c r="U875" i="1"/>
  <c r="I875" i="1" s="1"/>
  <c r="AB875" i="1"/>
  <c r="AA27" i="1"/>
  <c r="W27" i="1"/>
  <c r="X27" i="1" s="1"/>
  <c r="U27" i="1"/>
  <c r="I27" i="1" s="1"/>
  <c r="AB27" i="1"/>
  <c r="AA347" i="1"/>
  <c r="W347" i="1"/>
  <c r="X347" i="1" s="1"/>
  <c r="U347" i="1"/>
  <c r="I347" i="1" s="1"/>
  <c r="AB347" i="1"/>
  <c r="AA338" i="1"/>
  <c r="W338" i="1"/>
  <c r="X338" i="1" s="1"/>
  <c r="U338" i="1"/>
  <c r="I338" i="1" s="1"/>
  <c r="AB338" i="1"/>
  <c r="AA637" i="1"/>
  <c r="W637" i="1"/>
  <c r="X637" i="1" s="1"/>
  <c r="U637" i="1"/>
  <c r="I637" i="1" s="1"/>
  <c r="AA568" i="1"/>
  <c r="W568" i="1"/>
  <c r="X568" i="1" s="1"/>
  <c r="U568" i="1"/>
  <c r="I568" i="1" s="1"/>
  <c r="AA868" i="1"/>
  <c r="U868" i="1"/>
  <c r="I868" i="1" s="1"/>
  <c r="W868" i="1"/>
  <c r="X868" i="1" s="1"/>
  <c r="AB868" i="1"/>
  <c r="AA1273" i="1"/>
  <c r="U1273" i="1"/>
  <c r="I1273" i="1" s="1"/>
  <c r="W1273" i="1"/>
  <c r="X1273" i="1" s="1"/>
  <c r="AA726" i="1"/>
  <c r="W726" i="1"/>
  <c r="X726" i="1" s="1"/>
  <c r="U726" i="1"/>
  <c r="I726" i="1" s="1"/>
  <c r="AA1126" i="1"/>
  <c r="W1126" i="1"/>
  <c r="X1126" i="1" s="1"/>
  <c r="U1126" i="1"/>
  <c r="I1126" i="1" s="1"/>
  <c r="AB1126" i="1"/>
  <c r="AA837" i="1"/>
  <c r="W837" i="1"/>
  <c r="X837" i="1" s="1"/>
  <c r="U837" i="1"/>
  <c r="I837" i="1" s="1"/>
  <c r="AB837" i="1"/>
  <c r="AA1242" i="1"/>
  <c r="W1242" i="1"/>
  <c r="X1242" i="1" s="1"/>
  <c r="U1242" i="1"/>
  <c r="I1242" i="1" s="1"/>
  <c r="AB1239" i="1"/>
  <c r="AA79" i="1"/>
  <c r="W79" i="1"/>
  <c r="X79" i="1" s="1"/>
  <c r="U79" i="1"/>
  <c r="I79" i="1" s="1"/>
  <c r="AA220" i="1"/>
  <c r="U220" i="1"/>
  <c r="I220" i="1" s="1"/>
  <c r="W220" i="1"/>
  <c r="X220" i="1" s="1"/>
  <c r="AA83" i="1"/>
  <c r="W83" i="1"/>
  <c r="X83" i="1" s="1"/>
  <c r="U83" i="1"/>
  <c r="I83" i="1" s="1"/>
  <c r="AA65" i="1"/>
  <c r="W65" i="1"/>
  <c r="X65" i="1" s="1"/>
  <c r="U65" i="1"/>
  <c r="I65" i="1" s="1"/>
  <c r="AB65" i="1"/>
  <c r="AA390" i="1"/>
  <c r="U390" i="1"/>
  <c r="I390" i="1" s="1"/>
  <c r="W390" i="1"/>
  <c r="X390" i="1" s="1"/>
  <c r="AB390" i="1"/>
  <c r="AA719" i="1"/>
  <c r="W719" i="1"/>
  <c r="X719" i="1" s="1"/>
  <c r="U719" i="1"/>
  <c r="I719" i="1" s="1"/>
  <c r="AB719" i="1"/>
  <c r="AA1099" i="1"/>
  <c r="W1099" i="1"/>
  <c r="X1099" i="1" s="1"/>
  <c r="U1099" i="1"/>
  <c r="I1099" i="1" s="1"/>
  <c r="AB1099" i="1"/>
  <c r="AA161" i="1"/>
  <c r="U161" i="1"/>
  <c r="I161" i="1" s="1"/>
  <c r="W161" i="1"/>
  <c r="X161" i="1" s="1"/>
  <c r="AA461" i="1"/>
  <c r="U461" i="1"/>
  <c r="I461" i="1" s="1"/>
  <c r="W461" i="1"/>
  <c r="X461" i="1" s="1"/>
  <c r="AA670" i="1"/>
  <c r="U670" i="1"/>
  <c r="I670" i="1" s="1"/>
  <c r="W670" i="1"/>
  <c r="X670" i="1" s="1"/>
  <c r="AA472" i="1"/>
  <c r="W472" i="1"/>
  <c r="X472" i="1" s="1"/>
  <c r="U472" i="1"/>
  <c r="I472" i="1" s="1"/>
  <c r="AB472" i="1"/>
  <c r="AA801" i="1"/>
  <c r="U801" i="1"/>
  <c r="I801" i="1" s="1"/>
  <c r="W801" i="1"/>
  <c r="X801" i="1" s="1"/>
  <c r="AB801" i="1"/>
  <c r="AA1306" i="1"/>
  <c r="W1306" i="1"/>
  <c r="X1306" i="1" s="1"/>
  <c r="I1306" i="1"/>
  <c r="AB1306" i="1"/>
  <c r="AA662" i="1"/>
  <c r="W662" i="1"/>
  <c r="X662" i="1" s="1"/>
  <c r="U662" i="1"/>
  <c r="I662" i="1" s="1"/>
  <c r="AA1032" i="1"/>
  <c r="W1032" i="1"/>
  <c r="X1032" i="1" s="1"/>
  <c r="U1032" i="1"/>
  <c r="I1032" i="1" s="1"/>
  <c r="AA1297" i="1"/>
  <c r="W1297" i="1"/>
  <c r="X1297" i="1" s="1"/>
  <c r="U1297" i="1"/>
  <c r="I1297" i="1" s="1"/>
  <c r="AB1297" i="1"/>
  <c r="AA454" i="1"/>
  <c r="W454" i="1"/>
  <c r="X454" i="1" s="1"/>
  <c r="U454" i="1"/>
  <c r="I454" i="1" s="1"/>
  <c r="AA673" i="1"/>
  <c r="W673" i="1"/>
  <c r="X673" i="1" s="1"/>
  <c r="U673" i="1"/>
  <c r="I673" i="1" s="1"/>
  <c r="AB673" i="1"/>
  <c r="AA1043" i="1"/>
  <c r="W1043" i="1"/>
  <c r="X1043" i="1" s="1"/>
  <c r="U1043" i="1"/>
  <c r="I1043" i="1" s="1"/>
  <c r="AA385" i="1"/>
  <c r="W385" i="1"/>
  <c r="X385" i="1" s="1"/>
  <c r="U385" i="1"/>
  <c r="I385" i="1" s="1"/>
  <c r="AA874" i="1"/>
  <c r="W874" i="1"/>
  <c r="X874" i="1" s="1"/>
  <c r="U874" i="1"/>
  <c r="I874" i="1" s="1"/>
  <c r="AB874" i="1"/>
  <c r="AA1259" i="1"/>
  <c r="W1259" i="1"/>
  <c r="X1259" i="1" s="1"/>
  <c r="U1259" i="1"/>
  <c r="I1259" i="1" s="1"/>
  <c r="AA286" i="1"/>
  <c r="W286" i="1"/>
  <c r="X286" i="1" s="1"/>
  <c r="U286" i="1"/>
  <c r="I286" i="1" s="1"/>
  <c r="AB286" i="1"/>
  <c r="AA585" i="1"/>
  <c r="W585" i="1"/>
  <c r="X585" i="1" s="1"/>
  <c r="U585" i="1"/>
  <c r="I585" i="1" s="1"/>
  <c r="AA885" i="1"/>
  <c r="W885" i="1"/>
  <c r="X885" i="1" s="1"/>
  <c r="U885" i="1"/>
  <c r="I885" i="1" s="1"/>
  <c r="W37" i="1"/>
  <c r="X37" i="1" s="1"/>
  <c r="AA37" i="1"/>
  <c r="U37" i="1"/>
  <c r="I37" i="1" s="1"/>
  <c r="AA357" i="1"/>
  <c r="W357" i="1"/>
  <c r="X357" i="1" s="1"/>
  <c r="U357" i="1"/>
  <c r="I357" i="1" s="1"/>
  <c r="AB357" i="1"/>
  <c r="AA348" i="1"/>
  <c r="U348" i="1"/>
  <c r="I348" i="1" s="1"/>
  <c r="W348" i="1"/>
  <c r="X348" i="1" s="1"/>
  <c r="AB348" i="1"/>
  <c r="AA647" i="1"/>
  <c r="W647" i="1"/>
  <c r="X647" i="1" s="1"/>
  <c r="U647" i="1"/>
  <c r="I647" i="1" s="1"/>
  <c r="AA479" i="1"/>
  <c r="W479" i="1"/>
  <c r="X479" i="1" s="1"/>
  <c r="U479" i="1"/>
  <c r="I479" i="1" s="1"/>
  <c r="AB479" i="1"/>
  <c r="AA878" i="1"/>
  <c r="U878" i="1"/>
  <c r="I878" i="1" s="1"/>
  <c r="W878" i="1"/>
  <c r="X878" i="1" s="1"/>
  <c r="AB878" i="1"/>
  <c r="AA1174" i="1"/>
  <c r="U1174" i="1"/>
  <c r="I1174" i="1" s="1"/>
  <c r="W1174" i="1"/>
  <c r="X1174" i="1" s="1"/>
  <c r="AA537" i="1"/>
  <c r="W537" i="1"/>
  <c r="X537" i="1" s="1"/>
  <c r="U537" i="1"/>
  <c r="I537" i="1" s="1"/>
  <c r="AB537" i="1"/>
  <c r="AA936" i="1"/>
  <c r="W936" i="1"/>
  <c r="X936" i="1" s="1"/>
  <c r="U936" i="1"/>
  <c r="I936" i="1" s="1"/>
  <c r="AA1047" i="1"/>
  <c r="U1047" i="1"/>
  <c r="I1047" i="1" s="1"/>
  <c r="W1047" i="1"/>
  <c r="X1047" i="1" s="1"/>
  <c r="AB251" i="1"/>
  <c r="AB1259" i="1"/>
  <c r="AB379" i="1"/>
  <c r="AA189" i="1"/>
  <c r="W189" i="1"/>
  <c r="X189" i="1" s="1"/>
  <c r="U189" i="1"/>
  <c r="I189" i="1" s="1"/>
  <c r="AB189" i="1"/>
  <c r="AA102" i="1"/>
  <c r="W102" i="1"/>
  <c r="X102" i="1" s="1"/>
  <c r="U102" i="1"/>
  <c r="I102" i="1" s="1"/>
  <c r="AB102" i="1"/>
  <c r="AA34" i="1"/>
  <c r="W34" i="1"/>
  <c r="X34" i="1" s="1"/>
  <c r="U34" i="1"/>
  <c r="I34" i="1" s="1"/>
  <c r="AB34" i="1"/>
  <c r="AA16" i="1"/>
  <c r="W16" i="1"/>
  <c r="X16" i="1" s="1"/>
  <c r="U16" i="1"/>
  <c r="I16" i="1" s="1"/>
  <c r="AA500" i="1"/>
  <c r="U500" i="1"/>
  <c r="I500" i="1" s="1"/>
  <c r="W500" i="1"/>
  <c r="X500" i="1" s="1"/>
  <c r="AA989" i="1"/>
  <c r="U989" i="1"/>
  <c r="I989" i="1" s="1"/>
  <c r="W989" i="1"/>
  <c r="X989" i="1" s="1"/>
  <c r="AA1244" i="1"/>
  <c r="W1244" i="1"/>
  <c r="X1244" i="1" s="1"/>
  <c r="U1244" i="1"/>
  <c r="I1244" i="1" s="1"/>
  <c r="AB1244" i="1"/>
  <c r="AA271" i="1"/>
  <c r="U271" i="1"/>
  <c r="I271" i="1" s="1"/>
  <c r="W271" i="1"/>
  <c r="X271" i="1" s="1"/>
  <c r="AA471" i="1"/>
  <c r="U471" i="1"/>
  <c r="I471" i="1" s="1"/>
  <c r="W471" i="1"/>
  <c r="X471" i="1" s="1"/>
  <c r="AA800" i="1"/>
  <c r="W800" i="1"/>
  <c r="X800" i="1" s="1"/>
  <c r="U800" i="1"/>
  <c r="I800" i="1" s="1"/>
  <c r="AA1176" i="1"/>
  <c r="W1176" i="1"/>
  <c r="X1176" i="1" s="1"/>
  <c r="U1176" i="1"/>
  <c r="I1176" i="1" s="1"/>
  <c r="AA382" i="1"/>
  <c r="W382" i="1"/>
  <c r="X382" i="1" s="1"/>
  <c r="U382" i="1"/>
  <c r="I382" i="1" s="1"/>
  <c r="AA691" i="1"/>
  <c r="W691" i="1"/>
  <c r="X691" i="1" s="1"/>
  <c r="U691" i="1"/>
  <c r="I691" i="1" s="1"/>
  <c r="AA1061" i="1"/>
  <c r="W1061" i="1"/>
  <c r="X1061" i="1" s="1"/>
  <c r="U1061" i="1"/>
  <c r="I1061" i="1" s="1"/>
  <c r="AA263" i="1"/>
  <c r="W263" i="1"/>
  <c r="X263" i="1" s="1"/>
  <c r="U263" i="1"/>
  <c r="I263" i="1" s="1"/>
  <c r="AA562" i="1"/>
  <c r="W562" i="1"/>
  <c r="X562" i="1" s="1"/>
  <c r="U562" i="1"/>
  <c r="I562" i="1" s="1"/>
  <c r="AB562" i="1"/>
  <c r="AA1042" i="1"/>
  <c r="W1042" i="1"/>
  <c r="X1042" i="1" s="1"/>
  <c r="U1042" i="1"/>
  <c r="I1042" i="1" s="1"/>
  <c r="AA264" i="1"/>
  <c r="W264" i="1"/>
  <c r="X264" i="1" s="1"/>
  <c r="U264" i="1"/>
  <c r="I264" i="1" s="1"/>
  <c r="AB264" i="1"/>
  <c r="AA563" i="1"/>
  <c r="W563" i="1"/>
  <c r="X563" i="1" s="1"/>
  <c r="U563" i="1"/>
  <c r="I563" i="1" s="1"/>
  <c r="AA933" i="1"/>
  <c r="W933" i="1"/>
  <c r="X933" i="1" s="1"/>
  <c r="U933" i="1"/>
  <c r="I933" i="1" s="1"/>
  <c r="AB933" i="1"/>
  <c r="AA165" i="1"/>
  <c r="W165" i="1"/>
  <c r="X165" i="1" s="1"/>
  <c r="U165" i="1"/>
  <c r="I165" i="1" s="1"/>
  <c r="AB165" i="1"/>
  <c r="AA515" i="1"/>
  <c r="W515" i="1"/>
  <c r="X515" i="1" s="1"/>
  <c r="U515" i="1"/>
  <c r="I515" i="1" s="1"/>
  <c r="AB515" i="1"/>
  <c r="AA884" i="1"/>
  <c r="W884" i="1"/>
  <c r="X884" i="1" s="1"/>
  <c r="U884" i="1"/>
  <c r="I884" i="1" s="1"/>
  <c r="AA1269" i="1"/>
  <c r="W1269" i="1"/>
  <c r="X1269" i="1" s="1"/>
  <c r="U1269" i="1"/>
  <c r="I1269" i="1" s="1"/>
  <c r="AA496" i="1"/>
  <c r="W496" i="1"/>
  <c r="X496" i="1" s="1"/>
  <c r="U496" i="1"/>
  <c r="I496" i="1" s="1"/>
  <c r="AB496" i="1"/>
  <c r="AA795" i="1"/>
  <c r="W795" i="1"/>
  <c r="X795" i="1" s="1"/>
  <c r="U795" i="1"/>
  <c r="I795" i="1" s="1"/>
  <c r="AB795" i="1"/>
  <c r="AA1105" i="1"/>
  <c r="W1105" i="1"/>
  <c r="X1105" i="1" s="1"/>
  <c r="U1105" i="1"/>
  <c r="I1105" i="1" s="1"/>
  <c r="AB1105" i="1"/>
  <c r="AA147" i="1"/>
  <c r="W147" i="1"/>
  <c r="X147" i="1" s="1"/>
  <c r="U147" i="1"/>
  <c r="I147" i="1" s="1"/>
  <c r="AA497" i="1"/>
  <c r="W497" i="1"/>
  <c r="X497" i="1" s="1"/>
  <c r="U497" i="1"/>
  <c r="I497" i="1" s="1"/>
  <c r="AB497" i="1"/>
  <c r="AA358" i="1"/>
  <c r="W358" i="1"/>
  <c r="X358" i="1" s="1"/>
  <c r="U358" i="1"/>
  <c r="I358" i="1" s="1"/>
  <c r="AB358" i="1"/>
  <c r="AA657" i="1"/>
  <c r="W657" i="1"/>
  <c r="X657" i="1" s="1"/>
  <c r="U657" i="1"/>
  <c r="I657" i="1" s="1"/>
  <c r="AA489" i="1"/>
  <c r="U489" i="1"/>
  <c r="I489" i="1" s="1"/>
  <c r="W489" i="1"/>
  <c r="X489" i="1" s="1"/>
  <c r="AB489" i="1"/>
  <c r="AA888" i="1"/>
  <c r="W888" i="1"/>
  <c r="X888" i="1" s="1"/>
  <c r="U888" i="1"/>
  <c r="I888" i="1" s="1"/>
  <c r="AB888" i="1"/>
  <c r="AA1293" i="1"/>
  <c r="W1293" i="1"/>
  <c r="X1293" i="1" s="1"/>
  <c r="U1293" i="1"/>
  <c r="I1293" i="1" s="1"/>
  <c r="AA646" i="1"/>
  <c r="W646" i="1"/>
  <c r="X646" i="1" s="1"/>
  <c r="U646" i="1"/>
  <c r="I646" i="1" s="1"/>
  <c r="AB646" i="1"/>
  <c r="AA946" i="1"/>
  <c r="W946" i="1"/>
  <c r="X946" i="1" s="1"/>
  <c r="U946" i="1"/>
  <c r="I946" i="1" s="1"/>
  <c r="AA1146" i="1"/>
  <c r="W1146" i="1"/>
  <c r="X1146" i="1" s="1"/>
  <c r="U1146" i="1"/>
  <c r="I1146" i="1" s="1"/>
  <c r="AA857" i="1"/>
  <c r="U857" i="1"/>
  <c r="I857" i="1" s="1"/>
  <c r="W857" i="1"/>
  <c r="X857" i="1" s="1"/>
  <c r="AB857" i="1"/>
  <c r="AA1156" i="1"/>
  <c r="W1156" i="1"/>
  <c r="X1156" i="1" s="1"/>
  <c r="U1156" i="1"/>
  <c r="I1156" i="1" s="1"/>
  <c r="AB1156" i="1"/>
  <c r="AA852" i="1"/>
  <c r="W852" i="1"/>
  <c r="X852" i="1" s="1"/>
  <c r="U852" i="1"/>
  <c r="I852" i="1" s="1"/>
  <c r="AB852" i="1"/>
  <c r="AB461" i="1"/>
  <c r="AB1032" i="1"/>
  <c r="AB1075" i="1"/>
  <c r="AB1164" i="1"/>
  <c r="AB500" i="1"/>
  <c r="AB132" i="1"/>
  <c r="AA39" i="1"/>
  <c r="W39" i="1"/>
  <c r="X39" i="1" s="1"/>
  <c r="U39" i="1"/>
  <c r="I39" i="1" s="1"/>
  <c r="AB39" i="1"/>
  <c r="AA139" i="1"/>
  <c r="W139" i="1"/>
  <c r="X139" i="1" s="1"/>
  <c r="U139" i="1"/>
  <c r="I139" i="1" s="1"/>
  <c r="AB139" i="1"/>
  <c r="AA239" i="1"/>
  <c r="W239" i="1"/>
  <c r="X239" i="1" s="1"/>
  <c r="U239" i="1"/>
  <c r="I239" i="1" s="1"/>
  <c r="AB239" i="1"/>
  <c r="AA140" i="1"/>
  <c r="U140" i="1"/>
  <c r="I140" i="1" s="1"/>
  <c r="W140" i="1"/>
  <c r="X140" i="1" s="1"/>
  <c r="AB140" i="1"/>
  <c r="AA32" i="1"/>
  <c r="W32" i="1"/>
  <c r="X32" i="1" s="1"/>
  <c r="U32" i="1"/>
  <c r="I32" i="1" s="1"/>
  <c r="AA192" i="1"/>
  <c r="W192" i="1"/>
  <c r="X192" i="1" s="1"/>
  <c r="U192" i="1"/>
  <c r="I192" i="1" s="1"/>
  <c r="AB192" i="1"/>
  <c r="AA43" i="1"/>
  <c r="W43" i="1"/>
  <c r="X43" i="1" s="1"/>
  <c r="U43" i="1"/>
  <c r="I43" i="1" s="1"/>
  <c r="AB43" i="1"/>
  <c r="AA143" i="1"/>
  <c r="W143" i="1"/>
  <c r="X143" i="1" s="1"/>
  <c r="U143" i="1"/>
  <c r="I143" i="1" s="1"/>
  <c r="AB143" i="1"/>
  <c r="AA84" i="1"/>
  <c r="W84" i="1"/>
  <c r="X84" i="1" s="1"/>
  <c r="U84" i="1"/>
  <c r="I84" i="1" s="1"/>
  <c r="AA25" i="1"/>
  <c r="W25" i="1"/>
  <c r="X25" i="1" s="1"/>
  <c r="U25" i="1"/>
  <c r="I25" i="1" s="1"/>
  <c r="AA125" i="1"/>
  <c r="W125" i="1"/>
  <c r="X125" i="1" s="1"/>
  <c r="U125" i="1"/>
  <c r="I125" i="1" s="1"/>
  <c r="AA106" i="1"/>
  <c r="W106" i="1"/>
  <c r="X106" i="1" s="1"/>
  <c r="U106" i="1"/>
  <c r="I106" i="1" s="1"/>
  <c r="AA210" i="1"/>
  <c r="W210" i="1"/>
  <c r="X210" i="1" s="1"/>
  <c r="U210" i="1"/>
  <c r="I210" i="1" s="1"/>
  <c r="AA350" i="1"/>
  <c r="W350" i="1"/>
  <c r="X350" i="1" s="1"/>
  <c r="U350" i="1"/>
  <c r="I350" i="1" s="1"/>
  <c r="AB350" i="1"/>
  <c r="AA450" i="1"/>
  <c r="W450" i="1"/>
  <c r="X450" i="1" s="1"/>
  <c r="U450" i="1"/>
  <c r="I450" i="1" s="1"/>
  <c r="AB450" i="1"/>
  <c r="AA549" i="1"/>
  <c r="U549" i="1"/>
  <c r="I549" i="1" s="1"/>
  <c r="W549" i="1"/>
  <c r="X549" i="1" s="1"/>
  <c r="AB549" i="1"/>
  <c r="AA679" i="1"/>
  <c r="W679" i="1"/>
  <c r="X679" i="1" s="1"/>
  <c r="U679" i="1"/>
  <c r="I679" i="1" s="1"/>
  <c r="AA799" i="1"/>
  <c r="W799" i="1"/>
  <c r="X799" i="1" s="1"/>
  <c r="U799" i="1"/>
  <c r="I799" i="1" s="1"/>
  <c r="AB799" i="1"/>
  <c r="AA919" i="1"/>
  <c r="W919" i="1"/>
  <c r="X919" i="1" s="1"/>
  <c r="U919" i="1"/>
  <c r="I919" i="1" s="1"/>
  <c r="AB919" i="1"/>
  <c r="AA1049" i="1"/>
  <c r="W1049" i="1"/>
  <c r="X1049" i="1" s="1"/>
  <c r="U1049" i="1"/>
  <c r="I1049" i="1" s="1"/>
  <c r="AB1049" i="1"/>
  <c r="AA1175" i="1"/>
  <c r="W1175" i="1"/>
  <c r="X1175" i="1" s="1"/>
  <c r="U1175" i="1"/>
  <c r="I1175" i="1" s="1"/>
  <c r="AA1304" i="1"/>
  <c r="W1304" i="1"/>
  <c r="X1304" i="1" s="1"/>
  <c r="U1304" i="1"/>
  <c r="I1304" i="1" s="1"/>
  <c r="AA121" i="1"/>
  <c r="U121" i="1"/>
  <c r="I121" i="1" s="1"/>
  <c r="W121" i="1"/>
  <c r="X121" i="1" s="1"/>
  <c r="AB121" i="1"/>
  <c r="AA221" i="1"/>
  <c r="U221" i="1"/>
  <c r="I221" i="1" s="1"/>
  <c r="W221" i="1"/>
  <c r="X221" i="1" s="1"/>
  <c r="AB221" i="1"/>
  <c r="AA321" i="1"/>
  <c r="W321" i="1"/>
  <c r="X321" i="1" s="1"/>
  <c r="U321" i="1"/>
  <c r="I321" i="1" s="1"/>
  <c r="AB321" i="1"/>
  <c r="AA421" i="1"/>
  <c r="W421" i="1"/>
  <c r="X421" i="1" s="1"/>
  <c r="U421" i="1"/>
  <c r="I421" i="1" s="1"/>
  <c r="AB421" i="1"/>
  <c r="AA521" i="1"/>
  <c r="W521" i="1"/>
  <c r="X521" i="1" s="1"/>
  <c r="U521" i="1"/>
  <c r="I521" i="1" s="1"/>
  <c r="AB521" i="1"/>
  <c r="AA620" i="1"/>
  <c r="U620" i="1"/>
  <c r="I620" i="1" s="1"/>
  <c r="W620" i="1"/>
  <c r="X620" i="1" s="1"/>
  <c r="AB620" i="1"/>
  <c r="AA750" i="1"/>
  <c r="W750" i="1"/>
  <c r="X750" i="1" s="1"/>
  <c r="U750" i="1"/>
  <c r="I750" i="1" s="1"/>
  <c r="AB750" i="1"/>
  <c r="AA870" i="1"/>
  <c r="W870" i="1"/>
  <c r="X870" i="1" s="1"/>
  <c r="U870" i="1"/>
  <c r="I870" i="1" s="1"/>
  <c r="AA990" i="1"/>
  <c r="U990" i="1"/>
  <c r="I990" i="1" s="1"/>
  <c r="W990" i="1"/>
  <c r="X990" i="1" s="1"/>
  <c r="AA1110" i="1"/>
  <c r="W1110" i="1"/>
  <c r="X1110" i="1" s="1"/>
  <c r="U1110" i="1"/>
  <c r="I1110" i="1" s="1"/>
  <c r="AA1245" i="1"/>
  <c r="U1245" i="1"/>
  <c r="I1245" i="1" s="1"/>
  <c r="W1245" i="1"/>
  <c r="X1245" i="1" s="1"/>
  <c r="AB1245" i="1"/>
  <c r="AA112" i="1"/>
  <c r="U112" i="1"/>
  <c r="I112" i="1" s="1"/>
  <c r="W112" i="1"/>
  <c r="X112" i="1" s="1"/>
  <c r="AB112" i="1"/>
  <c r="AA332" i="1"/>
  <c r="U332" i="1"/>
  <c r="I332" i="1" s="1"/>
  <c r="W332" i="1"/>
  <c r="X332" i="1" s="1"/>
  <c r="AA432" i="1"/>
  <c r="U432" i="1"/>
  <c r="I432" i="1" s="1"/>
  <c r="W432" i="1"/>
  <c r="X432" i="1" s="1"/>
  <c r="AB432" i="1"/>
  <c r="AA532" i="1"/>
  <c r="W532" i="1"/>
  <c r="X532" i="1" s="1"/>
  <c r="U532" i="1"/>
  <c r="I532" i="1" s="1"/>
  <c r="AA631" i="1"/>
  <c r="U631" i="1"/>
  <c r="I631" i="1" s="1"/>
  <c r="W631" i="1"/>
  <c r="X631" i="1" s="1"/>
  <c r="AB631" i="1"/>
  <c r="AA751" i="1"/>
  <c r="W751" i="1"/>
  <c r="X751" i="1" s="1"/>
  <c r="U751" i="1"/>
  <c r="I751" i="1" s="1"/>
  <c r="AB751" i="1"/>
  <c r="AA871" i="1"/>
  <c r="W871" i="1"/>
  <c r="X871" i="1" s="1"/>
  <c r="U871" i="1"/>
  <c r="I871" i="1" s="1"/>
  <c r="AA1001" i="1"/>
  <c r="W1001" i="1"/>
  <c r="X1001" i="1" s="1"/>
  <c r="U1001" i="1"/>
  <c r="I1001" i="1" s="1"/>
  <c r="AA1131" i="1"/>
  <c r="W1131" i="1"/>
  <c r="X1131" i="1" s="1"/>
  <c r="U1131" i="1"/>
  <c r="I1131" i="1" s="1"/>
  <c r="AB1131" i="1"/>
  <c r="AA1256" i="1"/>
  <c r="W1256" i="1"/>
  <c r="X1256" i="1" s="1"/>
  <c r="U1256" i="1"/>
  <c r="I1256" i="1" s="1"/>
  <c r="AB1256" i="1"/>
  <c r="AA213" i="1"/>
  <c r="W213" i="1"/>
  <c r="X213" i="1" s="1"/>
  <c r="U213" i="1"/>
  <c r="I213" i="1" s="1"/>
  <c r="AB213" i="1"/>
  <c r="AA313" i="1"/>
  <c r="W313" i="1"/>
  <c r="X313" i="1" s="1"/>
  <c r="U313" i="1"/>
  <c r="I313" i="1" s="1"/>
  <c r="AB313" i="1"/>
  <c r="AA413" i="1"/>
  <c r="W413" i="1"/>
  <c r="X413" i="1" s="1"/>
  <c r="U413" i="1"/>
  <c r="I413" i="1" s="1"/>
  <c r="AA513" i="1"/>
  <c r="W513" i="1"/>
  <c r="X513" i="1" s="1"/>
  <c r="U513" i="1"/>
  <c r="I513" i="1" s="1"/>
  <c r="AA612" i="1"/>
  <c r="W612" i="1"/>
  <c r="X612" i="1" s="1"/>
  <c r="U612" i="1"/>
  <c r="I612" i="1" s="1"/>
  <c r="AA732" i="1"/>
  <c r="W732" i="1"/>
  <c r="X732" i="1" s="1"/>
  <c r="U732" i="1"/>
  <c r="I732" i="1" s="1"/>
  <c r="AB732" i="1"/>
  <c r="AA862" i="1"/>
  <c r="W862" i="1"/>
  <c r="X862" i="1" s="1"/>
  <c r="U862" i="1"/>
  <c r="I862" i="1" s="1"/>
  <c r="AB862" i="1"/>
  <c r="AA992" i="1"/>
  <c r="W992" i="1"/>
  <c r="X992" i="1" s="1"/>
  <c r="U992" i="1"/>
  <c r="I992" i="1" s="1"/>
  <c r="AB992" i="1"/>
  <c r="AA1112" i="1"/>
  <c r="W1112" i="1"/>
  <c r="X1112" i="1" s="1"/>
  <c r="U1112" i="1"/>
  <c r="I1112" i="1" s="1"/>
  <c r="AB1112" i="1"/>
  <c r="AA1247" i="1"/>
  <c r="W1247" i="1"/>
  <c r="X1247" i="1" s="1"/>
  <c r="U1247" i="1"/>
  <c r="I1247" i="1" s="1"/>
  <c r="AA214" i="1"/>
  <c r="W214" i="1"/>
  <c r="X214" i="1" s="1"/>
  <c r="U214" i="1"/>
  <c r="I214" i="1" s="1"/>
  <c r="AA314" i="1"/>
  <c r="W314" i="1"/>
  <c r="X314" i="1" s="1"/>
  <c r="U314" i="1"/>
  <c r="I314" i="1" s="1"/>
  <c r="AA414" i="1"/>
  <c r="W414" i="1"/>
  <c r="X414" i="1" s="1"/>
  <c r="U414" i="1"/>
  <c r="I414" i="1" s="1"/>
  <c r="AB414" i="1"/>
  <c r="AA514" i="1"/>
  <c r="W514" i="1"/>
  <c r="X514" i="1" s="1"/>
  <c r="U514" i="1"/>
  <c r="I514" i="1" s="1"/>
  <c r="AB514" i="1"/>
  <c r="AA613" i="1"/>
  <c r="W613" i="1"/>
  <c r="X613" i="1" s="1"/>
  <c r="U613" i="1"/>
  <c r="I613" i="1" s="1"/>
  <c r="AA743" i="1"/>
  <c r="W743" i="1"/>
  <c r="X743" i="1" s="1"/>
  <c r="U743" i="1"/>
  <c r="I743" i="1" s="1"/>
  <c r="AA873" i="1"/>
  <c r="W873" i="1"/>
  <c r="X873" i="1" s="1"/>
  <c r="U873" i="1"/>
  <c r="I873" i="1" s="1"/>
  <c r="AA993" i="1"/>
  <c r="W993" i="1"/>
  <c r="X993" i="1" s="1"/>
  <c r="U993" i="1"/>
  <c r="I993" i="1" s="1"/>
  <c r="AA1113" i="1"/>
  <c r="W1113" i="1"/>
  <c r="X1113" i="1" s="1"/>
  <c r="U1113" i="1"/>
  <c r="I1113" i="1" s="1"/>
  <c r="AB1113" i="1"/>
  <c r="AA1248" i="1"/>
  <c r="W1248" i="1"/>
  <c r="X1248" i="1" s="1"/>
  <c r="U1248" i="1"/>
  <c r="I1248" i="1" s="1"/>
  <c r="AB1248" i="1"/>
  <c r="AA215" i="1"/>
  <c r="W215" i="1"/>
  <c r="X215" i="1" s="1"/>
  <c r="U215" i="1"/>
  <c r="I215" i="1" s="1"/>
  <c r="AB215" i="1"/>
  <c r="AA335" i="1"/>
  <c r="W335" i="1"/>
  <c r="X335" i="1" s="1"/>
  <c r="U335" i="1"/>
  <c r="I335" i="1" s="1"/>
  <c r="AB335" i="1"/>
  <c r="AA455" i="1"/>
  <c r="W455" i="1"/>
  <c r="X455" i="1" s="1"/>
  <c r="U455" i="1"/>
  <c r="I455" i="1" s="1"/>
  <c r="AA584" i="1"/>
  <c r="W584" i="1"/>
  <c r="X584" i="1" s="1"/>
  <c r="U584" i="1"/>
  <c r="I584" i="1" s="1"/>
  <c r="AB584" i="1"/>
  <c r="AA704" i="1"/>
  <c r="W704" i="1"/>
  <c r="X704" i="1" s="1"/>
  <c r="U704" i="1"/>
  <c r="I704" i="1" s="1"/>
  <c r="AA834" i="1"/>
  <c r="W834" i="1"/>
  <c r="X834" i="1" s="1"/>
  <c r="U834" i="1"/>
  <c r="I834" i="1" s="1"/>
  <c r="AB834" i="1"/>
  <c r="AA954" i="1"/>
  <c r="W954" i="1"/>
  <c r="X954" i="1" s="1"/>
  <c r="U954" i="1"/>
  <c r="I954" i="1" s="1"/>
  <c r="AB954" i="1"/>
  <c r="AA1074" i="1"/>
  <c r="W1074" i="1"/>
  <c r="X1074" i="1" s="1"/>
  <c r="U1074" i="1"/>
  <c r="I1074" i="1" s="1"/>
  <c r="AB1074" i="1"/>
  <c r="AA1200" i="1"/>
  <c r="W1200" i="1"/>
  <c r="X1200" i="1" s="1"/>
  <c r="U1200" i="1"/>
  <c r="I1200" i="1" s="1"/>
  <c r="AB1200" i="1"/>
  <c r="AA126" i="1"/>
  <c r="W126" i="1"/>
  <c r="X126" i="1" s="1"/>
  <c r="U126" i="1"/>
  <c r="I126" i="1" s="1"/>
  <c r="AB126" i="1"/>
  <c r="AA246" i="1"/>
  <c r="W246" i="1"/>
  <c r="X246" i="1" s="1"/>
  <c r="U246" i="1"/>
  <c r="I246" i="1" s="1"/>
  <c r="AB246" i="1"/>
  <c r="AA346" i="1"/>
  <c r="W346" i="1"/>
  <c r="X346" i="1" s="1"/>
  <c r="U346" i="1"/>
  <c r="I346" i="1" s="1"/>
  <c r="AA446" i="1"/>
  <c r="W446" i="1"/>
  <c r="X446" i="1" s="1"/>
  <c r="U446" i="1"/>
  <c r="I446" i="1" s="1"/>
  <c r="AB446" i="1"/>
  <c r="AA545" i="1"/>
  <c r="W545" i="1"/>
  <c r="X545" i="1" s="1"/>
  <c r="U545" i="1"/>
  <c r="I545" i="1" s="1"/>
  <c r="AB545" i="1"/>
  <c r="AA645" i="1"/>
  <c r="W645" i="1"/>
  <c r="X645" i="1" s="1"/>
  <c r="U645" i="1"/>
  <c r="I645" i="1" s="1"/>
  <c r="AA745" i="1"/>
  <c r="W745" i="1"/>
  <c r="X745" i="1" s="1"/>
  <c r="U745" i="1"/>
  <c r="I745" i="1" s="1"/>
  <c r="AB745" i="1"/>
  <c r="AA845" i="1"/>
  <c r="W845" i="1"/>
  <c r="X845" i="1" s="1"/>
  <c r="U845" i="1"/>
  <c r="I845" i="1" s="1"/>
  <c r="AB845" i="1"/>
  <c r="AA945" i="1"/>
  <c r="W945" i="1"/>
  <c r="X945" i="1" s="1"/>
  <c r="U945" i="1"/>
  <c r="I945" i="1" s="1"/>
  <c r="AB945" i="1"/>
  <c r="AA1045" i="1"/>
  <c r="W1045" i="1"/>
  <c r="X1045" i="1" s="1"/>
  <c r="U1045" i="1"/>
  <c r="I1045" i="1" s="1"/>
  <c r="AA1161" i="1"/>
  <c r="W1161" i="1"/>
  <c r="X1161" i="1" s="1"/>
  <c r="U1161" i="1"/>
  <c r="I1161" i="1" s="1"/>
  <c r="AA1290" i="1"/>
  <c r="W1290" i="1"/>
  <c r="X1290" i="1" s="1"/>
  <c r="U1290" i="1"/>
  <c r="I1290" i="1" s="1"/>
  <c r="AB1290" i="1"/>
  <c r="AA97" i="1"/>
  <c r="W97" i="1"/>
  <c r="X97" i="1" s="1"/>
  <c r="U97" i="1"/>
  <c r="I97" i="1" s="1"/>
  <c r="AB97" i="1"/>
  <c r="AA197" i="1"/>
  <c r="W197" i="1"/>
  <c r="X197" i="1" s="1"/>
  <c r="U197" i="1"/>
  <c r="I197" i="1" s="1"/>
  <c r="AB197" i="1"/>
  <c r="AB169" i="1"/>
  <c r="AB1115" i="1"/>
  <c r="AB161" i="1"/>
  <c r="AB560" i="1"/>
  <c r="AB990" i="1"/>
  <c r="AB1186" i="1"/>
  <c r="AB701" i="1"/>
  <c r="AB173" i="1"/>
  <c r="AB214" i="1"/>
  <c r="AB743" i="1"/>
  <c r="AB754" i="1"/>
  <c r="AB1124" i="1"/>
  <c r="AB476" i="1"/>
  <c r="AB157" i="1"/>
  <c r="AB1137" i="1"/>
  <c r="AB444" i="1"/>
  <c r="AB248" i="1"/>
  <c r="AA190" i="1"/>
  <c r="W190" i="1"/>
  <c r="X190" i="1" s="1"/>
  <c r="U190" i="1"/>
  <c r="I190" i="1" s="1"/>
  <c r="AB190" i="1"/>
  <c r="AA14" i="1"/>
  <c r="W14" i="1"/>
  <c r="X14" i="1" s="1"/>
  <c r="U14" i="1"/>
  <c r="I14" i="1" s="1"/>
  <c r="AA155" i="1"/>
  <c r="W155" i="1"/>
  <c r="X155" i="1" s="1"/>
  <c r="U155" i="1"/>
  <c r="I155" i="1" s="1"/>
  <c r="AA480" i="1"/>
  <c r="U480" i="1"/>
  <c r="I480" i="1" s="1"/>
  <c r="W480" i="1"/>
  <c r="X480" i="1" s="1"/>
  <c r="AB480" i="1"/>
  <c r="AA829" i="1"/>
  <c r="W829" i="1"/>
  <c r="X829" i="1" s="1"/>
  <c r="U829" i="1"/>
  <c r="I829" i="1" s="1"/>
  <c r="AA1216" i="1"/>
  <c r="W1216" i="1"/>
  <c r="X1216" i="1" s="1"/>
  <c r="U1216" i="1"/>
  <c r="I1216" i="1" s="1"/>
  <c r="AB1216" i="1"/>
  <c r="AA351" i="1"/>
  <c r="W351" i="1"/>
  <c r="X351" i="1" s="1"/>
  <c r="U351" i="1"/>
  <c r="I351" i="1" s="1"/>
  <c r="AA660" i="1"/>
  <c r="W660" i="1"/>
  <c r="X660" i="1" s="1"/>
  <c r="U660" i="1"/>
  <c r="I660" i="1" s="1"/>
  <c r="AA1150" i="1"/>
  <c r="W1150" i="1"/>
  <c r="X1150" i="1" s="1"/>
  <c r="U1150" i="1"/>
  <c r="I1150" i="1" s="1"/>
  <c r="AB1150" i="1"/>
  <c r="AA462" i="1"/>
  <c r="W462" i="1"/>
  <c r="X462" i="1" s="1"/>
  <c r="U462" i="1"/>
  <c r="I462" i="1" s="1"/>
  <c r="AA661" i="1"/>
  <c r="W661" i="1"/>
  <c r="X661" i="1" s="1"/>
  <c r="U661" i="1"/>
  <c r="I661" i="1" s="1"/>
  <c r="AB661" i="1"/>
  <c r="AA1041" i="1"/>
  <c r="W1041" i="1"/>
  <c r="X1041" i="1" s="1"/>
  <c r="U1041" i="1"/>
  <c r="I1041" i="1" s="1"/>
  <c r="AA343" i="1"/>
  <c r="W343" i="1"/>
  <c r="X343" i="1" s="1"/>
  <c r="U343" i="1"/>
  <c r="I343" i="1" s="1"/>
  <c r="AA642" i="1"/>
  <c r="W642" i="1"/>
  <c r="X642" i="1" s="1"/>
  <c r="U642" i="1"/>
  <c r="I642" i="1" s="1"/>
  <c r="AA902" i="1"/>
  <c r="W902" i="1"/>
  <c r="X902" i="1" s="1"/>
  <c r="U902" i="1"/>
  <c r="I902" i="1" s="1"/>
  <c r="AA1277" i="1"/>
  <c r="W1277" i="1"/>
  <c r="X1277" i="1" s="1"/>
  <c r="U1277" i="1"/>
  <c r="I1277" i="1" s="1"/>
  <c r="AB1277" i="1"/>
  <c r="AA543" i="1"/>
  <c r="W543" i="1"/>
  <c r="X543" i="1" s="1"/>
  <c r="U543" i="1"/>
  <c r="I543" i="1" s="1"/>
  <c r="AB543" i="1"/>
  <c r="AA903" i="1"/>
  <c r="W903" i="1"/>
  <c r="X903" i="1" s="1"/>
  <c r="U903" i="1"/>
  <c r="I903" i="1" s="1"/>
  <c r="AA1278" i="1"/>
  <c r="W1278" i="1"/>
  <c r="X1278" i="1" s="1"/>
  <c r="U1278" i="1"/>
  <c r="I1278" i="1" s="1"/>
  <c r="AB1278" i="1"/>
  <c r="AA614" i="1"/>
  <c r="W614" i="1"/>
  <c r="X614" i="1" s="1"/>
  <c r="U614" i="1"/>
  <c r="I614" i="1" s="1"/>
  <c r="AA984" i="1"/>
  <c r="W984" i="1"/>
  <c r="X984" i="1" s="1"/>
  <c r="U984" i="1"/>
  <c r="I984" i="1" s="1"/>
  <c r="AA376" i="1"/>
  <c r="W376" i="1"/>
  <c r="X376" i="1" s="1"/>
  <c r="U376" i="1"/>
  <c r="I376" i="1" s="1"/>
  <c r="AB376" i="1"/>
  <c r="AA675" i="1"/>
  <c r="W675" i="1"/>
  <c r="X675" i="1" s="1"/>
  <c r="U675" i="1"/>
  <c r="I675" i="1" s="1"/>
  <c r="AB675" i="1"/>
  <c r="AA975" i="1"/>
  <c r="W975" i="1"/>
  <c r="X975" i="1" s="1"/>
  <c r="U975" i="1"/>
  <c r="I975" i="1" s="1"/>
  <c r="AA127" i="1"/>
  <c r="W127" i="1"/>
  <c r="X127" i="1" s="1"/>
  <c r="U127" i="1"/>
  <c r="I127" i="1" s="1"/>
  <c r="AA477" i="1"/>
  <c r="W477" i="1"/>
  <c r="X477" i="1" s="1"/>
  <c r="U477" i="1"/>
  <c r="I477" i="1" s="1"/>
  <c r="AB477" i="1"/>
  <c r="AA238" i="1"/>
  <c r="W238" i="1"/>
  <c r="X238" i="1" s="1"/>
  <c r="U238" i="1"/>
  <c r="I238" i="1" s="1"/>
  <c r="AB238" i="1"/>
  <c r="AA538" i="1"/>
  <c r="W538" i="1"/>
  <c r="X538" i="1" s="1"/>
  <c r="U538" i="1"/>
  <c r="I538" i="1" s="1"/>
  <c r="AA469" i="1"/>
  <c r="W469" i="1"/>
  <c r="X469" i="1" s="1"/>
  <c r="U469" i="1"/>
  <c r="I469" i="1" s="1"/>
  <c r="AA768" i="1"/>
  <c r="W768" i="1"/>
  <c r="X768" i="1" s="1"/>
  <c r="U768" i="1"/>
  <c r="I768" i="1" s="1"/>
  <c r="AB768" i="1"/>
  <c r="AA626" i="1"/>
  <c r="W626" i="1"/>
  <c r="X626" i="1" s="1"/>
  <c r="U626" i="1"/>
  <c r="I626" i="1" s="1"/>
  <c r="AA1026" i="1"/>
  <c r="W1026" i="1"/>
  <c r="X1026" i="1" s="1"/>
  <c r="U1026" i="1"/>
  <c r="I1026" i="1" s="1"/>
  <c r="AA1231" i="1"/>
  <c r="W1231" i="1"/>
  <c r="X1231" i="1" s="1"/>
  <c r="U1231" i="1"/>
  <c r="I1231" i="1" s="1"/>
  <c r="AB1231" i="1"/>
  <c r="AA1037" i="1"/>
  <c r="W1037" i="1"/>
  <c r="X1037" i="1" s="1"/>
  <c r="U1037" i="1"/>
  <c r="I1037" i="1" s="1"/>
  <c r="AA1166" i="1"/>
  <c r="W1166" i="1"/>
  <c r="X1166" i="1" s="1"/>
  <c r="U1166" i="1"/>
  <c r="I1166" i="1" s="1"/>
  <c r="AB155" i="1"/>
  <c r="AA179" i="1"/>
  <c r="W179" i="1"/>
  <c r="X179" i="1" s="1"/>
  <c r="U179" i="1"/>
  <c r="I179" i="1" s="1"/>
  <c r="AA252" i="1"/>
  <c r="U252" i="1"/>
  <c r="I252" i="1" s="1"/>
  <c r="W252" i="1"/>
  <c r="X252" i="1" s="1"/>
  <c r="AB252" i="1"/>
  <c r="AA124" i="1"/>
  <c r="W124" i="1"/>
  <c r="X124" i="1" s="1"/>
  <c r="U124" i="1"/>
  <c r="I124" i="1" s="1"/>
  <c r="AA10" i="1"/>
  <c r="W10" i="1"/>
  <c r="X10" i="1" s="1"/>
  <c r="U10" i="1"/>
  <c r="I10" i="1" s="1"/>
  <c r="AA589" i="1"/>
  <c r="W589" i="1"/>
  <c r="X589" i="1" s="1"/>
  <c r="U589" i="1"/>
  <c r="I589" i="1" s="1"/>
  <c r="AB589" i="1"/>
  <c r="AA979" i="1"/>
  <c r="U979" i="1"/>
  <c r="I979" i="1" s="1"/>
  <c r="W979" i="1"/>
  <c r="X979" i="1" s="1"/>
  <c r="AB979" i="1"/>
  <c r="AA61" i="1"/>
  <c r="W61" i="1"/>
  <c r="X61" i="1" s="1"/>
  <c r="U61" i="1"/>
  <c r="I61" i="1" s="1"/>
  <c r="AA361" i="1"/>
  <c r="U361" i="1"/>
  <c r="I361" i="1" s="1"/>
  <c r="W361" i="1"/>
  <c r="X361" i="1" s="1"/>
  <c r="AA790" i="1"/>
  <c r="W790" i="1"/>
  <c r="X790" i="1" s="1"/>
  <c r="U790" i="1"/>
  <c r="I790" i="1" s="1"/>
  <c r="AA1295" i="1"/>
  <c r="W1295" i="1"/>
  <c r="X1295" i="1" s="1"/>
  <c r="U1295" i="1"/>
  <c r="I1295" i="1" s="1"/>
  <c r="AA372" i="1"/>
  <c r="W372" i="1"/>
  <c r="X372" i="1" s="1"/>
  <c r="U372" i="1"/>
  <c r="I372" i="1" s="1"/>
  <c r="AB372" i="1"/>
  <c r="AA671" i="1"/>
  <c r="W671" i="1"/>
  <c r="X671" i="1" s="1"/>
  <c r="U671" i="1"/>
  <c r="I671" i="1" s="1"/>
  <c r="AA931" i="1"/>
  <c r="W931" i="1"/>
  <c r="X931" i="1" s="1"/>
  <c r="U931" i="1"/>
  <c r="I931" i="1" s="1"/>
  <c r="AB931" i="1"/>
  <c r="AA1177" i="1"/>
  <c r="W1177" i="1"/>
  <c r="X1177" i="1" s="1"/>
  <c r="U1177" i="1"/>
  <c r="I1177" i="1" s="1"/>
  <c r="AB1177" i="1"/>
  <c r="AA453" i="1"/>
  <c r="W453" i="1"/>
  <c r="X453" i="1" s="1"/>
  <c r="U453" i="1"/>
  <c r="I453" i="1" s="1"/>
  <c r="AB453" i="1"/>
  <c r="AA912" i="1"/>
  <c r="W912" i="1"/>
  <c r="X912" i="1" s="1"/>
  <c r="U912" i="1"/>
  <c r="I912" i="1" s="1"/>
  <c r="AA254" i="1"/>
  <c r="W254" i="1"/>
  <c r="X254" i="1" s="1"/>
  <c r="U254" i="1"/>
  <c r="I254" i="1" s="1"/>
  <c r="AB254" i="1"/>
  <c r="AA553" i="1"/>
  <c r="W553" i="1"/>
  <c r="X553" i="1" s="1"/>
  <c r="U553" i="1"/>
  <c r="I553" i="1" s="1"/>
  <c r="AA913" i="1"/>
  <c r="U913" i="1"/>
  <c r="I913" i="1" s="1"/>
  <c r="W913" i="1"/>
  <c r="X913" i="1" s="1"/>
  <c r="AA1298" i="1"/>
  <c r="W1298" i="1"/>
  <c r="X1298" i="1" s="1"/>
  <c r="U1298" i="1"/>
  <c r="I1298" i="1" s="1"/>
  <c r="AA634" i="1"/>
  <c r="W634" i="1"/>
  <c r="X634" i="1" s="1"/>
  <c r="U634" i="1"/>
  <c r="I634" i="1" s="1"/>
  <c r="AB634" i="1"/>
  <c r="AA1004" i="1"/>
  <c r="W1004" i="1"/>
  <c r="X1004" i="1" s="1"/>
  <c r="U1004" i="1"/>
  <c r="I1004" i="1" s="1"/>
  <c r="AB1004" i="1"/>
  <c r="AA186" i="1"/>
  <c r="W186" i="1"/>
  <c r="X186" i="1" s="1"/>
  <c r="U186" i="1"/>
  <c r="I186" i="1" s="1"/>
  <c r="AB186" i="1"/>
  <c r="AA486" i="1"/>
  <c r="W486" i="1"/>
  <c r="X486" i="1" s="1"/>
  <c r="U486" i="1"/>
  <c r="I486" i="1" s="1"/>
  <c r="AA785" i="1"/>
  <c r="W785" i="1"/>
  <c r="X785" i="1" s="1"/>
  <c r="U785" i="1"/>
  <c r="I785" i="1" s="1"/>
  <c r="AB785" i="1"/>
  <c r="AA1085" i="1"/>
  <c r="W1085" i="1"/>
  <c r="X1085" i="1" s="1"/>
  <c r="U1085" i="1"/>
  <c r="I1085" i="1" s="1"/>
  <c r="AA237" i="1"/>
  <c r="W237" i="1"/>
  <c r="X237" i="1" s="1"/>
  <c r="U237" i="1"/>
  <c r="I237" i="1" s="1"/>
  <c r="AB237" i="1"/>
  <c r="AA108" i="1"/>
  <c r="W108" i="1"/>
  <c r="X108" i="1" s="1"/>
  <c r="U108" i="1"/>
  <c r="I108" i="1" s="1"/>
  <c r="AA448" i="1"/>
  <c r="W448" i="1"/>
  <c r="X448" i="1" s="1"/>
  <c r="U448" i="1"/>
  <c r="I448" i="1" s="1"/>
  <c r="AB448" i="1"/>
  <c r="AA279" i="1"/>
  <c r="W279" i="1"/>
  <c r="X279" i="1" s="1"/>
  <c r="U279" i="1"/>
  <c r="I279" i="1" s="1"/>
  <c r="AB279" i="1"/>
  <c r="AA578" i="1"/>
  <c r="W578" i="1"/>
  <c r="X578" i="1" s="1"/>
  <c r="U578" i="1"/>
  <c r="I578" i="1" s="1"/>
  <c r="AA978" i="1"/>
  <c r="U978" i="1"/>
  <c r="I978" i="1" s="1"/>
  <c r="W978" i="1"/>
  <c r="X978" i="1" s="1"/>
  <c r="AA1283" i="1"/>
  <c r="U1283" i="1"/>
  <c r="I1283" i="1" s="1"/>
  <c r="W1283" i="1"/>
  <c r="X1283" i="1" s="1"/>
  <c r="AA636" i="1"/>
  <c r="W636" i="1"/>
  <c r="X636" i="1" s="1"/>
  <c r="U636" i="1"/>
  <c r="I636" i="1" s="1"/>
  <c r="AB636" i="1"/>
  <c r="AA836" i="1"/>
  <c r="W836" i="1"/>
  <c r="X836" i="1" s="1"/>
  <c r="U836" i="1"/>
  <c r="I836" i="1" s="1"/>
  <c r="AB836" i="1"/>
  <c r="AA1136" i="1"/>
  <c r="W1136" i="1"/>
  <c r="X1136" i="1" s="1"/>
  <c r="U1136" i="1"/>
  <c r="I1136" i="1" s="1"/>
  <c r="AB1136" i="1"/>
  <c r="AA847" i="1"/>
  <c r="W847" i="1"/>
  <c r="X847" i="1" s="1"/>
  <c r="U847" i="1"/>
  <c r="I847" i="1" s="1"/>
  <c r="AB847" i="1"/>
  <c r="AA1147" i="1"/>
  <c r="W1147" i="1"/>
  <c r="X1147" i="1" s="1"/>
  <c r="U1147" i="1"/>
  <c r="I1147" i="1" s="1"/>
  <c r="AA1287" i="1"/>
  <c r="U1287" i="1"/>
  <c r="I1287" i="1" s="1"/>
  <c r="W1287" i="1"/>
  <c r="X1287" i="1" s="1"/>
  <c r="AB1273" i="1"/>
  <c r="AB51" i="1"/>
  <c r="AB660" i="1"/>
  <c r="AB1022" i="1"/>
  <c r="AB561" i="1"/>
  <c r="AA89" i="1"/>
  <c r="W89" i="1"/>
  <c r="X89" i="1" s="1"/>
  <c r="U89" i="1"/>
  <c r="I89" i="1" s="1"/>
  <c r="AA230" i="1"/>
  <c r="W230" i="1"/>
  <c r="X230" i="1" s="1"/>
  <c r="U230" i="1"/>
  <c r="I230" i="1" s="1"/>
  <c r="AA93" i="1"/>
  <c r="W93" i="1"/>
  <c r="X93" i="1" s="1"/>
  <c r="U93" i="1"/>
  <c r="I93" i="1" s="1"/>
  <c r="AA75" i="1"/>
  <c r="W75" i="1"/>
  <c r="X75" i="1" s="1"/>
  <c r="U75" i="1"/>
  <c r="I75" i="1" s="1"/>
  <c r="AB75" i="1"/>
  <c r="AA400" i="1"/>
  <c r="U400" i="1"/>
  <c r="I400" i="1" s="1"/>
  <c r="W400" i="1"/>
  <c r="X400" i="1" s="1"/>
  <c r="AA729" i="1"/>
  <c r="W729" i="1"/>
  <c r="X729" i="1" s="1"/>
  <c r="U729" i="1"/>
  <c r="I729" i="1" s="1"/>
  <c r="AB729" i="1"/>
  <c r="AA1119" i="1"/>
  <c r="W1119" i="1"/>
  <c r="X1119" i="1" s="1"/>
  <c r="U1119" i="1"/>
  <c r="I1119" i="1" s="1"/>
  <c r="AB1119" i="1"/>
  <c r="AA171" i="1"/>
  <c r="W171" i="1"/>
  <c r="X171" i="1" s="1"/>
  <c r="U171" i="1"/>
  <c r="I171" i="1" s="1"/>
  <c r="AA570" i="1"/>
  <c r="U570" i="1"/>
  <c r="I570" i="1" s="1"/>
  <c r="W570" i="1"/>
  <c r="X570" i="1" s="1"/>
  <c r="AA930" i="1"/>
  <c r="W930" i="1"/>
  <c r="X930" i="1" s="1"/>
  <c r="U930" i="1"/>
  <c r="I930" i="1" s="1"/>
  <c r="AB930" i="1"/>
  <c r="AA1305" i="1"/>
  <c r="U1305" i="1"/>
  <c r="I1305" i="1" s="1"/>
  <c r="W1305" i="1"/>
  <c r="X1305" i="1" s="1"/>
  <c r="AA482" i="1"/>
  <c r="W482" i="1"/>
  <c r="X482" i="1" s="1"/>
  <c r="U482" i="1"/>
  <c r="I482" i="1" s="1"/>
  <c r="AA821" i="1"/>
  <c r="W821" i="1"/>
  <c r="X821" i="1" s="1"/>
  <c r="U821" i="1"/>
  <c r="I821" i="1" s="1"/>
  <c r="AB821" i="1"/>
  <c r="AA1187" i="1"/>
  <c r="W1187" i="1"/>
  <c r="X1187" i="1" s="1"/>
  <c r="U1187" i="1"/>
  <c r="I1187" i="1" s="1"/>
  <c r="AA363" i="1"/>
  <c r="W363" i="1"/>
  <c r="X363" i="1" s="1"/>
  <c r="U363" i="1"/>
  <c r="I363" i="1" s="1"/>
  <c r="AA672" i="1"/>
  <c r="W672" i="1"/>
  <c r="X672" i="1" s="1"/>
  <c r="U672" i="1"/>
  <c r="I672" i="1" s="1"/>
  <c r="AB672" i="1"/>
  <c r="AA922" i="1"/>
  <c r="W922" i="1"/>
  <c r="X922" i="1" s="1"/>
  <c r="U922" i="1"/>
  <c r="I922" i="1" s="1"/>
  <c r="AA164" i="1"/>
  <c r="W164" i="1"/>
  <c r="X164" i="1" s="1"/>
  <c r="U164" i="1"/>
  <c r="I164" i="1" s="1"/>
  <c r="AB164" i="1"/>
  <c r="AA464" i="1"/>
  <c r="W464" i="1"/>
  <c r="X464" i="1" s="1"/>
  <c r="U464" i="1"/>
  <c r="I464" i="1" s="1"/>
  <c r="AA803" i="1"/>
  <c r="W803" i="1"/>
  <c r="X803" i="1" s="1"/>
  <c r="U803" i="1"/>
  <c r="I803" i="1" s="1"/>
  <c r="AB803" i="1"/>
  <c r="AA1169" i="1"/>
  <c r="W1169" i="1"/>
  <c r="X1169" i="1" s="1"/>
  <c r="U1169" i="1"/>
  <c r="I1169" i="1" s="1"/>
  <c r="AA395" i="1"/>
  <c r="W395" i="1"/>
  <c r="X395" i="1" s="1"/>
  <c r="U395" i="1"/>
  <c r="I395" i="1" s="1"/>
  <c r="AA764" i="1"/>
  <c r="W764" i="1"/>
  <c r="X764" i="1" s="1"/>
  <c r="U764" i="1"/>
  <c r="I764" i="1" s="1"/>
  <c r="AB764" i="1"/>
  <c r="AA1134" i="1"/>
  <c r="W1134" i="1"/>
  <c r="X1134" i="1" s="1"/>
  <c r="U1134" i="1"/>
  <c r="I1134" i="1" s="1"/>
  <c r="AA396" i="1"/>
  <c r="W396" i="1"/>
  <c r="X396" i="1" s="1"/>
  <c r="U396" i="1"/>
  <c r="I396" i="1" s="1"/>
  <c r="AB396" i="1"/>
  <c r="AA595" i="1"/>
  <c r="W595" i="1"/>
  <c r="X595" i="1" s="1"/>
  <c r="U595" i="1"/>
  <c r="I595" i="1" s="1"/>
  <c r="AA895" i="1"/>
  <c r="W895" i="1"/>
  <c r="X895" i="1" s="1"/>
  <c r="U895" i="1"/>
  <c r="I895" i="1" s="1"/>
  <c r="AB895" i="1"/>
  <c r="AA1230" i="1"/>
  <c r="W1230" i="1"/>
  <c r="X1230" i="1" s="1"/>
  <c r="U1230" i="1"/>
  <c r="I1230" i="1" s="1"/>
  <c r="AB1230" i="1"/>
  <c r="AA247" i="1"/>
  <c r="W247" i="1"/>
  <c r="X247" i="1" s="1"/>
  <c r="U247" i="1"/>
  <c r="I247" i="1" s="1"/>
  <c r="AA118" i="1"/>
  <c r="W118" i="1"/>
  <c r="X118" i="1" s="1"/>
  <c r="U118" i="1"/>
  <c r="I118" i="1" s="1"/>
  <c r="AA458" i="1"/>
  <c r="W458" i="1"/>
  <c r="X458" i="1" s="1"/>
  <c r="U458" i="1"/>
  <c r="I458" i="1" s="1"/>
  <c r="AB458" i="1"/>
  <c r="AA289" i="1"/>
  <c r="U289" i="1"/>
  <c r="I289" i="1" s="1"/>
  <c r="W289" i="1"/>
  <c r="X289" i="1" s="1"/>
  <c r="AB289" i="1"/>
  <c r="AA588" i="1"/>
  <c r="W588" i="1"/>
  <c r="X588" i="1" s="1"/>
  <c r="U588" i="1"/>
  <c r="I588" i="1" s="1"/>
  <c r="AA988" i="1"/>
  <c r="W988" i="1"/>
  <c r="X988" i="1" s="1"/>
  <c r="U988" i="1"/>
  <c r="I988" i="1" s="1"/>
  <c r="AB988" i="1"/>
  <c r="AA1184" i="1"/>
  <c r="W1184" i="1"/>
  <c r="X1184" i="1" s="1"/>
  <c r="U1184" i="1"/>
  <c r="I1184" i="1" s="1"/>
  <c r="AA746" i="1"/>
  <c r="W746" i="1"/>
  <c r="X746" i="1" s="1"/>
  <c r="U746" i="1"/>
  <c r="I746" i="1" s="1"/>
  <c r="AB746" i="1"/>
  <c r="AA1046" i="1"/>
  <c r="W1046" i="1"/>
  <c r="X1046" i="1" s="1"/>
  <c r="U1046" i="1"/>
  <c r="I1046" i="1" s="1"/>
  <c r="AA757" i="1"/>
  <c r="U757" i="1"/>
  <c r="I757" i="1" s="1"/>
  <c r="W757" i="1"/>
  <c r="X757" i="1" s="1"/>
  <c r="AB757" i="1"/>
  <c r="AA1057" i="1"/>
  <c r="U1057" i="1"/>
  <c r="I1057" i="1" s="1"/>
  <c r="W1057" i="1"/>
  <c r="X1057" i="1" s="1"/>
  <c r="AB1057" i="1"/>
  <c r="AB16" i="1"/>
  <c r="AA1275" i="1"/>
  <c r="W1275" i="1"/>
  <c r="X1275" i="1" s="1"/>
  <c r="U1275" i="1"/>
  <c r="I1275" i="1" s="1"/>
  <c r="AB69" i="1"/>
  <c r="AB1283" i="1"/>
  <c r="AB61" i="1"/>
  <c r="AB670" i="1"/>
  <c r="AB913" i="1"/>
  <c r="AB1037" i="1"/>
  <c r="AB99" i="1"/>
  <c r="AB968" i="1"/>
  <c r="AB300" i="1"/>
  <c r="AB975" i="1"/>
  <c r="AB363" i="1"/>
  <c r="AB385" i="1"/>
  <c r="AA49" i="1"/>
  <c r="W49" i="1"/>
  <c r="X49" i="1" s="1"/>
  <c r="U49" i="1"/>
  <c r="I49" i="1" s="1"/>
  <c r="AB49" i="1"/>
  <c r="AA149" i="1"/>
  <c r="W149" i="1"/>
  <c r="X149" i="1" s="1"/>
  <c r="U149" i="1"/>
  <c r="I149" i="1" s="1"/>
  <c r="AB149" i="1"/>
  <c r="AA249" i="1"/>
  <c r="W249" i="1"/>
  <c r="X249" i="1" s="1"/>
  <c r="U249" i="1"/>
  <c r="I249" i="1" s="1"/>
  <c r="AB249" i="1"/>
  <c r="AA170" i="1"/>
  <c r="W170" i="1"/>
  <c r="X170" i="1" s="1"/>
  <c r="U170" i="1"/>
  <c r="I170" i="1" s="1"/>
  <c r="AB170" i="1"/>
  <c r="AA42" i="1"/>
  <c r="W42" i="1"/>
  <c r="X42" i="1" s="1"/>
  <c r="U42" i="1"/>
  <c r="I42" i="1" s="1"/>
  <c r="AA202" i="1"/>
  <c r="U202" i="1"/>
  <c r="I202" i="1" s="1"/>
  <c r="W202" i="1"/>
  <c r="X202" i="1" s="1"/>
  <c r="AB202" i="1"/>
  <c r="AA53" i="1"/>
  <c r="W53" i="1"/>
  <c r="X53" i="1" s="1"/>
  <c r="U53" i="1"/>
  <c r="I53" i="1" s="1"/>
  <c r="AA153" i="1"/>
  <c r="W153" i="1"/>
  <c r="X153" i="1" s="1"/>
  <c r="U153" i="1"/>
  <c r="I153" i="1" s="1"/>
  <c r="AA94" i="1"/>
  <c r="W94" i="1"/>
  <c r="X94" i="1" s="1"/>
  <c r="U94" i="1"/>
  <c r="I94" i="1" s="1"/>
  <c r="AA35" i="1"/>
  <c r="W35" i="1"/>
  <c r="X35" i="1" s="1"/>
  <c r="U35" i="1"/>
  <c r="I35" i="1" s="1"/>
  <c r="AA135" i="1"/>
  <c r="W135" i="1"/>
  <c r="X135" i="1" s="1"/>
  <c r="U135" i="1"/>
  <c r="I135" i="1" s="1"/>
  <c r="AA116" i="1"/>
  <c r="W116" i="1"/>
  <c r="X116" i="1" s="1"/>
  <c r="U116" i="1"/>
  <c r="I116" i="1" s="1"/>
  <c r="AA260" i="1"/>
  <c r="U260" i="1"/>
  <c r="I260" i="1" s="1"/>
  <c r="W260" i="1"/>
  <c r="X260" i="1" s="1"/>
  <c r="AB260" i="1"/>
  <c r="AA360" i="1"/>
  <c r="U360" i="1"/>
  <c r="I360" i="1" s="1"/>
  <c r="W360" i="1"/>
  <c r="X360" i="1" s="1"/>
  <c r="AB360" i="1"/>
  <c r="AA460" i="1"/>
  <c r="U460" i="1"/>
  <c r="I460" i="1" s="1"/>
  <c r="W460" i="1"/>
  <c r="X460" i="1" s="1"/>
  <c r="AB460" i="1"/>
  <c r="AA559" i="1"/>
  <c r="U559" i="1"/>
  <c r="I559" i="1" s="1"/>
  <c r="W559" i="1"/>
  <c r="X559" i="1" s="1"/>
  <c r="AA689" i="1"/>
  <c r="W689" i="1"/>
  <c r="X689" i="1" s="1"/>
  <c r="U689" i="1"/>
  <c r="I689" i="1" s="1"/>
  <c r="AA809" i="1"/>
  <c r="W809" i="1"/>
  <c r="X809" i="1" s="1"/>
  <c r="U809" i="1"/>
  <c r="I809" i="1" s="1"/>
  <c r="AA929" i="1"/>
  <c r="W929" i="1"/>
  <c r="X929" i="1" s="1"/>
  <c r="U929" i="1"/>
  <c r="I929" i="1" s="1"/>
  <c r="AB929" i="1"/>
  <c r="AA1059" i="1"/>
  <c r="W1059" i="1"/>
  <c r="X1059" i="1" s="1"/>
  <c r="U1059" i="1"/>
  <c r="I1059" i="1" s="1"/>
  <c r="AB1059" i="1"/>
  <c r="AA1185" i="1"/>
  <c r="W1185" i="1"/>
  <c r="X1185" i="1" s="1"/>
  <c r="U1185" i="1"/>
  <c r="I1185" i="1" s="1"/>
  <c r="AA31" i="1"/>
  <c r="W31" i="1"/>
  <c r="X31" i="1" s="1"/>
  <c r="U31" i="1"/>
  <c r="I31" i="1" s="1"/>
  <c r="AB31" i="1"/>
  <c r="AA131" i="1"/>
  <c r="W131" i="1"/>
  <c r="X131" i="1" s="1"/>
  <c r="U131" i="1"/>
  <c r="I131" i="1" s="1"/>
  <c r="AB131" i="1"/>
  <c r="AA231" i="1"/>
  <c r="W231" i="1"/>
  <c r="X231" i="1" s="1"/>
  <c r="U231" i="1"/>
  <c r="I231" i="1" s="1"/>
  <c r="AB231" i="1"/>
  <c r="AA331" i="1"/>
  <c r="U331" i="1"/>
  <c r="I331" i="1" s="1"/>
  <c r="W331" i="1"/>
  <c r="X331" i="1" s="1"/>
  <c r="AB331" i="1"/>
  <c r="AA431" i="1"/>
  <c r="U431" i="1"/>
  <c r="I431" i="1" s="1"/>
  <c r="W431" i="1"/>
  <c r="X431" i="1" s="1"/>
  <c r="AB431" i="1"/>
  <c r="AA531" i="1"/>
  <c r="U531" i="1"/>
  <c r="I531" i="1" s="1"/>
  <c r="W531" i="1"/>
  <c r="X531" i="1" s="1"/>
  <c r="AB531" i="1"/>
  <c r="AA630" i="1"/>
  <c r="U630" i="1"/>
  <c r="I630" i="1" s="1"/>
  <c r="W630" i="1"/>
  <c r="X630" i="1" s="1"/>
  <c r="AB630" i="1"/>
  <c r="AA760" i="1"/>
  <c r="W760" i="1"/>
  <c r="X760" i="1" s="1"/>
  <c r="U760" i="1"/>
  <c r="I760" i="1" s="1"/>
  <c r="AB760" i="1"/>
  <c r="AA880" i="1"/>
  <c r="W880" i="1"/>
  <c r="X880" i="1" s="1"/>
  <c r="U880" i="1"/>
  <c r="I880" i="1" s="1"/>
  <c r="AA1000" i="1"/>
  <c r="W1000" i="1"/>
  <c r="X1000" i="1" s="1"/>
  <c r="U1000" i="1"/>
  <c r="I1000" i="1" s="1"/>
  <c r="AA1130" i="1"/>
  <c r="W1130" i="1"/>
  <c r="X1130" i="1" s="1"/>
  <c r="U1130" i="1"/>
  <c r="I1130" i="1" s="1"/>
  <c r="AB1130" i="1"/>
  <c r="AA1255" i="1"/>
  <c r="W1255" i="1"/>
  <c r="X1255" i="1" s="1"/>
  <c r="U1255" i="1"/>
  <c r="I1255" i="1" s="1"/>
  <c r="AB1255" i="1"/>
  <c r="AA122" i="1"/>
  <c r="U122" i="1"/>
  <c r="I122" i="1" s="1"/>
  <c r="W122" i="1"/>
  <c r="X122" i="1" s="1"/>
  <c r="AB122" i="1"/>
  <c r="AA342" i="1"/>
  <c r="U342" i="1"/>
  <c r="I342" i="1" s="1"/>
  <c r="W342" i="1"/>
  <c r="X342" i="1" s="1"/>
  <c r="AA442" i="1"/>
  <c r="W442" i="1"/>
  <c r="X442" i="1" s="1"/>
  <c r="U442" i="1"/>
  <c r="I442" i="1" s="1"/>
  <c r="AA541" i="1"/>
  <c r="W541" i="1"/>
  <c r="X541" i="1" s="1"/>
  <c r="U541" i="1"/>
  <c r="I541" i="1" s="1"/>
  <c r="AA641" i="1"/>
  <c r="W641" i="1"/>
  <c r="X641" i="1" s="1"/>
  <c r="U641" i="1"/>
  <c r="I641" i="1" s="1"/>
  <c r="AB641" i="1"/>
  <c r="AA761" i="1"/>
  <c r="W761" i="1"/>
  <c r="X761" i="1" s="1"/>
  <c r="U761" i="1"/>
  <c r="I761" i="1" s="1"/>
  <c r="AB761" i="1"/>
  <c r="AA891" i="1"/>
  <c r="W891" i="1"/>
  <c r="X891" i="1" s="1"/>
  <c r="U891" i="1"/>
  <c r="I891" i="1" s="1"/>
  <c r="AA1021" i="1"/>
  <c r="W1021" i="1"/>
  <c r="X1021" i="1" s="1"/>
  <c r="U1021" i="1"/>
  <c r="I1021" i="1" s="1"/>
  <c r="AA1141" i="1"/>
  <c r="W1141" i="1"/>
  <c r="X1141" i="1" s="1"/>
  <c r="U1141" i="1"/>
  <c r="I1141" i="1" s="1"/>
  <c r="AB1141" i="1"/>
  <c r="AA1266" i="1"/>
  <c r="W1266" i="1"/>
  <c r="X1266" i="1" s="1"/>
  <c r="U1266" i="1"/>
  <c r="I1266" i="1" s="1"/>
  <c r="AA223" i="1"/>
  <c r="W223" i="1"/>
  <c r="X223" i="1" s="1"/>
  <c r="U223" i="1"/>
  <c r="I223" i="1" s="1"/>
  <c r="AB223" i="1"/>
  <c r="AA323" i="1"/>
  <c r="W323" i="1"/>
  <c r="X323" i="1" s="1"/>
  <c r="U323" i="1"/>
  <c r="I323" i="1" s="1"/>
  <c r="AB323" i="1"/>
  <c r="AA423" i="1"/>
  <c r="W423" i="1"/>
  <c r="X423" i="1" s="1"/>
  <c r="U423" i="1"/>
  <c r="I423" i="1" s="1"/>
  <c r="AB423" i="1"/>
  <c r="AA523" i="1"/>
  <c r="W523" i="1"/>
  <c r="X523" i="1" s="1"/>
  <c r="U523" i="1"/>
  <c r="I523" i="1" s="1"/>
  <c r="AA622" i="1"/>
  <c r="W622" i="1"/>
  <c r="X622" i="1" s="1"/>
  <c r="U622" i="1"/>
  <c r="I622" i="1" s="1"/>
  <c r="AA742" i="1"/>
  <c r="W742" i="1"/>
  <c r="X742" i="1" s="1"/>
  <c r="U742" i="1"/>
  <c r="I742" i="1" s="1"/>
  <c r="AA872" i="1"/>
  <c r="W872" i="1"/>
  <c r="X872" i="1" s="1"/>
  <c r="U872" i="1"/>
  <c r="I872" i="1" s="1"/>
  <c r="AB872" i="1"/>
  <c r="AA1002" i="1"/>
  <c r="W1002" i="1"/>
  <c r="X1002" i="1" s="1"/>
  <c r="U1002" i="1"/>
  <c r="I1002" i="1" s="1"/>
  <c r="AB1002" i="1"/>
  <c r="AA1122" i="1"/>
  <c r="W1122" i="1"/>
  <c r="X1122" i="1" s="1"/>
  <c r="U1122" i="1"/>
  <c r="I1122" i="1" s="1"/>
  <c r="AB1122" i="1"/>
  <c r="AA1257" i="1"/>
  <c r="W1257" i="1"/>
  <c r="X1257" i="1" s="1"/>
  <c r="U1257" i="1"/>
  <c r="I1257" i="1" s="1"/>
  <c r="AA224" i="1"/>
  <c r="W224" i="1"/>
  <c r="X224" i="1" s="1"/>
  <c r="U224" i="1"/>
  <c r="I224" i="1" s="1"/>
  <c r="AA324" i="1"/>
  <c r="W324" i="1"/>
  <c r="X324" i="1" s="1"/>
  <c r="U324" i="1"/>
  <c r="I324" i="1" s="1"/>
  <c r="AA424" i="1"/>
  <c r="W424" i="1"/>
  <c r="X424" i="1" s="1"/>
  <c r="U424" i="1"/>
  <c r="I424" i="1" s="1"/>
  <c r="AB424" i="1"/>
  <c r="AA524" i="1"/>
  <c r="W524" i="1"/>
  <c r="X524" i="1" s="1"/>
  <c r="U524" i="1"/>
  <c r="I524" i="1" s="1"/>
  <c r="AB524" i="1"/>
  <c r="AA633" i="1"/>
  <c r="W633" i="1"/>
  <c r="X633" i="1" s="1"/>
  <c r="U633" i="1"/>
  <c r="I633" i="1" s="1"/>
  <c r="AB633" i="1"/>
  <c r="AA763" i="1"/>
  <c r="W763" i="1"/>
  <c r="X763" i="1" s="1"/>
  <c r="U763" i="1"/>
  <c r="I763" i="1" s="1"/>
  <c r="AA883" i="1"/>
  <c r="W883" i="1"/>
  <c r="X883" i="1" s="1"/>
  <c r="U883" i="1"/>
  <c r="I883" i="1" s="1"/>
  <c r="AB883" i="1"/>
  <c r="AA1003" i="1"/>
  <c r="W1003" i="1"/>
  <c r="X1003" i="1" s="1"/>
  <c r="U1003" i="1"/>
  <c r="I1003" i="1" s="1"/>
  <c r="AB1003" i="1"/>
  <c r="AA1123" i="1"/>
  <c r="W1123" i="1"/>
  <c r="X1123" i="1" s="1"/>
  <c r="U1123" i="1"/>
  <c r="I1123" i="1" s="1"/>
  <c r="AB1123" i="1"/>
  <c r="AA1258" i="1"/>
  <c r="W1258" i="1"/>
  <c r="X1258" i="1" s="1"/>
  <c r="U1258" i="1"/>
  <c r="I1258" i="1" s="1"/>
  <c r="AB1258" i="1"/>
  <c r="AA225" i="1"/>
  <c r="W225" i="1"/>
  <c r="X225" i="1" s="1"/>
  <c r="U225" i="1"/>
  <c r="I225" i="1" s="1"/>
  <c r="AA345" i="1"/>
  <c r="W345" i="1"/>
  <c r="X345" i="1" s="1"/>
  <c r="U345" i="1"/>
  <c r="I345" i="1" s="1"/>
  <c r="AB345" i="1"/>
  <c r="AA465" i="1"/>
  <c r="W465" i="1"/>
  <c r="X465" i="1" s="1"/>
  <c r="U465" i="1"/>
  <c r="I465" i="1" s="1"/>
  <c r="AB465" i="1"/>
  <c r="AA594" i="1"/>
  <c r="W594" i="1"/>
  <c r="X594" i="1" s="1"/>
  <c r="U594" i="1"/>
  <c r="I594" i="1" s="1"/>
  <c r="AA714" i="1"/>
  <c r="W714" i="1"/>
  <c r="X714" i="1" s="1"/>
  <c r="U714" i="1"/>
  <c r="I714" i="1" s="1"/>
  <c r="AA844" i="1"/>
  <c r="W844" i="1"/>
  <c r="X844" i="1" s="1"/>
  <c r="U844" i="1"/>
  <c r="I844" i="1" s="1"/>
  <c r="AA964" i="1"/>
  <c r="W964" i="1"/>
  <c r="X964" i="1" s="1"/>
  <c r="U964" i="1"/>
  <c r="I964" i="1" s="1"/>
  <c r="AB964" i="1"/>
  <c r="AA1084" i="1"/>
  <c r="W1084" i="1"/>
  <c r="X1084" i="1" s="1"/>
  <c r="U1084" i="1"/>
  <c r="I1084" i="1" s="1"/>
  <c r="AB1084" i="1"/>
  <c r="AA1210" i="1"/>
  <c r="W1210" i="1"/>
  <c r="X1210" i="1" s="1"/>
  <c r="U1210" i="1"/>
  <c r="I1210" i="1" s="1"/>
  <c r="AB1210" i="1"/>
  <c r="AA136" i="1"/>
  <c r="W136" i="1"/>
  <c r="X136" i="1" s="1"/>
  <c r="U136" i="1"/>
  <c r="I136" i="1" s="1"/>
  <c r="AA256" i="1"/>
  <c r="W256" i="1"/>
  <c r="X256" i="1" s="1"/>
  <c r="U256" i="1"/>
  <c r="I256" i="1" s="1"/>
  <c r="AA356" i="1"/>
  <c r="W356" i="1"/>
  <c r="X356" i="1" s="1"/>
  <c r="U356" i="1"/>
  <c r="I356" i="1" s="1"/>
  <c r="AA456" i="1"/>
  <c r="W456" i="1"/>
  <c r="X456" i="1" s="1"/>
  <c r="U456" i="1"/>
  <c r="I456" i="1" s="1"/>
  <c r="AA555" i="1"/>
  <c r="W555" i="1"/>
  <c r="X555" i="1" s="1"/>
  <c r="U555" i="1"/>
  <c r="I555" i="1" s="1"/>
  <c r="AB555" i="1"/>
  <c r="AA655" i="1"/>
  <c r="W655" i="1"/>
  <c r="X655" i="1" s="1"/>
  <c r="U655" i="1"/>
  <c r="I655" i="1" s="1"/>
  <c r="AB655" i="1"/>
  <c r="AA755" i="1"/>
  <c r="W755" i="1"/>
  <c r="X755" i="1" s="1"/>
  <c r="U755" i="1"/>
  <c r="I755" i="1" s="1"/>
  <c r="AA855" i="1"/>
  <c r="W855" i="1"/>
  <c r="X855" i="1" s="1"/>
  <c r="U855" i="1"/>
  <c r="I855" i="1" s="1"/>
  <c r="AB855" i="1"/>
  <c r="AA955" i="1"/>
  <c r="W955" i="1"/>
  <c r="X955" i="1" s="1"/>
  <c r="U955" i="1"/>
  <c r="I955" i="1" s="1"/>
  <c r="AA1055" i="1"/>
  <c r="W1055" i="1"/>
  <c r="X1055" i="1" s="1"/>
  <c r="U1055" i="1"/>
  <c r="I1055" i="1" s="1"/>
  <c r="AA1171" i="1"/>
  <c r="W1171" i="1"/>
  <c r="X1171" i="1" s="1"/>
  <c r="U1171" i="1"/>
  <c r="I1171" i="1" s="1"/>
  <c r="AB1171" i="1"/>
  <c r="AA7" i="1"/>
  <c r="W7" i="1"/>
  <c r="X7" i="1" s="1"/>
  <c r="U7" i="1"/>
  <c r="I7" i="1" s="1"/>
  <c r="AA107" i="1"/>
  <c r="W107" i="1"/>
  <c r="X107" i="1" s="1"/>
  <c r="U107" i="1"/>
  <c r="I107" i="1" s="1"/>
  <c r="AB107" i="1"/>
  <c r="AA207" i="1"/>
  <c r="W207" i="1"/>
  <c r="X207" i="1" s="1"/>
  <c r="U207" i="1"/>
  <c r="I207" i="1" s="1"/>
  <c r="AA327" i="1"/>
  <c r="W327" i="1"/>
  <c r="X327" i="1" s="1"/>
  <c r="U327" i="1"/>
  <c r="I327" i="1" s="1"/>
  <c r="AB327" i="1"/>
  <c r="AA447" i="1"/>
  <c r="W447" i="1"/>
  <c r="X447" i="1" s="1"/>
  <c r="U447" i="1"/>
  <c r="I447" i="1" s="1"/>
  <c r="AB447" i="1"/>
  <c r="AA58" i="1"/>
  <c r="W58" i="1"/>
  <c r="X58" i="1" s="1"/>
  <c r="U58" i="1"/>
  <c r="I58" i="1" s="1"/>
  <c r="AA218" i="1"/>
  <c r="W218" i="1"/>
  <c r="X218" i="1" s="1"/>
  <c r="U218" i="1"/>
  <c r="I218" i="1" s="1"/>
  <c r="AB218" i="1"/>
  <c r="AA318" i="1"/>
  <c r="U318" i="1"/>
  <c r="I318" i="1" s="1"/>
  <c r="W318" i="1"/>
  <c r="X318" i="1" s="1"/>
  <c r="AB318" i="1"/>
  <c r="AA418" i="1"/>
  <c r="W418" i="1"/>
  <c r="X418" i="1" s="1"/>
  <c r="U418" i="1"/>
  <c r="I418" i="1" s="1"/>
  <c r="AB418" i="1"/>
  <c r="AA518" i="1"/>
  <c r="U518" i="1"/>
  <c r="I518" i="1" s="1"/>
  <c r="W518" i="1"/>
  <c r="X518" i="1" s="1"/>
  <c r="AA617" i="1"/>
  <c r="W617" i="1"/>
  <c r="X617" i="1" s="1"/>
  <c r="U617" i="1"/>
  <c r="I617" i="1" s="1"/>
  <c r="AB617" i="1"/>
  <c r="AA717" i="1"/>
  <c r="W717" i="1"/>
  <c r="X717" i="1" s="1"/>
  <c r="U717" i="1"/>
  <c r="I717" i="1" s="1"/>
  <c r="AB717" i="1"/>
  <c r="AA349" i="1"/>
  <c r="W349" i="1"/>
  <c r="X349" i="1" s="1"/>
  <c r="U349" i="1"/>
  <c r="I349" i="1" s="1"/>
  <c r="AA449" i="1"/>
  <c r="W449" i="1"/>
  <c r="X449" i="1" s="1"/>
  <c r="U449" i="1"/>
  <c r="I449" i="1" s="1"/>
  <c r="AA548" i="1"/>
  <c r="W548" i="1"/>
  <c r="X548" i="1" s="1"/>
  <c r="U548" i="1"/>
  <c r="I548" i="1" s="1"/>
  <c r="AB548" i="1"/>
  <c r="AA648" i="1"/>
  <c r="W648" i="1"/>
  <c r="X648" i="1" s="1"/>
  <c r="U648" i="1"/>
  <c r="I648" i="1" s="1"/>
  <c r="AB648" i="1"/>
  <c r="AA748" i="1"/>
  <c r="W748" i="1"/>
  <c r="X748" i="1" s="1"/>
  <c r="U748" i="1"/>
  <c r="I748" i="1" s="1"/>
  <c r="AB748" i="1"/>
  <c r="AA848" i="1"/>
  <c r="W848" i="1"/>
  <c r="X848" i="1" s="1"/>
  <c r="U848" i="1"/>
  <c r="I848" i="1" s="1"/>
  <c r="AA948" i="1"/>
  <c r="W948" i="1"/>
  <c r="X948" i="1" s="1"/>
  <c r="U948" i="1"/>
  <c r="I948" i="1" s="1"/>
  <c r="AB948" i="1"/>
  <c r="AA1048" i="1"/>
  <c r="W1048" i="1"/>
  <c r="X1048" i="1" s="1"/>
  <c r="U1048" i="1"/>
  <c r="I1048" i="1" s="1"/>
  <c r="AB1048" i="1"/>
  <c r="AA1148" i="1"/>
  <c r="U1148" i="1"/>
  <c r="I1148" i="1" s="1"/>
  <c r="W1148" i="1"/>
  <c r="X1148" i="1" s="1"/>
  <c r="AB1148" i="1"/>
  <c r="AA1253" i="1"/>
  <c r="U1253" i="1"/>
  <c r="I1253" i="1" s="1"/>
  <c r="W1253" i="1"/>
  <c r="X1253" i="1" s="1"/>
  <c r="AB1253" i="1"/>
  <c r="AA1300" i="1"/>
  <c r="W1300" i="1"/>
  <c r="X1300" i="1" s="1"/>
  <c r="U1300" i="1"/>
  <c r="I1300" i="1" s="1"/>
  <c r="AB1300" i="1"/>
  <c r="AA417" i="1"/>
  <c r="W417" i="1"/>
  <c r="X417" i="1" s="1"/>
  <c r="U417" i="1"/>
  <c r="I417" i="1" s="1"/>
  <c r="AB417" i="1"/>
  <c r="AA606" i="1"/>
  <c r="W606" i="1"/>
  <c r="X606" i="1" s="1"/>
  <c r="U606" i="1"/>
  <c r="I606" i="1" s="1"/>
  <c r="AB606" i="1"/>
  <c r="AA706" i="1"/>
  <c r="W706" i="1"/>
  <c r="X706" i="1" s="1"/>
  <c r="U706" i="1"/>
  <c r="I706" i="1" s="1"/>
  <c r="AA806" i="1"/>
  <c r="W806" i="1"/>
  <c r="X806" i="1" s="1"/>
  <c r="U806" i="1"/>
  <c r="I806" i="1" s="1"/>
  <c r="AA906" i="1"/>
  <c r="W906" i="1"/>
  <c r="X906" i="1" s="1"/>
  <c r="U906" i="1"/>
  <c r="I906" i="1" s="1"/>
  <c r="AA1006" i="1"/>
  <c r="W1006" i="1"/>
  <c r="X1006" i="1" s="1"/>
  <c r="U1006" i="1"/>
  <c r="I1006" i="1" s="1"/>
  <c r="AB1006" i="1"/>
  <c r="AA1106" i="1"/>
  <c r="W1106" i="1"/>
  <c r="X1106" i="1" s="1"/>
  <c r="U1106" i="1"/>
  <c r="I1106" i="1" s="1"/>
  <c r="AB1106" i="1"/>
  <c r="AA1202" i="1"/>
  <c r="W1202" i="1"/>
  <c r="X1202" i="1" s="1"/>
  <c r="U1202" i="1"/>
  <c r="I1202" i="1" s="1"/>
  <c r="AB1202" i="1"/>
  <c r="AA817" i="1"/>
  <c r="W817" i="1"/>
  <c r="X817" i="1" s="1"/>
  <c r="U817" i="1"/>
  <c r="I817" i="1" s="1"/>
  <c r="AB817" i="1"/>
  <c r="AA917" i="1"/>
  <c r="W917" i="1"/>
  <c r="X917" i="1" s="1"/>
  <c r="U917" i="1"/>
  <c r="I917" i="1" s="1"/>
  <c r="AB917" i="1"/>
  <c r="AA1017" i="1"/>
  <c r="W1017" i="1"/>
  <c r="X1017" i="1" s="1"/>
  <c r="U1017" i="1"/>
  <c r="I1017" i="1" s="1"/>
  <c r="AA1117" i="1"/>
  <c r="W1117" i="1"/>
  <c r="X1117" i="1" s="1"/>
  <c r="U1117" i="1"/>
  <c r="I1117" i="1" s="1"/>
  <c r="AB1117" i="1"/>
  <c r="AA1214" i="1"/>
  <c r="W1214" i="1"/>
  <c r="X1214" i="1" s="1"/>
  <c r="U1214" i="1"/>
  <c r="I1214" i="1" s="1"/>
  <c r="AB1214" i="1"/>
  <c r="AA1040" i="1"/>
  <c r="W1040" i="1"/>
  <c r="X1040" i="1" s="1"/>
  <c r="U1040" i="1"/>
  <c r="I1040" i="1" s="1"/>
  <c r="AB1040" i="1"/>
  <c r="AB10" i="1"/>
  <c r="AA1132" i="1"/>
  <c r="W1132" i="1"/>
  <c r="X1132" i="1" s="1"/>
  <c r="U1132" i="1"/>
  <c r="I1132" i="1" s="1"/>
  <c r="AB1132" i="1"/>
  <c r="AB179" i="1"/>
  <c r="AB879" i="1"/>
  <c r="AB1175" i="1"/>
  <c r="AB171" i="1"/>
  <c r="AB371" i="1"/>
  <c r="AB570" i="1"/>
  <c r="AB800" i="1"/>
  <c r="AB1000" i="1"/>
  <c r="AB1161" i="1"/>
  <c r="AB172" i="1"/>
  <c r="AB1041" i="1"/>
  <c r="AB642" i="1"/>
  <c r="AB922" i="1"/>
  <c r="AB14" i="1"/>
  <c r="AB224" i="1"/>
  <c r="AB474" i="1"/>
  <c r="AB763" i="1"/>
  <c r="AB885" i="1"/>
  <c r="AB125" i="1"/>
  <c r="AB844" i="1"/>
  <c r="AB1134" i="1"/>
  <c r="AB486" i="1"/>
  <c r="AB547" i="1"/>
  <c r="AB1147" i="1"/>
  <c r="AB626" i="1"/>
  <c r="AB538" i="1"/>
  <c r="AB292" i="1"/>
  <c r="AA59" i="1"/>
  <c r="W59" i="1"/>
  <c r="X59" i="1" s="1"/>
  <c r="U59" i="1"/>
  <c r="I59" i="1" s="1"/>
  <c r="AB59" i="1"/>
  <c r="AA159" i="1"/>
  <c r="W159" i="1"/>
  <c r="X159" i="1" s="1"/>
  <c r="U159" i="1"/>
  <c r="I159" i="1" s="1"/>
  <c r="AB159" i="1"/>
  <c r="AA20" i="1"/>
  <c r="W20" i="1"/>
  <c r="X20" i="1" s="1"/>
  <c r="U20" i="1"/>
  <c r="I20" i="1" s="1"/>
  <c r="AA180" i="1"/>
  <c r="U180" i="1"/>
  <c r="I180" i="1" s="1"/>
  <c r="W180" i="1"/>
  <c r="X180" i="1" s="1"/>
  <c r="AB180" i="1"/>
  <c r="AA52" i="1"/>
  <c r="W52" i="1"/>
  <c r="X52" i="1" s="1"/>
  <c r="U52" i="1"/>
  <c r="I52" i="1" s="1"/>
  <c r="AA232" i="1"/>
  <c r="W232" i="1"/>
  <c r="X232" i="1" s="1"/>
  <c r="U232" i="1"/>
  <c r="I232" i="1" s="1"/>
  <c r="AB232" i="1"/>
  <c r="AA63" i="1"/>
  <c r="W63" i="1"/>
  <c r="X63" i="1" s="1"/>
  <c r="U63" i="1"/>
  <c r="I63" i="1" s="1"/>
  <c r="AA4" i="1"/>
  <c r="W4" i="1"/>
  <c r="X4" i="1" s="1"/>
  <c r="U4" i="1"/>
  <c r="I4" i="1" s="1"/>
  <c r="AA104" i="1"/>
  <c r="W104" i="1"/>
  <c r="X104" i="1" s="1"/>
  <c r="U104" i="1"/>
  <c r="I104" i="1" s="1"/>
  <c r="AA45" i="1"/>
  <c r="W45" i="1"/>
  <c r="X45" i="1" s="1"/>
  <c r="U45" i="1"/>
  <c r="I45" i="1" s="1"/>
  <c r="AB45" i="1"/>
  <c r="AA145" i="1"/>
  <c r="W145" i="1"/>
  <c r="X145" i="1" s="1"/>
  <c r="U145" i="1"/>
  <c r="I145" i="1" s="1"/>
  <c r="AB145" i="1"/>
  <c r="AA146" i="1"/>
  <c r="W146" i="1"/>
  <c r="X146" i="1" s="1"/>
  <c r="U146" i="1"/>
  <c r="I146" i="1" s="1"/>
  <c r="AB146" i="1"/>
  <c r="AA270" i="1"/>
  <c r="U270" i="1"/>
  <c r="I270" i="1" s="1"/>
  <c r="W270" i="1"/>
  <c r="X270" i="1" s="1"/>
  <c r="AB270" i="1"/>
  <c r="AA370" i="1"/>
  <c r="U370" i="1"/>
  <c r="I370" i="1" s="1"/>
  <c r="W370" i="1"/>
  <c r="X370" i="1" s="1"/>
  <c r="AB370" i="1"/>
  <c r="AA470" i="1"/>
  <c r="U470" i="1"/>
  <c r="I470" i="1" s="1"/>
  <c r="W470" i="1"/>
  <c r="X470" i="1" s="1"/>
  <c r="AB470" i="1"/>
  <c r="AA569" i="1"/>
  <c r="U569" i="1"/>
  <c r="I569" i="1" s="1"/>
  <c r="W569" i="1"/>
  <c r="X569" i="1" s="1"/>
  <c r="AB569" i="1"/>
  <c r="AA699" i="1"/>
  <c r="W699" i="1"/>
  <c r="X699" i="1" s="1"/>
  <c r="U699" i="1"/>
  <c r="I699" i="1" s="1"/>
  <c r="AA819" i="1"/>
  <c r="W819" i="1"/>
  <c r="X819" i="1" s="1"/>
  <c r="U819" i="1"/>
  <c r="I819" i="1" s="1"/>
  <c r="AA949" i="1"/>
  <c r="W949" i="1"/>
  <c r="X949" i="1" s="1"/>
  <c r="U949" i="1"/>
  <c r="I949" i="1" s="1"/>
  <c r="AB949" i="1"/>
  <c r="AA1079" i="1"/>
  <c r="W1079" i="1"/>
  <c r="X1079" i="1" s="1"/>
  <c r="U1079" i="1"/>
  <c r="I1079" i="1" s="1"/>
  <c r="AB1079" i="1"/>
  <c r="AA1195" i="1"/>
  <c r="W1195" i="1"/>
  <c r="X1195" i="1" s="1"/>
  <c r="U1195" i="1"/>
  <c r="I1195" i="1" s="1"/>
  <c r="AB1195" i="1"/>
  <c r="AA41" i="1"/>
  <c r="W41" i="1"/>
  <c r="X41" i="1" s="1"/>
  <c r="U41" i="1"/>
  <c r="I41" i="1" s="1"/>
  <c r="AA141" i="1"/>
  <c r="U141" i="1"/>
  <c r="I141" i="1" s="1"/>
  <c r="W141" i="1"/>
  <c r="X141" i="1" s="1"/>
  <c r="AA241" i="1"/>
  <c r="U241" i="1"/>
  <c r="I241" i="1" s="1"/>
  <c r="W241" i="1"/>
  <c r="X241" i="1" s="1"/>
  <c r="AA341" i="1"/>
  <c r="U341" i="1"/>
  <c r="I341" i="1" s="1"/>
  <c r="W341" i="1"/>
  <c r="X341" i="1" s="1"/>
  <c r="AA441" i="1"/>
  <c r="U441" i="1"/>
  <c r="I441" i="1" s="1"/>
  <c r="W441" i="1"/>
  <c r="X441" i="1" s="1"/>
  <c r="AA540" i="1"/>
  <c r="U540" i="1"/>
  <c r="I540" i="1" s="1"/>
  <c r="W540" i="1"/>
  <c r="X540" i="1" s="1"/>
  <c r="AA650" i="1"/>
  <c r="U650" i="1"/>
  <c r="I650" i="1" s="1"/>
  <c r="W650" i="1"/>
  <c r="X650" i="1" s="1"/>
  <c r="AA770" i="1"/>
  <c r="W770" i="1"/>
  <c r="X770" i="1" s="1"/>
  <c r="U770" i="1"/>
  <c r="I770" i="1" s="1"/>
  <c r="AA890" i="1"/>
  <c r="W890" i="1"/>
  <c r="X890" i="1" s="1"/>
  <c r="U890" i="1"/>
  <c r="I890" i="1" s="1"/>
  <c r="AA1020" i="1"/>
  <c r="W1020" i="1"/>
  <c r="X1020" i="1" s="1"/>
  <c r="U1020" i="1"/>
  <c r="I1020" i="1" s="1"/>
  <c r="AB1020" i="1"/>
  <c r="AA1140" i="1"/>
  <c r="W1140" i="1"/>
  <c r="X1140" i="1" s="1"/>
  <c r="U1140" i="1"/>
  <c r="I1140" i="1" s="1"/>
  <c r="AB1140" i="1"/>
  <c r="AA1265" i="1"/>
  <c r="W1265" i="1"/>
  <c r="X1265" i="1" s="1"/>
  <c r="U1265" i="1"/>
  <c r="I1265" i="1" s="1"/>
  <c r="AB1265" i="1"/>
  <c r="AA162" i="1"/>
  <c r="U162" i="1"/>
  <c r="I162" i="1" s="1"/>
  <c r="W162" i="1"/>
  <c r="X162" i="1" s="1"/>
  <c r="AB162" i="1"/>
  <c r="AA352" i="1"/>
  <c r="W352" i="1"/>
  <c r="X352" i="1" s="1"/>
  <c r="U352" i="1"/>
  <c r="I352" i="1" s="1"/>
  <c r="AB352" i="1"/>
  <c r="AA452" i="1"/>
  <c r="W452" i="1"/>
  <c r="X452" i="1" s="1"/>
  <c r="U452" i="1"/>
  <c r="I452" i="1" s="1"/>
  <c r="AA551" i="1"/>
  <c r="W551" i="1"/>
  <c r="X551" i="1" s="1"/>
  <c r="U551" i="1"/>
  <c r="I551" i="1" s="1"/>
  <c r="AA651" i="1"/>
  <c r="W651" i="1"/>
  <c r="X651" i="1" s="1"/>
  <c r="U651" i="1"/>
  <c r="I651" i="1" s="1"/>
  <c r="AA771" i="1"/>
  <c r="W771" i="1"/>
  <c r="X771" i="1" s="1"/>
  <c r="U771" i="1"/>
  <c r="I771" i="1" s="1"/>
  <c r="AB771" i="1"/>
  <c r="AA901" i="1"/>
  <c r="W901" i="1"/>
  <c r="X901" i="1" s="1"/>
  <c r="U901" i="1"/>
  <c r="I901" i="1" s="1"/>
  <c r="AA1031" i="1"/>
  <c r="W1031" i="1"/>
  <c r="X1031" i="1" s="1"/>
  <c r="U1031" i="1"/>
  <c r="I1031" i="1" s="1"/>
  <c r="AA1151" i="1"/>
  <c r="W1151" i="1"/>
  <c r="X1151" i="1" s="1"/>
  <c r="U1151" i="1"/>
  <c r="I1151" i="1" s="1"/>
  <c r="AA1286" i="1"/>
  <c r="W1286" i="1"/>
  <c r="X1286" i="1" s="1"/>
  <c r="U1286" i="1"/>
  <c r="I1286" i="1" s="1"/>
  <c r="AB1286" i="1"/>
  <c r="AA233" i="1"/>
  <c r="W233" i="1"/>
  <c r="X233" i="1" s="1"/>
  <c r="U233" i="1"/>
  <c r="I233" i="1" s="1"/>
  <c r="AB233" i="1"/>
  <c r="AA333" i="1"/>
  <c r="W333" i="1"/>
  <c r="X333" i="1" s="1"/>
  <c r="U333" i="1"/>
  <c r="I333" i="1" s="1"/>
  <c r="AB333" i="1"/>
  <c r="AA433" i="1"/>
  <c r="W433" i="1"/>
  <c r="X433" i="1" s="1"/>
  <c r="U433" i="1"/>
  <c r="I433" i="1" s="1"/>
  <c r="AB433" i="1"/>
  <c r="AA533" i="1"/>
  <c r="W533" i="1"/>
  <c r="X533" i="1" s="1"/>
  <c r="U533" i="1"/>
  <c r="I533" i="1" s="1"/>
  <c r="AA632" i="1"/>
  <c r="U632" i="1"/>
  <c r="I632" i="1" s="1"/>
  <c r="W632" i="1"/>
  <c r="X632" i="1" s="1"/>
  <c r="AA762" i="1"/>
  <c r="W762" i="1"/>
  <c r="X762" i="1" s="1"/>
  <c r="U762" i="1"/>
  <c r="I762" i="1" s="1"/>
  <c r="AA892" i="1"/>
  <c r="W892" i="1"/>
  <c r="X892" i="1" s="1"/>
  <c r="U892" i="1"/>
  <c r="I892" i="1" s="1"/>
  <c r="AA1012" i="1"/>
  <c r="W1012" i="1"/>
  <c r="X1012" i="1" s="1"/>
  <c r="U1012" i="1"/>
  <c r="I1012" i="1" s="1"/>
  <c r="AA1142" i="1"/>
  <c r="U1142" i="1"/>
  <c r="I1142" i="1" s="1"/>
  <c r="W1142" i="1"/>
  <c r="X1142" i="1" s="1"/>
  <c r="AA1267" i="1"/>
  <c r="W1267" i="1"/>
  <c r="X1267" i="1" s="1"/>
  <c r="U1267" i="1"/>
  <c r="I1267" i="1" s="1"/>
  <c r="AA234" i="1"/>
  <c r="W234" i="1"/>
  <c r="X234" i="1" s="1"/>
  <c r="U234" i="1"/>
  <c r="I234" i="1" s="1"/>
  <c r="AB234" i="1"/>
  <c r="AA334" i="1"/>
  <c r="W334" i="1"/>
  <c r="X334" i="1" s="1"/>
  <c r="U334" i="1"/>
  <c r="I334" i="1" s="1"/>
  <c r="AA434" i="1"/>
  <c r="W434" i="1"/>
  <c r="X434" i="1" s="1"/>
  <c r="U434" i="1"/>
  <c r="I434" i="1" s="1"/>
  <c r="AA534" i="1"/>
  <c r="W534" i="1"/>
  <c r="X534" i="1" s="1"/>
  <c r="U534" i="1"/>
  <c r="I534" i="1" s="1"/>
  <c r="AB534" i="1"/>
  <c r="AA643" i="1"/>
  <c r="U643" i="1"/>
  <c r="I643" i="1" s="1"/>
  <c r="W643" i="1"/>
  <c r="X643" i="1" s="1"/>
  <c r="AB643" i="1"/>
  <c r="AA773" i="1"/>
  <c r="W773" i="1"/>
  <c r="X773" i="1" s="1"/>
  <c r="U773" i="1"/>
  <c r="I773" i="1" s="1"/>
  <c r="AA893" i="1"/>
  <c r="W893" i="1"/>
  <c r="X893" i="1" s="1"/>
  <c r="U893" i="1"/>
  <c r="I893" i="1" s="1"/>
  <c r="AA1013" i="1"/>
  <c r="U1013" i="1"/>
  <c r="I1013" i="1" s="1"/>
  <c r="W1013" i="1"/>
  <c r="X1013" i="1" s="1"/>
  <c r="AB1013" i="1"/>
  <c r="AA1143" i="1"/>
  <c r="W1143" i="1"/>
  <c r="X1143" i="1" s="1"/>
  <c r="U1143" i="1"/>
  <c r="I1143" i="1" s="1"/>
  <c r="AB1143" i="1"/>
  <c r="AA1268" i="1"/>
  <c r="W1268" i="1"/>
  <c r="X1268" i="1" s="1"/>
  <c r="U1268" i="1"/>
  <c r="I1268" i="1" s="1"/>
  <c r="AB1268" i="1"/>
  <c r="AA235" i="1"/>
  <c r="W235" i="1"/>
  <c r="X235" i="1" s="1"/>
  <c r="U235" i="1"/>
  <c r="I235" i="1" s="1"/>
  <c r="AB235" i="1"/>
  <c r="AA355" i="1"/>
  <c r="W355" i="1"/>
  <c r="X355" i="1" s="1"/>
  <c r="U355" i="1"/>
  <c r="I355" i="1" s="1"/>
  <c r="AB355" i="1"/>
  <c r="AA485" i="1"/>
  <c r="W485" i="1"/>
  <c r="X485" i="1" s="1"/>
  <c r="U485" i="1"/>
  <c r="I485" i="1" s="1"/>
  <c r="AB485" i="1"/>
  <c r="AA604" i="1"/>
  <c r="W604" i="1"/>
  <c r="X604" i="1" s="1"/>
  <c r="U604" i="1"/>
  <c r="I604" i="1" s="1"/>
  <c r="AB604" i="1"/>
  <c r="AA734" i="1"/>
  <c r="W734" i="1"/>
  <c r="X734" i="1" s="1"/>
  <c r="U734" i="1"/>
  <c r="I734" i="1" s="1"/>
  <c r="AA854" i="1"/>
  <c r="W854" i="1"/>
  <c r="X854" i="1" s="1"/>
  <c r="U854" i="1"/>
  <c r="I854" i="1" s="1"/>
  <c r="AA974" i="1"/>
  <c r="W974" i="1"/>
  <c r="X974" i="1" s="1"/>
  <c r="U974" i="1"/>
  <c r="I974" i="1" s="1"/>
  <c r="AA1104" i="1"/>
  <c r="W1104" i="1"/>
  <c r="X1104" i="1" s="1"/>
  <c r="U1104" i="1"/>
  <c r="I1104" i="1" s="1"/>
  <c r="AB1104" i="1"/>
  <c r="AA1229" i="1"/>
  <c r="U1229" i="1"/>
  <c r="I1229" i="1" s="1"/>
  <c r="W1229" i="1"/>
  <c r="X1229" i="1" s="1"/>
  <c r="AB1229" i="1"/>
  <c r="AA166" i="1"/>
  <c r="W166" i="1"/>
  <c r="X166" i="1" s="1"/>
  <c r="U166" i="1"/>
  <c r="I166" i="1" s="1"/>
  <c r="AB166" i="1"/>
  <c r="AA266" i="1"/>
  <c r="W266" i="1"/>
  <c r="X266" i="1" s="1"/>
  <c r="U266" i="1"/>
  <c r="I266" i="1" s="1"/>
  <c r="AB266" i="1"/>
  <c r="AA366" i="1"/>
  <c r="W366" i="1"/>
  <c r="X366" i="1" s="1"/>
  <c r="U366" i="1"/>
  <c r="I366" i="1" s="1"/>
  <c r="AA466" i="1"/>
  <c r="W466" i="1"/>
  <c r="X466" i="1" s="1"/>
  <c r="U466" i="1"/>
  <c r="I466" i="1" s="1"/>
  <c r="AA565" i="1"/>
  <c r="W565" i="1"/>
  <c r="X565" i="1" s="1"/>
  <c r="U565" i="1"/>
  <c r="I565" i="1" s="1"/>
  <c r="AB565" i="1"/>
  <c r="AA665" i="1"/>
  <c r="W665" i="1"/>
  <c r="X665" i="1" s="1"/>
  <c r="U665" i="1"/>
  <c r="I665" i="1" s="1"/>
  <c r="AB665" i="1"/>
  <c r="AA765" i="1"/>
  <c r="W765" i="1"/>
  <c r="X765" i="1" s="1"/>
  <c r="U765" i="1"/>
  <c r="I765" i="1" s="1"/>
  <c r="AB765" i="1"/>
  <c r="AA865" i="1"/>
  <c r="W865" i="1"/>
  <c r="X865" i="1" s="1"/>
  <c r="U865" i="1"/>
  <c r="I865" i="1" s="1"/>
  <c r="AB865" i="1"/>
  <c r="AA965" i="1"/>
  <c r="W965" i="1"/>
  <c r="X965" i="1" s="1"/>
  <c r="U965" i="1"/>
  <c r="I965" i="1" s="1"/>
  <c r="AA1065" i="1"/>
  <c r="W1065" i="1"/>
  <c r="X1065" i="1" s="1"/>
  <c r="U1065" i="1"/>
  <c r="I1065" i="1" s="1"/>
  <c r="AA1181" i="1"/>
  <c r="W1181" i="1"/>
  <c r="X1181" i="1" s="1"/>
  <c r="U1181" i="1"/>
  <c r="I1181" i="1" s="1"/>
  <c r="AB1181" i="1"/>
  <c r="AA17" i="1"/>
  <c r="W17" i="1"/>
  <c r="X17" i="1" s="1"/>
  <c r="U17" i="1"/>
  <c r="I17" i="1" s="1"/>
  <c r="AB17" i="1"/>
  <c r="AA117" i="1"/>
  <c r="W117" i="1"/>
  <c r="X117" i="1" s="1"/>
  <c r="U117" i="1"/>
  <c r="I117" i="1" s="1"/>
  <c r="AB117" i="1"/>
  <c r="AA217" i="1"/>
  <c r="W217" i="1"/>
  <c r="X217" i="1" s="1"/>
  <c r="U217" i="1"/>
  <c r="I217" i="1" s="1"/>
  <c r="AB217" i="1"/>
  <c r="AA337" i="1"/>
  <c r="W337" i="1"/>
  <c r="X337" i="1" s="1"/>
  <c r="U337" i="1"/>
  <c r="I337" i="1" s="1"/>
  <c r="AA457" i="1"/>
  <c r="W457" i="1"/>
  <c r="X457" i="1" s="1"/>
  <c r="U457" i="1"/>
  <c r="I457" i="1" s="1"/>
  <c r="AA68" i="1"/>
  <c r="W68" i="1"/>
  <c r="X68" i="1" s="1"/>
  <c r="U68" i="1"/>
  <c r="I68" i="1" s="1"/>
  <c r="AA228" i="1"/>
  <c r="W228" i="1"/>
  <c r="X228" i="1" s="1"/>
  <c r="U228" i="1"/>
  <c r="I228" i="1" s="1"/>
  <c r="AB228" i="1"/>
  <c r="AA328" i="1"/>
  <c r="W328" i="1"/>
  <c r="X328" i="1" s="1"/>
  <c r="U328" i="1"/>
  <c r="I328" i="1" s="1"/>
  <c r="AB328" i="1"/>
  <c r="AA428" i="1"/>
  <c r="W428" i="1"/>
  <c r="X428" i="1" s="1"/>
  <c r="U428" i="1"/>
  <c r="I428" i="1" s="1"/>
  <c r="AB428" i="1"/>
  <c r="AA528" i="1"/>
  <c r="W528" i="1"/>
  <c r="X528" i="1" s="1"/>
  <c r="U528" i="1"/>
  <c r="I528" i="1" s="1"/>
  <c r="AB528" i="1"/>
  <c r="AA627" i="1"/>
  <c r="W627" i="1"/>
  <c r="X627" i="1" s="1"/>
  <c r="U627" i="1"/>
  <c r="I627" i="1" s="1"/>
  <c r="AA259" i="1"/>
  <c r="W259" i="1"/>
  <c r="X259" i="1" s="1"/>
  <c r="U259" i="1"/>
  <c r="I259" i="1" s="1"/>
  <c r="AB259" i="1"/>
  <c r="AA359" i="1"/>
  <c r="W359" i="1"/>
  <c r="X359" i="1" s="1"/>
  <c r="U359" i="1"/>
  <c r="I359" i="1" s="1"/>
  <c r="AB359" i="1"/>
  <c r="AA459" i="1"/>
  <c r="W459" i="1"/>
  <c r="X459" i="1" s="1"/>
  <c r="U459" i="1"/>
  <c r="I459" i="1" s="1"/>
  <c r="AA558" i="1"/>
  <c r="W558" i="1"/>
  <c r="X558" i="1" s="1"/>
  <c r="U558" i="1"/>
  <c r="I558" i="1" s="1"/>
  <c r="AA658" i="1"/>
  <c r="W658" i="1"/>
  <c r="X658" i="1" s="1"/>
  <c r="U658" i="1"/>
  <c r="I658" i="1" s="1"/>
  <c r="AB658" i="1"/>
  <c r="AA758" i="1"/>
  <c r="W758" i="1"/>
  <c r="X758" i="1" s="1"/>
  <c r="U758" i="1"/>
  <c r="I758" i="1" s="1"/>
  <c r="AB758" i="1"/>
  <c r="AA858" i="1"/>
  <c r="W858" i="1"/>
  <c r="X858" i="1" s="1"/>
  <c r="U858" i="1"/>
  <c r="I858" i="1" s="1"/>
  <c r="AA958" i="1"/>
  <c r="W958" i="1"/>
  <c r="X958" i="1" s="1"/>
  <c r="U958" i="1"/>
  <c r="I958" i="1" s="1"/>
  <c r="AA1058" i="1"/>
  <c r="U1058" i="1"/>
  <c r="I1058" i="1" s="1"/>
  <c r="W1058" i="1"/>
  <c r="X1058" i="1" s="1"/>
  <c r="AA1157" i="1"/>
  <c r="U1157" i="1"/>
  <c r="I1157" i="1" s="1"/>
  <c r="W1157" i="1"/>
  <c r="X1157" i="1" s="1"/>
  <c r="AA1263" i="1"/>
  <c r="U1263" i="1"/>
  <c r="I1263" i="1" s="1"/>
  <c r="W1263" i="1"/>
  <c r="X1263" i="1" s="1"/>
  <c r="AA467" i="1"/>
  <c r="W467" i="1"/>
  <c r="X467" i="1" s="1"/>
  <c r="U467" i="1"/>
  <c r="I467" i="1" s="1"/>
  <c r="AA616" i="1"/>
  <c r="W616" i="1"/>
  <c r="X616" i="1" s="1"/>
  <c r="U616" i="1"/>
  <c r="I616" i="1" s="1"/>
  <c r="AB616" i="1"/>
  <c r="AA716" i="1"/>
  <c r="W716" i="1"/>
  <c r="X716" i="1" s="1"/>
  <c r="U716" i="1"/>
  <c r="I716" i="1" s="1"/>
  <c r="AB716" i="1"/>
  <c r="AA816" i="1"/>
  <c r="W816" i="1"/>
  <c r="X816" i="1" s="1"/>
  <c r="U816" i="1"/>
  <c r="I816" i="1" s="1"/>
  <c r="AB816" i="1"/>
  <c r="AA916" i="1"/>
  <c r="W916" i="1"/>
  <c r="X916" i="1" s="1"/>
  <c r="U916" i="1"/>
  <c r="I916" i="1" s="1"/>
  <c r="AB916" i="1"/>
  <c r="AA1016" i="1"/>
  <c r="W1016" i="1"/>
  <c r="X1016" i="1" s="1"/>
  <c r="U1016" i="1"/>
  <c r="I1016" i="1" s="1"/>
  <c r="AB1016" i="1"/>
  <c r="AA1116" i="1"/>
  <c r="W1116" i="1"/>
  <c r="X1116" i="1" s="1"/>
  <c r="U1116" i="1"/>
  <c r="I1116" i="1" s="1"/>
  <c r="AB1116" i="1"/>
  <c r="AA1213" i="1"/>
  <c r="W1213" i="1"/>
  <c r="X1213" i="1" s="1"/>
  <c r="U1213" i="1"/>
  <c r="I1213" i="1" s="1"/>
  <c r="AB1213" i="1"/>
  <c r="AA727" i="1"/>
  <c r="W727" i="1"/>
  <c r="X727" i="1" s="1"/>
  <c r="U727" i="1"/>
  <c r="I727" i="1" s="1"/>
  <c r="AB727" i="1"/>
  <c r="AA827" i="1"/>
  <c r="W827" i="1"/>
  <c r="X827" i="1" s="1"/>
  <c r="U827" i="1"/>
  <c r="I827" i="1" s="1"/>
  <c r="AB827" i="1"/>
  <c r="AA927" i="1"/>
  <c r="W927" i="1"/>
  <c r="X927" i="1" s="1"/>
  <c r="U927" i="1"/>
  <c r="I927" i="1" s="1"/>
  <c r="AB927" i="1"/>
  <c r="AA1027" i="1"/>
  <c r="W1027" i="1"/>
  <c r="X1027" i="1" s="1"/>
  <c r="U1027" i="1"/>
  <c r="I1027" i="1" s="1"/>
  <c r="AB1027" i="1"/>
  <c r="AA1127" i="1"/>
  <c r="W1127" i="1"/>
  <c r="X1127" i="1" s="1"/>
  <c r="U1127" i="1"/>
  <c r="I1127" i="1" s="1"/>
  <c r="AA1232" i="1"/>
  <c r="W1232" i="1"/>
  <c r="X1232" i="1" s="1"/>
  <c r="U1232" i="1"/>
  <c r="I1232" i="1" s="1"/>
  <c r="AB1232" i="1"/>
  <c r="AA1120" i="1"/>
  <c r="W1120" i="1"/>
  <c r="X1120" i="1" s="1"/>
  <c r="U1120" i="1"/>
  <c r="I1120" i="1" s="1"/>
  <c r="AB1120" i="1"/>
  <c r="AB20" i="1"/>
  <c r="AA1178" i="1"/>
  <c r="W1178" i="1"/>
  <c r="X1178" i="1" s="1"/>
  <c r="U1178" i="1"/>
  <c r="I1178" i="1" s="1"/>
  <c r="AB199" i="1"/>
  <c r="AB1068" i="1"/>
  <c r="AB1185" i="1"/>
  <c r="AB181" i="1"/>
  <c r="AB381" i="1"/>
  <c r="AB580" i="1"/>
  <c r="AB1211" i="1"/>
  <c r="AB462" i="1"/>
  <c r="AB1051" i="1"/>
  <c r="AB413" i="1"/>
  <c r="AB662" i="1"/>
  <c r="AB932" i="1"/>
  <c r="AB24" i="1"/>
  <c r="AB244" i="1"/>
  <c r="AB773" i="1"/>
  <c r="AB1159" i="1"/>
  <c r="AB955" i="1"/>
  <c r="AB135" i="1"/>
  <c r="AB854" i="1"/>
  <c r="AB546" i="1"/>
  <c r="AB1152" i="1"/>
  <c r="AB726" i="1"/>
  <c r="AB627" i="1"/>
  <c r="AB1266" i="1"/>
  <c r="AB332" i="1"/>
  <c r="AA257" i="1"/>
  <c r="W257" i="1"/>
  <c r="X257" i="1" s="1"/>
  <c r="U257" i="1"/>
  <c r="I257" i="1" s="1"/>
  <c r="AA387" i="1"/>
  <c r="W387" i="1"/>
  <c r="X387" i="1" s="1"/>
  <c r="U387" i="1"/>
  <c r="I387" i="1" s="1"/>
  <c r="AA507" i="1"/>
  <c r="W507" i="1"/>
  <c r="X507" i="1" s="1"/>
  <c r="U507" i="1"/>
  <c r="I507" i="1" s="1"/>
  <c r="AA128" i="1"/>
  <c r="W128" i="1"/>
  <c r="X128" i="1" s="1"/>
  <c r="U128" i="1"/>
  <c r="I128" i="1" s="1"/>
  <c r="AA268" i="1"/>
  <c r="W268" i="1"/>
  <c r="X268" i="1" s="1"/>
  <c r="U268" i="1"/>
  <c r="I268" i="1" s="1"/>
  <c r="AA368" i="1"/>
  <c r="W368" i="1"/>
  <c r="X368" i="1" s="1"/>
  <c r="U368" i="1"/>
  <c r="I368" i="1" s="1"/>
  <c r="AA468" i="1"/>
  <c r="W468" i="1"/>
  <c r="X468" i="1" s="1"/>
  <c r="U468" i="1"/>
  <c r="I468" i="1" s="1"/>
  <c r="AA567" i="1"/>
  <c r="W567" i="1"/>
  <c r="X567" i="1" s="1"/>
  <c r="U567" i="1"/>
  <c r="I567" i="1" s="1"/>
  <c r="AA667" i="1"/>
  <c r="W667" i="1"/>
  <c r="X667" i="1" s="1"/>
  <c r="U667" i="1"/>
  <c r="I667" i="1" s="1"/>
  <c r="AA299" i="1"/>
  <c r="W299" i="1"/>
  <c r="X299" i="1" s="1"/>
  <c r="U299" i="1"/>
  <c r="I299" i="1" s="1"/>
  <c r="AA399" i="1"/>
  <c r="W399" i="1"/>
  <c r="X399" i="1" s="1"/>
  <c r="U399" i="1"/>
  <c r="I399" i="1" s="1"/>
  <c r="AA499" i="1"/>
  <c r="W499" i="1"/>
  <c r="X499" i="1" s="1"/>
  <c r="U499" i="1"/>
  <c r="I499" i="1" s="1"/>
  <c r="AA598" i="1"/>
  <c r="W598" i="1"/>
  <c r="X598" i="1" s="1"/>
  <c r="U598" i="1"/>
  <c r="I598" i="1" s="1"/>
  <c r="AA698" i="1"/>
  <c r="W698" i="1"/>
  <c r="X698" i="1" s="1"/>
  <c r="U698" i="1"/>
  <c r="I698" i="1" s="1"/>
  <c r="AA798" i="1"/>
  <c r="W798" i="1"/>
  <c r="X798" i="1" s="1"/>
  <c r="U798" i="1"/>
  <c r="I798" i="1" s="1"/>
  <c r="AA898" i="1"/>
  <c r="W898" i="1"/>
  <c r="X898" i="1" s="1"/>
  <c r="U898" i="1"/>
  <c r="I898" i="1" s="1"/>
  <c r="AA998" i="1"/>
  <c r="W998" i="1"/>
  <c r="X998" i="1" s="1"/>
  <c r="U998" i="1"/>
  <c r="I998" i="1" s="1"/>
  <c r="AA1098" i="1"/>
  <c r="U1098" i="1"/>
  <c r="I1098" i="1" s="1"/>
  <c r="W1098" i="1"/>
  <c r="X1098" i="1" s="1"/>
  <c r="AA1194" i="1"/>
  <c r="U1194" i="1"/>
  <c r="I1194" i="1" s="1"/>
  <c r="W1194" i="1"/>
  <c r="X1194" i="1" s="1"/>
  <c r="AA1303" i="1"/>
  <c r="U1303" i="1"/>
  <c r="I1303" i="1" s="1"/>
  <c r="W1303" i="1"/>
  <c r="X1303" i="1" s="1"/>
  <c r="AA556" i="1"/>
  <c r="W556" i="1"/>
  <c r="X556" i="1" s="1"/>
  <c r="U556" i="1"/>
  <c r="I556" i="1" s="1"/>
  <c r="AA656" i="1"/>
  <c r="W656" i="1"/>
  <c r="X656" i="1" s="1"/>
  <c r="U656" i="1"/>
  <c r="I656" i="1" s="1"/>
  <c r="AA756" i="1"/>
  <c r="U756" i="1"/>
  <c r="I756" i="1" s="1"/>
  <c r="W756" i="1"/>
  <c r="X756" i="1" s="1"/>
  <c r="AA856" i="1"/>
  <c r="W856" i="1"/>
  <c r="X856" i="1" s="1"/>
  <c r="U856" i="1"/>
  <c r="I856" i="1" s="1"/>
  <c r="AA956" i="1"/>
  <c r="U956" i="1"/>
  <c r="I956" i="1" s="1"/>
  <c r="W956" i="1"/>
  <c r="X956" i="1" s="1"/>
  <c r="AA1056" i="1"/>
  <c r="W1056" i="1"/>
  <c r="X1056" i="1" s="1"/>
  <c r="U1056" i="1"/>
  <c r="I1056" i="1" s="1"/>
  <c r="AA1155" i="1"/>
  <c r="W1155" i="1"/>
  <c r="X1155" i="1" s="1"/>
  <c r="U1155" i="1"/>
  <c r="I1155" i="1" s="1"/>
  <c r="AA1261" i="1"/>
  <c r="W1261" i="1"/>
  <c r="X1261" i="1" s="1"/>
  <c r="U1261" i="1"/>
  <c r="I1261" i="1" s="1"/>
  <c r="AA767" i="1"/>
  <c r="U767" i="1"/>
  <c r="I767" i="1" s="1"/>
  <c r="W767" i="1"/>
  <c r="X767" i="1" s="1"/>
  <c r="AA867" i="1"/>
  <c r="U867" i="1"/>
  <c r="I867" i="1" s="1"/>
  <c r="W867" i="1"/>
  <c r="X867" i="1" s="1"/>
  <c r="AA967" i="1"/>
  <c r="U967" i="1"/>
  <c r="I967" i="1" s="1"/>
  <c r="W967" i="1"/>
  <c r="X967" i="1" s="1"/>
  <c r="AA1067" i="1"/>
  <c r="W1067" i="1"/>
  <c r="X1067" i="1" s="1"/>
  <c r="U1067" i="1"/>
  <c r="I1067" i="1" s="1"/>
  <c r="AA1163" i="1"/>
  <c r="W1163" i="1"/>
  <c r="X1163" i="1" s="1"/>
  <c r="U1163" i="1"/>
  <c r="I1163" i="1" s="1"/>
  <c r="AA1272" i="1"/>
  <c r="W1272" i="1"/>
  <c r="X1272" i="1" s="1"/>
  <c r="U1272" i="1"/>
  <c r="I1272" i="1" s="1"/>
  <c r="AA810" i="1"/>
  <c r="W810" i="1"/>
  <c r="X810" i="1" s="1"/>
  <c r="U810" i="1"/>
  <c r="I810" i="1" s="1"/>
  <c r="AA882" i="1"/>
  <c r="W882" i="1"/>
  <c r="X882" i="1" s="1"/>
  <c r="U882" i="1"/>
  <c r="I882" i="1" s="1"/>
  <c r="AB856" i="1"/>
  <c r="AA9" i="1"/>
  <c r="W9" i="1"/>
  <c r="X9" i="1" s="1"/>
  <c r="U9" i="1"/>
  <c r="I9" i="1" s="1"/>
  <c r="AA109" i="1"/>
  <c r="W109" i="1"/>
  <c r="X109" i="1" s="1"/>
  <c r="U109" i="1"/>
  <c r="I109" i="1" s="1"/>
  <c r="AA209" i="1"/>
  <c r="W209" i="1"/>
  <c r="X209" i="1" s="1"/>
  <c r="U209" i="1"/>
  <c r="I209" i="1" s="1"/>
  <c r="AA90" i="1"/>
  <c r="W90" i="1"/>
  <c r="X90" i="1" s="1"/>
  <c r="U90" i="1"/>
  <c r="I90" i="1" s="1"/>
  <c r="AA250" i="1"/>
  <c r="U250" i="1"/>
  <c r="I250" i="1" s="1"/>
  <c r="W250" i="1"/>
  <c r="X250" i="1" s="1"/>
  <c r="AA142" i="1"/>
  <c r="U142" i="1"/>
  <c r="I142" i="1" s="1"/>
  <c r="W142" i="1"/>
  <c r="X142" i="1" s="1"/>
  <c r="AA13" i="1"/>
  <c r="W13" i="1"/>
  <c r="X13" i="1" s="1"/>
  <c r="U13" i="1"/>
  <c r="I13" i="1" s="1"/>
  <c r="AA113" i="1"/>
  <c r="W113" i="1"/>
  <c r="X113" i="1" s="1"/>
  <c r="U113" i="1"/>
  <c r="I113" i="1" s="1"/>
  <c r="AA54" i="1"/>
  <c r="W54" i="1"/>
  <c r="X54" i="1" s="1"/>
  <c r="U54" i="1"/>
  <c r="I54" i="1" s="1"/>
  <c r="AA154" i="1"/>
  <c r="W154" i="1"/>
  <c r="X154" i="1" s="1"/>
  <c r="U154" i="1"/>
  <c r="I154" i="1" s="1"/>
  <c r="AA95" i="1"/>
  <c r="W95" i="1"/>
  <c r="X95" i="1" s="1"/>
  <c r="U95" i="1"/>
  <c r="I95" i="1" s="1"/>
  <c r="AA56" i="1"/>
  <c r="W56" i="1"/>
  <c r="X56" i="1" s="1"/>
  <c r="U56" i="1"/>
  <c r="I56" i="1" s="1"/>
  <c r="AA100" i="1"/>
  <c r="U100" i="1"/>
  <c r="I100" i="1" s="1"/>
  <c r="W100" i="1"/>
  <c r="X100" i="1" s="1"/>
  <c r="AA320" i="1"/>
  <c r="U320" i="1"/>
  <c r="I320" i="1" s="1"/>
  <c r="W320" i="1"/>
  <c r="X320" i="1" s="1"/>
  <c r="AA420" i="1"/>
  <c r="U420" i="1"/>
  <c r="I420" i="1" s="1"/>
  <c r="W420" i="1"/>
  <c r="X420" i="1" s="1"/>
  <c r="AA520" i="1"/>
  <c r="U520" i="1"/>
  <c r="I520" i="1" s="1"/>
  <c r="W520" i="1"/>
  <c r="X520" i="1" s="1"/>
  <c r="AA629" i="1"/>
  <c r="W629" i="1"/>
  <c r="X629" i="1" s="1"/>
  <c r="U629" i="1"/>
  <c r="I629" i="1" s="1"/>
  <c r="AA759" i="1"/>
  <c r="W759" i="1"/>
  <c r="X759" i="1" s="1"/>
  <c r="U759" i="1"/>
  <c r="I759" i="1" s="1"/>
  <c r="AA889" i="1"/>
  <c r="W889" i="1"/>
  <c r="X889" i="1" s="1"/>
  <c r="U889" i="1"/>
  <c r="I889" i="1" s="1"/>
  <c r="AA1009" i="1"/>
  <c r="W1009" i="1"/>
  <c r="X1009" i="1" s="1"/>
  <c r="U1009" i="1"/>
  <c r="I1009" i="1" s="1"/>
  <c r="AA1139" i="1"/>
  <c r="W1139" i="1"/>
  <c r="X1139" i="1" s="1"/>
  <c r="U1139" i="1"/>
  <c r="I1139" i="1" s="1"/>
  <c r="AA1274" i="1"/>
  <c r="U1274" i="1"/>
  <c r="I1274" i="1" s="1"/>
  <c r="W1274" i="1"/>
  <c r="X1274" i="1" s="1"/>
  <c r="AA91" i="1"/>
  <c r="W91" i="1"/>
  <c r="X91" i="1" s="1"/>
  <c r="U91" i="1"/>
  <c r="I91" i="1" s="1"/>
  <c r="AA191" i="1"/>
  <c r="W191" i="1"/>
  <c r="X191" i="1" s="1"/>
  <c r="U191" i="1"/>
  <c r="I191" i="1" s="1"/>
  <c r="AA291" i="1"/>
  <c r="U291" i="1"/>
  <c r="I291" i="1" s="1"/>
  <c r="W291" i="1"/>
  <c r="X291" i="1" s="1"/>
  <c r="AA391" i="1"/>
  <c r="U391" i="1"/>
  <c r="I391" i="1" s="1"/>
  <c r="W391" i="1"/>
  <c r="X391" i="1" s="1"/>
  <c r="AA491" i="1"/>
  <c r="U491" i="1"/>
  <c r="I491" i="1" s="1"/>
  <c r="W491" i="1"/>
  <c r="X491" i="1" s="1"/>
  <c r="AA590" i="1"/>
  <c r="U590" i="1"/>
  <c r="I590" i="1" s="1"/>
  <c r="W590" i="1"/>
  <c r="X590" i="1" s="1"/>
  <c r="AA700" i="1"/>
  <c r="U700" i="1"/>
  <c r="I700" i="1" s="1"/>
  <c r="W700" i="1"/>
  <c r="X700" i="1" s="1"/>
  <c r="AA830" i="1"/>
  <c r="W830" i="1"/>
  <c r="X830" i="1" s="1"/>
  <c r="U830" i="1"/>
  <c r="I830" i="1" s="1"/>
  <c r="AA960" i="1"/>
  <c r="W960" i="1"/>
  <c r="X960" i="1" s="1"/>
  <c r="U960" i="1"/>
  <c r="I960" i="1" s="1"/>
  <c r="AA1080" i="1"/>
  <c r="U1080" i="1"/>
  <c r="I1080" i="1" s="1"/>
  <c r="W1080" i="1"/>
  <c r="X1080" i="1" s="1"/>
  <c r="AA1196" i="1"/>
  <c r="W1196" i="1"/>
  <c r="X1196" i="1" s="1"/>
  <c r="U1196" i="1"/>
  <c r="I1196" i="1" s="1"/>
  <c r="AA22" i="1"/>
  <c r="W22" i="1"/>
  <c r="X22" i="1" s="1"/>
  <c r="U22" i="1"/>
  <c r="I22" i="1" s="1"/>
  <c r="AA302" i="1"/>
  <c r="U302" i="1"/>
  <c r="I302" i="1" s="1"/>
  <c r="W302" i="1"/>
  <c r="X302" i="1" s="1"/>
  <c r="AA402" i="1"/>
  <c r="U402" i="1"/>
  <c r="I402" i="1" s="1"/>
  <c r="W402" i="1"/>
  <c r="X402" i="1" s="1"/>
  <c r="AA502" i="1"/>
  <c r="U502" i="1"/>
  <c r="I502" i="1" s="1"/>
  <c r="W502" i="1"/>
  <c r="X502" i="1" s="1"/>
  <c r="AA601" i="1"/>
  <c r="W601" i="1"/>
  <c r="X601" i="1" s="1"/>
  <c r="U601" i="1"/>
  <c r="I601" i="1" s="1"/>
  <c r="AA721" i="1"/>
  <c r="W721" i="1"/>
  <c r="X721" i="1" s="1"/>
  <c r="U721" i="1"/>
  <c r="I721" i="1" s="1"/>
  <c r="AA841" i="1"/>
  <c r="W841" i="1"/>
  <c r="X841" i="1" s="1"/>
  <c r="U841" i="1"/>
  <c r="I841" i="1" s="1"/>
  <c r="AA961" i="1"/>
  <c r="W961" i="1"/>
  <c r="X961" i="1" s="1"/>
  <c r="U961" i="1"/>
  <c r="I961" i="1" s="1"/>
  <c r="AA1091" i="1"/>
  <c r="W1091" i="1"/>
  <c r="X1091" i="1" s="1"/>
  <c r="U1091" i="1"/>
  <c r="I1091" i="1" s="1"/>
  <c r="AA1207" i="1"/>
  <c r="W1207" i="1"/>
  <c r="X1207" i="1" s="1"/>
  <c r="U1207" i="1"/>
  <c r="I1207" i="1" s="1"/>
  <c r="AA183" i="1"/>
  <c r="U183" i="1"/>
  <c r="I183" i="1" s="1"/>
  <c r="W183" i="1"/>
  <c r="X183" i="1" s="1"/>
  <c r="AA283" i="1"/>
  <c r="W283" i="1"/>
  <c r="X283" i="1" s="1"/>
  <c r="U283" i="1"/>
  <c r="I283" i="1" s="1"/>
  <c r="AA383" i="1"/>
  <c r="W383" i="1"/>
  <c r="X383" i="1" s="1"/>
  <c r="U383" i="1"/>
  <c r="I383" i="1" s="1"/>
  <c r="AA483" i="1"/>
  <c r="W483" i="1"/>
  <c r="X483" i="1" s="1"/>
  <c r="U483" i="1"/>
  <c r="I483" i="1" s="1"/>
  <c r="AA582" i="1"/>
  <c r="W582" i="1"/>
  <c r="X582" i="1" s="1"/>
  <c r="U582" i="1"/>
  <c r="I582" i="1" s="1"/>
  <c r="AA702" i="1"/>
  <c r="W702" i="1"/>
  <c r="X702" i="1" s="1"/>
  <c r="U702" i="1"/>
  <c r="I702" i="1" s="1"/>
  <c r="AA822" i="1"/>
  <c r="U822" i="1"/>
  <c r="I822" i="1" s="1"/>
  <c r="W822" i="1"/>
  <c r="X822" i="1" s="1"/>
  <c r="AA942" i="1"/>
  <c r="W942" i="1"/>
  <c r="X942" i="1" s="1"/>
  <c r="U942" i="1"/>
  <c r="I942" i="1" s="1"/>
  <c r="AA1072" i="1"/>
  <c r="W1072" i="1"/>
  <c r="X1072" i="1" s="1"/>
  <c r="U1072" i="1"/>
  <c r="I1072" i="1" s="1"/>
  <c r="AA1198" i="1"/>
  <c r="W1198" i="1"/>
  <c r="X1198" i="1" s="1"/>
  <c r="U1198" i="1"/>
  <c r="I1198" i="1" s="1"/>
  <c r="AA184" i="1"/>
  <c r="W184" i="1"/>
  <c r="X184" i="1" s="1"/>
  <c r="U184" i="1"/>
  <c r="I184" i="1" s="1"/>
  <c r="AA284" i="1"/>
  <c r="W284" i="1"/>
  <c r="X284" i="1" s="1"/>
  <c r="U284" i="1"/>
  <c r="I284" i="1" s="1"/>
  <c r="AA384" i="1"/>
  <c r="W384" i="1"/>
  <c r="X384" i="1" s="1"/>
  <c r="U384" i="1"/>
  <c r="I384" i="1" s="1"/>
  <c r="AA484" i="1"/>
  <c r="W484" i="1"/>
  <c r="X484" i="1" s="1"/>
  <c r="U484" i="1"/>
  <c r="I484" i="1" s="1"/>
  <c r="AA583" i="1"/>
  <c r="W583" i="1"/>
  <c r="X583" i="1" s="1"/>
  <c r="U583" i="1"/>
  <c r="I583" i="1" s="1"/>
  <c r="AA703" i="1"/>
  <c r="W703" i="1"/>
  <c r="X703" i="1" s="1"/>
  <c r="U703" i="1"/>
  <c r="I703" i="1" s="1"/>
  <c r="AA833" i="1"/>
  <c r="W833" i="1"/>
  <c r="X833" i="1" s="1"/>
  <c r="U833" i="1"/>
  <c r="I833" i="1" s="1"/>
  <c r="AA963" i="1"/>
  <c r="W963" i="1"/>
  <c r="X963" i="1" s="1"/>
  <c r="U963" i="1"/>
  <c r="I963" i="1" s="1"/>
  <c r="AA1083" i="1"/>
  <c r="W1083" i="1"/>
  <c r="X1083" i="1" s="1"/>
  <c r="U1083" i="1"/>
  <c r="I1083" i="1" s="1"/>
  <c r="AA1199" i="1"/>
  <c r="W1199" i="1"/>
  <c r="X1199" i="1" s="1"/>
  <c r="U1199" i="1"/>
  <c r="I1199" i="1" s="1"/>
  <c r="AA185" i="1"/>
  <c r="W185" i="1"/>
  <c r="X185" i="1" s="1"/>
  <c r="U185" i="1"/>
  <c r="I185" i="1" s="1"/>
  <c r="AA295" i="1"/>
  <c r="W295" i="1"/>
  <c r="X295" i="1" s="1"/>
  <c r="U295" i="1"/>
  <c r="I295" i="1" s="1"/>
  <c r="AA415" i="1"/>
  <c r="W415" i="1"/>
  <c r="X415" i="1" s="1"/>
  <c r="U415" i="1"/>
  <c r="I415" i="1" s="1"/>
  <c r="AA544" i="1"/>
  <c r="W544" i="1"/>
  <c r="X544" i="1" s="1"/>
  <c r="U544" i="1"/>
  <c r="I544" i="1" s="1"/>
  <c r="AA664" i="1"/>
  <c r="W664" i="1"/>
  <c r="X664" i="1" s="1"/>
  <c r="U664" i="1"/>
  <c r="I664" i="1" s="1"/>
  <c r="AA784" i="1"/>
  <c r="W784" i="1"/>
  <c r="X784" i="1" s="1"/>
  <c r="U784" i="1"/>
  <c r="I784" i="1" s="1"/>
  <c r="AA914" i="1"/>
  <c r="W914" i="1"/>
  <c r="X914" i="1" s="1"/>
  <c r="U914" i="1"/>
  <c r="I914" i="1" s="1"/>
  <c r="AA1044" i="1"/>
  <c r="W1044" i="1"/>
  <c r="X1044" i="1" s="1"/>
  <c r="U1044" i="1"/>
  <c r="I1044" i="1" s="1"/>
  <c r="AA1160" i="1"/>
  <c r="W1160" i="1"/>
  <c r="X1160" i="1" s="1"/>
  <c r="U1160" i="1"/>
  <c r="I1160" i="1" s="1"/>
  <c r="AA1289" i="1"/>
  <c r="U1289" i="1"/>
  <c r="I1289" i="1" s="1"/>
  <c r="W1289" i="1"/>
  <c r="X1289" i="1" s="1"/>
  <c r="AA216" i="1"/>
  <c r="W216" i="1"/>
  <c r="X216" i="1" s="1"/>
  <c r="U216" i="1"/>
  <c r="I216" i="1" s="1"/>
  <c r="AA316" i="1"/>
  <c r="W316" i="1"/>
  <c r="X316" i="1" s="1"/>
  <c r="U316" i="1"/>
  <c r="I316" i="1" s="1"/>
  <c r="AA416" i="1"/>
  <c r="W416" i="1"/>
  <c r="X416" i="1" s="1"/>
  <c r="U416" i="1"/>
  <c r="I416" i="1" s="1"/>
  <c r="AA516" i="1"/>
  <c r="W516" i="1"/>
  <c r="X516" i="1" s="1"/>
  <c r="U516" i="1"/>
  <c r="I516" i="1" s="1"/>
  <c r="AA615" i="1"/>
  <c r="W615" i="1"/>
  <c r="X615" i="1" s="1"/>
  <c r="U615" i="1"/>
  <c r="I615" i="1" s="1"/>
  <c r="AA715" i="1"/>
  <c r="W715" i="1"/>
  <c r="X715" i="1" s="1"/>
  <c r="U715" i="1"/>
  <c r="I715" i="1" s="1"/>
  <c r="AA815" i="1"/>
  <c r="W815" i="1"/>
  <c r="X815" i="1" s="1"/>
  <c r="U815" i="1"/>
  <c r="I815" i="1" s="1"/>
  <c r="AA915" i="1"/>
  <c r="W915" i="1"/>
  <c r="X915" i="1" s="1"/>
  <c r="U915" i="1"/>
  <c r="I915" i="1" s="1"/>
  <c r="AA1015" i="1"/>
  <c r="W1015" i="1"/>
  <c r="X1015" i="1" s="1"/>
  <c r="U1015" i="1"/>
  <c r="I1015" i="1" s="1"/>
  <c r="AA1125" i="1"/>
  <c r="W1125" i="1"/>
  <c r="X1125" i="1" s="1"/>
  <c r="U1125" i="1"/>
  <c r="I1125" i="1" s="1"/>
  <c r="AA1260" i="1"/>
  <c r="W1260" i="1"/>
  <c r="X1260" i="1" s="1"/>
  <c r="U1260" i="1"/>
  <c r="I1260" i="1" s="1"/>
  <c r="AA67" i="1"/>
  <c r="W67" i="1"/>
  <c r="X67" i="1" s="1"/>
  <c r="U67" i="1"/>
  <c r="I67" i="1" s="1"/>
  <c r="AA167" i="1"/>
  <c r="W167" i="1"/>
  <c r="X167" i="1" s="1"/>
  <c r="U167" i="1"/>
  <c r="I167" i="1" s="1"/>
  <c r="AA277" i="1"/>
  <c r="W277" i="1"/>
  <c r="X277" i="1" s="1"/>
  <c r="U277" i="1"/>
  <c r="I277" i="1" s="1"/>
  <c r="AA397" i="1"/>
  <c r="W397" i="1"/>
  <c r="X397" i="1" s="1"/>
  <c r="U397" i="1"/>
  <c r="I397" i="1" s="1"/>
  <c r="AA527" i="1"/>
  <c r="W527" i="1"/>
  <c r="X527" i="1" s="1"/>
  <c r="U527" i="1"/>
  <c r="I527" i="1" s="1"/>
  <c r="AA158" i="1"/>
  <c r="W158" i="1"/>
  <c r="X158" i="1" s="1"/>
  <c r="U158" i="1"/>
  <c r="I158" i="1" s="1"/>
  <c r="AA278" i="1"/>
  <c r="W278" i="1"/>
  <c r="X278" i="1" s="1"/>
  <c r="U278" i="1"/>
  <c r="I278" i="1" s="1"/>
  <c r="AA378" i="1"/>
  <c r="W378" i="1"/>
  <c r="X378" i="1" s="1"/>
  <c r="U378" i="1"/>
  <c r="I378" i="1" s="1"/>
  <c r="AA478" i="1"/>
  <c r="W478" i="1"/>
  <c r="X478" i="1" s="1"/>
  <c r="U478" i="1"/>
  <c r="I478" i="1" s="1"/>
  <c r="AA577" i="1"/>
  <c r="W577" i="1"/>
  <c r="X577" i="1" s="1"/>
  <c r="U577" i="1"/>
  <c r="I577" i="1" s="1"/>
  <c r="AA677" i="1"/>
  <c r="W677" i="1"/>
  <c r="X677" i="1" s="1"/>
  <c r="U677" i="1"/>
  <c r="I677" i="1" s="1"/>
  <c r="AA309" i="1"/>
  <c r="W309" i="1"/>
  <c r="X309" i="1" s="1"/>
  <c r="U309" i="1"/>
  <c r="I309" i="1" s="1"/>
  <c r="AA409" i="1"/>
  <c r="W409" i="1"/>
  <c r="X409" i="1" s="1"/>
  <c r="U409" i="1"/>
  <c r="I409" i="1" s="1"/>
  <c r="AA509" i="1"/>
  <c r="W509" i="1"/>
  <c r="X509" i="1" s="1"/>
  <c r="U509" i="1"/>
  <c r="I509" i="1" s="1"/>
  <c r="AA608" i="1"/>
  <c r="U608" i="1"/>
  <c r="I608" i="1" s="1"/>
  <c r="W608" i="1"/>
  <c r="X608" i="1" s="1"/>
  <c r="AA708" i="1"/>
  <c r="W708" i="1"/>
  <c r="X708" i="1" s="1"/>
  <c r="U708" i="1"/>
  <c r="I708" i="1" s="1"/>
  <c r="AA808" i="1"/>
  <c r="W808" i="1"/>
  <c r="X808" i="1" s="1"/>
  <c r="U808" i="1"/>
  <c r="I808" i="1" s="1"/>
  <c r="AA908" i="1"/>
  <c r="W908" i="1"/>
  <c r="X908" i="1" s="1"/>
  <c r="U908" i="1"/>
  <c r="I908" i="1" s="1"/>
  <c r="AA1008" i="1"/>
  <c r="W1008" i="1"/>
  <c r="X1008" i="1" s="1"/>
  <c r="U1008" i="1"/>
  <c r="I1008" i="1" s="1"/>
  <c r="AA1108" i="1"/>
  <c r="U1108" i="1"/>
  <c r="I1108" i="1" s="1"/>
  <c r="W1108" i="1"/>
  <c r="X1108" i="1" s="1"/>
  <c r="AA1204" i="1"/>
  <c r="U1204" i="1"/>
  <c r="I1204" i="1" s="1"/>
  <c r="W1204" i="1"/>
  <c r="X1204" i="1" s="1"/>
  <c r="AA1095" i="1"/>
  <c r="W1095" i="1"/>
  <c r="X1095" i="1" s="1"/>
  <c r="U1095" i="1"/>
  <c r="I1095" i="1" s="1"/>
  <c r="AA566" i="1"/>
  <c r="W566" i="1"/>
  <c r="X566" i="1" s="1"/>
  <c r="U566" i="1"/>
  <c r="I566" i="1" s="1"/>
  <c r="AA666" i="1"/>
  <c r="W666" i="1"/>
  <c r="X666" i="1" s="1"/>
  <c r="U666" i="1"/>
  <c r="I666" i="1" s="1"/>
  <c r="AA766" i="1"/>
  <c r="W766" i="1"/>
  <c r="X766" i="1" s="1"/>
  <c r="U766" i="1"/>
  <c r="I766" i="1" s="1"/>
  <c r="AA866" i="1"/>
  <c r="W866" i="1"/>
  <c r="X866" i="1" s="1"/>
  <c r="U866" i="1"/>
  <c r="I866" i="1" s="1"/>
  <c r="AA966" i="1"/>
  <c r="W966" i="1"/>
  <c r="X966" i="1" s="1"/>
  <c r="U966" i="1"/>
  <c r="I966" i="1" s="1"/>
  <c r="AA1066" i="1"/>
  <c r="U1066" i="1"/>
  <c r="I1066" i="1" s="1"/>
  <c r="W1066" i="1"/>
  <c r="X1066" i="1" s="1"/>
  <c r="AA1162" i="1"/>
  <c r="W1162" i="1"/>
  <c r="X1162" i="1" s="1"/>
  <c r="U1162" i="1"/>
  <c r="I1162" i="1" s="1"/>
  <c r="AA1271" i="1"/>
  <c r="W1271" i="1"/>
  <c r="X1271" i="1" s="1"/>
  <c r="U1271" i="1"/>
  <c r="I1271" i="1" s="1"/>
  <c r="AA777" i="1"/>
  <c r="W777" i="1"/>
  <c r="X777" i="1" s="1"/>
  <c r="U777" i="1"/>
  <c r="I777" i="1" s="1"/>
  <c r="AA877" i="1"/>
  <c r="W877" i="1"/>
  <c r="X877" i="1" s="1"/>
  <c r="U877" i="1"/>
  <c r="I877" i="1" s="1"/>
  <c r="AA977" i="1"/>
  <c r="W977" i="1"/>
  <c r="X977" i="1" s="1"/>
  <c r="U977" i="1"/>
  <c r="I977" i="1" s="1"/>
  <c r="AA1077" i="1"/>
  <c r="U1077" i="1"/>
  <c r="I1077" i="1" s="1"/>
  <c r="W1077" i="1"/>
  <c r="X1077" i="1" s="1"/>
  <c r="AA1173" i="1"/>
  <c r="W1173" i="1"/>
  <c r="X1173" i="1" s="1"/>
  <c r="U1173" i="1"/>
  <c r="I1173" i="1" s="1"/>
  <c r="AA1282" i="1"/>
  <c r="W1282" i="1"/>
  <c r="X1282" i="1" s="1"/>
  <c r="U1282" i="1"/>
  <c r="I1282" i="1" s="1"/>
  <c r="AA840" i="1"/>
  <c r="W840" i="1"/>
  <c r="X840" i="1" s="1"/>
  <c r="U840" i="1"/>
  <c r="I840" i="1" s="1"/>
  <c r="AA952" i="1"/>
  <c r="W952" i="1"/>
  <c r="X952" i="1" s="1"/>
  <c r="U952" i="1"/>
  <c r="I952" i="1" s="1"/>
  <c r="AB499" i="1"/>
  <c r="AB998" i="1"/>
  <c r="AB830" i="1"/>
  <c r="AB13" i="1"/>
  <c r="AB113" i="1"/>
  <c r="AB702" i="1"/>
  <c r="AB952" i="1"/>
  <c r="AB384" i="1"/>
  <c r="AB56" i="1"/>
  <c r="AB416" i="1"/>
  <c r="AB1260" i="1"/>
  <c r="AB866" i="1"/>
  <c r="AB967" i="1"/>
  <c r="AB582" i="1"/>
  <c r="AB1198" i="1"/>
  <c r="AB915" i="1"/>
  <c r="AB368" i="1"/>
  <c r="AA19" i="1"/>
  <c r="W19" i="1"/>
  <c r="X19" i="1" s="1"/>
  <c r="U19" i="1"/>
  <c r="I19" i="1" s="1"/>
  <c r="AA119" i="1"/>
  <c r="W119" i="1"/>
  <c r="X119" i="1" s="1"/>
  <c r="U119" i="1"/>
  <c r="I119" i="1" s="1"/>
  <c r="AA219" i="1"/>
  <c r="W219" i="1"/>
  <c r="X219" i="1" s="1"/>
  <c r="U219" i="1"/>
  <c r="I219" i="1" s="1"/>
  <c r="AA120" i="1"/>
  <c r="U120" i="1"/>
  <c r="I120" i="1" s="1"/>
  <c r="W120" i="1"/>
  <c r="X120" i="1" s="1"/>
  <c r="AA11" i="1"/>
  <c r="W11" i="1"/>
  <c r="X11" i="1" s="1"/>
  <c r="U11" i="1"/>
  <c r="I11" i="1" s="1"/>
  <c r="AA152" i="1"/>
  <c r="W152" i="1"/>
  <c r="X152" i="1" s="1"/>
  <c r="U152" i="1"/>
  <c r="I152" i="1" s="1"/>
  <c r="AA23" i="1"/>
  <c r="W23" i="1"/>
  <c r="X23" i="1" s="1"/>
  <c r="U23" i="1"/>
  <c r="I23" i="1" s="1"/>
  <c r="AA123" i="1"/>
  <c r="W123" i="1"/>
  <c r="X123" i="1" s="1"/>
  <c r="U123" i="1"/>
  <c r="I123" i="1" s="1"/>
  <c r="AA64" i="1"/>
  <c r="W64" i="1"/>
  <c r="X64" i="1" s="1"/>
  <c r="U64" i="1"/>
  <c r="I64" i="1" s="1"/>
  <c r="AA5" i="1"/>
  <c r="W5" i="1"/>
  <c r="X5" i="1" s="1"/>
  <c r="U5" i="1"/>
  <c r="I5" i="1" s="1"/>
  <c r="AA105" i="1"/>
  <c r="W105" i="1"/>
  <c r="X105" i="1" s="1"/>
  <c r="U105" i="1"/>
  <c r="I105" i="1" s="1"/>
  <c r="AA66" i="1"/>
  <c r="W66" i="1"/>
  <c r="X66" i="1" s="1"/>
  <c r="U66" i="1"/>
  <c r="I66" i="1" s="1"/>
  <c r="AA110" i="1"/>
  <c r="U110" i="1"/>
  <c r="I110" i="1" s="1"/>
  <c r="W110" i="1"/>
  <c r="X110" i="1" s="1"/>
  <c r="AA330" i="1"/>
  <c r="U330" i="1"/>
  <c r="I330" i="1" s="1"/>
  <c r="W330" i="1"/>
  <c r="X330" i="1" s="1"/>
  <c r="AA430" i="1"/>
  <c r="U430" i="1"/>
  <c r="I430" i="1" s="1"/>
  <c r="W430" i="1"/>
  <c r="X430" i="1" s="1"/>
  <c r="AA530" i="1"/>
  <c r="U530" i="1"/>
  <c r="I530" i="1" s="1"/>
  <c r="W530" i="1"/>
  <c r="X530" i="1" s="1"/>
  <c r="AA649" i="1"/>
  <c r="W649" i="1"/>
  <c r="X649" i="1" s="1"/>
  <c r="U649" i="1"/>
  <c r="I649" i="1" s="1"/>
  <c r="AA779" i="1"/>
  <c r="W779" i="1"/>
  <c r="X779" i="1" s="1"/>
  <c r="U779" i="1"/>
  <c r="I779" i="1" s="1"/>
  <c r="AA899" i="1"/>
  <c r="W899" i="1"/>
  <c r="X899" i="1" s="1"/>
  <c r="U899" i="1"/>
  <c r="I899" i="1" s="1"/>
  <c r="AA1019" i="1"/>
  <c r="U1019" i="1"/>
  <c r="I1019" i="1" s="1"/>
  <c r="W1019" i="1"/>
  <c r="X1019" i="1" s="1"/>
  <c r="AA1149" i="1"/>
  <c r="W1149" i="1"/>
  <c r="X1149" i="1" s="1"/>
  <c r="U1149" i="1"/>
  <c r="I1149" i="1" s="1"/>
  <c r="AA1284" i="1"/>
  <c r="W1284" i="1"/>
  <c r="X1284" i="1" s="1"/>
  <c r="U1284" i="1"/>
  <c r="I1284" i="1" s="1"/>
  <c r="AA101" i="1"/>
  <c r="W101" i="1"/>
  <c r="X101" i="1" s="1"/>
  <c r="U101" i="1"/>
  <c r="I101" i="1" s="1"/>
  <c r="AA201" i="1"/>
  <c r="U201" i="1"/>
  <c r="I201" i="1" s="1"/>
  <c r="W201" i="1"/>
  <c r="X201" i="1" s="1"/>
  <c r="AA301" i="1"/>
  <c r="U301" i="1"/>
  <c r="I301" i="1" s="1"/>
  <c r="W301" i="1"/>
  <c r="X301" i="1" s="1"/>
  <c r="AA401" i="1"/>
  <c r="U401" i="1"/>
  <c r="I401" i="1" s="1"/>
  <c r="W401" i="1"/>
  <c r="X401" i="1" s="1"/>
  <c r="AA501" i="1"/>
  <c r="U501" i="1"/>
  <c r="I501" i="1" s="1"/>
  <c r="W501" i="1"/>
  <c r="X501" i="1" s="1"/>
  <c r="AA600" i="1"/>
  <c r="U600" i="1"/>
  <c r="I600" i="1" s="1"/>
  <c r="W600" i="1"/>
  <c r="X600" i="1" s="1"/>
  <c r="AA720" i="1"/>
  <c r="W720" i="1"/>
  <c r="X720" i="1" s="1"/>
  <c r="U720" i="1"/>
  <c r="I720" i="1" s="1"/>
  <c r="AA850" i="1"/>
  <c r="W850" i="1"/>
  <c r="X850" i="1" s="1"/>
  <c r="U850" i="1"/>
  <c r="I850" i="1" s="1"/>
  <c r="AA970" i="1"/>
  <c r="W970" i="1"/>
  <c r="X970" i="1" s="1"/>
  <c r="U970" i="1"/>
  <c r="I970" i="1" s="1"/>
  <c r="AA1090" i="1"/>
  <c r="W1090" i="1"/>
  <c r="X1090" i="1" s="1"/>
  <c r="U1090" i="1"/>
  <c r="I1090" i="1" s="1"/>
  <c r="AA1206" i="1"/>
  <c r="W1206" i="1"/>
  <c r="X1206" i="1" s="1"/>
  <c r="U1206" i="1"/>
  <c r="I1206" i="1" s="1"/>
  <c r="AA62" i="1"/>
  <c r="W62" i="1"/>
  <c r="X62" i="1" s="1"/>
  <c r="U62" i="1"/>
  <c r="I62" i="1" s="1"/>
  <c r="AA312" i="1"/>
  <c r="U312" i="1"/>
  <c r="I312" i="1" s="1"/>
  <c r="W312" i="1"/>
  <c r="X312" i="1" s="1"/>
  <c r="AA412" i="1"/>
  <c r="W412" i="1"/>
  <c r="X412" i="1" s="1"/>
  <c r="U412" i="1"/>
  <c r="I412" i="1" s="1"/>
  <c r="AA512" i="1"/>
  <c r="W512" i="1"/>
  <c r="X512" i="1" s="1"/>
  <c r="U512" i="1"/>
  <c r="I512" i="1" s="1"/>
  <c r="AA611" i="1"/>
  <c r="W611" i="1"/>
  <c r="X611" i="1" s="1"/>
  <c r="U611" i="1"/>
  <c r="I611" i="1" s="1"/>
  <c r="AA731" i="1"/>
  <c r="W731" i="1"/>
  <c r="X731" i="1" s="1"/>
  <c r="U731" i="1"/>
  <c r="I731" i="1" s="1"/>
  <c r="AA851" i="1"/>
  <c r="W851" i="1"/>
  <c r="X851" i="1" s="1"/>
  <c r="U851" i="1"/>
  <c r="I851" i="1" s="1"/>
  <c r="AA971" i="1"/>
  <c r="W971" i="1"/>
  <c r="X971" i="1" s="1"/>
  <c r="U971" i="1"/>
  <c r="I971" i="1" s="1"/>
  <c r="AA1101" i="1"/>
  <c r="W1101" i="1"/>
  <c r="X1101" i="1" s="1"/>
  <c r="U1101" i="1"/>
  <c r="I1101" i="1" s="1"/>
  <c r="AA1236" i="1"/>
  <c r="W1236" i="1"/>
  <c r="X1236" i="1" s="1"/>
  <c r="U1236" i="1"/>
  <c r="I1236" i="1" s="1"/>
  <c r="AA193" i="1"/>
  <c r="W193" i="1"/>
  <c r="X193" i="1" s="1"/>
  <c r="U193" i="1"/>
  <c r="I193" i="1" s="1"/>
  <c r="AA293" i="1"/>
  <c r="W293" i="1"/>
  <c r="X293" i="1" s="1"/>
  <c r="U293" i="1"/>
  <c r="I293" i="1" s="1"/>
  <c r="AA393" i="1"/>
  <c r="W393" i="1"/>
  <c r="X393" i="1" s="1"/>
  <c r="U393" i="1"/>
  <c r="I393" i="1" s="1"/>
  <c r="AA493" i="1"/>
  <c r="W493" i="1"/>
  <c r="X493" i="1" s="1"/>
  <c r="U493" i="1"/>
  <c r="I493" i="1" s="1"/>
  <c r="AA592" i="1"/>
  <c r="W592" i="1"/>
  <c r="X592" i="1" s="1"/>
  <c r="U592" i="1"/>
  <c r="I592" i="1" s="1"/>
  <c r="AA712" i="1"/>
  <c r="W712" i="1"/>
  <c r="X712" i="1" s="1"/>
  <c r="U712" i="1"/>
  <c r="I712" i="1" s="1"/>
  <c r="AA832" i="1"/>
  <c r="W832" i="1"/>
  <c r="X832" i="1" s="1"/>
  <c r="U832" i="1"/>
  <c r="I832" i="1" s="1"/>
  <c r="AA962" i="1"/>
  <c r="W962" i="1"/>
  <c r="X962" i="1" s="1"/>
  <c r="U962" i="1"/>
  <c r="I962" i="1" s="1"/>
  <c r="AA1092" i="1"/>
  <c r="W1092" i="1"/>
  <c r="X1092" i="1" s="1"/>
  <c r="U1092" i="1"/>
  <c r="I1092" i="1" s="1"/>
  <c r="AA1208" i="1"/>
  <c r="W1208" i="1"/>
  <c r="X1208" i="1" s="1"/>
  <c r="U1208" i="1"/>
  <c r="I1208" i="1" s="1"/>
  <c r="AA194" i="1"/>
  <c r="W194" i="1"/>
  <c r="X194" i="1" s="1"/>
  <c r="U194" i="1"/>
  <c r="I194" i="1" s="1"/>
  <c r="AA294" i="1"/>
  <c r="W294" i="1"/>
  <c r="X294" i="1" s="1"/>
  <c r="U294" i="1"/>
  <c r="I294" i="1" s="1"/>
  <c r="AA394" i="1"/>
  <c r="W394" i="1"/>
  <c r="X394" i="1" s="1"/>
  <c r="U394" i="1"/>
  <c r="I394" i="1" s="1"/>
  <c r="AA494" i="1"/>
  <c r="W494" i="1"/>
  <c r="X494" i="1" s="1"/>
  <c r="U494" i="1"/>
  <c r="I494" i="1" s="1"/>
  <c r="AA593" i="1"/>
  <c r="W593" i="1"/>
  <c r="X593" i="1" s="1"/>
  <c r="U593" i="1"/>
  <c r="I593" i="1" s="1"/>
  <c r="AA713" i="1"/>
  <c r="W713" i="1"/>
  <c r="X713" i="1" s="1"/>
  <c r="U713" i="1"/>
  <c r="I713" i="1" s="1"/>
  <c r="AA843" i="1"/>
  <c r="W843" i="1"/>
  <c r="X843" i="1" s="1"/>
  <c r="U843" i="1"/>
  <c r="I843" i="1" s="1"/>
  <c r="AA973" i="1"/>
  <c r="W973" i="1"/>
  <c r="X973" i="1" s="1"/>
  <c r="U973" i="1"/>
  <c r="I973" i="1" s="1"/>
  <c r="AA1093" i="1"/>
  <c r="W1093" i="1"/>
  <c r="X1093" i="1" s="1"/>
  <c r="U1093" i="1"/>
  <c r="I1093" i="1" s="1"/>
  <c r="AA1209" i="1"/>
  <c r="W1209" i="1"/>
  <c r="X1209" i="1" s="1"/>
  <c r="U1209" i="1"/>
  <c r="I1209" i="1" s="1"/>
  <c r="AA195" i="1"/>
  <c r="W195" i="1"/>
  <c r="X195" i="1" s="1"/>
  <c r="U195" i="1"/>
  <c r="I195" i="1" s="1"/>
  <c r="AA305" i="1"/>
  <c r="W305" i="1"/>
  <c r="X305" i="1" s="1"/>
  <c r="U305" i="1"/>
  <c r="I305" i="1" s="1"/>
  <c r="AA435" i="1"/>
  <c r="W435" i="1"/>
  <c r="X435" i="1" s="1"/>
  <c r="U435" i="1"/>
  <c r="I435" i="1" s="1"/>
  <c r="AA554" i="1"/>
  <c r="W554" i="1"/>
  <c r="X554" i="1" s="1"/>
  <c r="U554" i="1"/>
  <c r="I554" i="1" s="1"/>
  <c r="W674" i="1"/>
  <c r="X674" i="1" s="1"/>
  <c r="AA674" i="1"/>
  <c r="U674" i="1"/>
  <c r="I674" i="1" s="1"/>
  <c r="AA804" i="1"/>
  <c r="W804" i="1"/>
  <c r="X804" i="1" s="1"/>
  <c r="U804" i="1"/>
  <c r="I804" i="1" s="1"/>
  <c r="AA934" i="1"/>
  <c r="W934" i="1"/>
  <c r="X934" i="1" s="1"/>
  <c r="U934" i="1"/>
  <c r="I934" i="1" s="1"/>
  <c r="AA1054" i="1"/>
  <c r="W1054" i="1"/>
  <c r="X1054" i="1" s="1"/>
  <c r="U1054" i="1"/>
  <c r="I1054" i="1" s="1"/>
  <c r="AA1170" i="1"/>
  <c r="W1170" i="1"/>
  <c r="X1170" i="1" s="1"/>
  <c r="U1170" i="1"/>
  <c r="I1170" i="1" s="1"/>
  <c r="AA76" i="1"/>
  <c r="W76" i="1"/>
  <c r="X76" i="1" s="1"/>
  <c r="U76" i="1"/>
  <c r="I76" i="1" s="1"/>
  <c r="AA226" i="1"/>
  <c r="W226" i="1"/>
  <c r="X226" i="1" s="1"/>
  <c r="U226" i="1"/>
  <c r="I226" i="1" s="1"/>
  <c r="AA326" i="1"/>
  <c r="W326" i="1"/>
  <c r="X326" i="1" s="1"/>
  <c r="U326" i="1"/>
  <c r="I326" i="1" s="1"/>
  <c r="AA426" i="1"/>
  <c r="W426" i="1"/>
  <c r="X426" i="1" s="1"/>
  <c r="U426" i="1"/>
  <c r="I426" i="1" s="1"/>
  <c r="AA526" i="1"/>
  <c r="W526" i="1"/>
  <c r="X526" i="1" s="1"/>
  <c r="U526" i="1"/>
  <c r="I526" i="1" s="1"/>
  <c r="AA625" i="1"/>
  <c r="W625" i="1"/>
  <c r="X625" i="1" s="1"/>
  <c r="U625" i="1"/>
  <c r="I625" i="1" s="1"/>
  <c r="AA725" i="1"/>
  <c r="W725" i="1"/>
  <c r="X725" i="1" s="1"/>
  <c r="U725" i="1"/>
  <c r="I725" i="1" s="1"/>
  <c r="AA825" i="1"/>
  <c r="W825" i="1"/>
  <c r="X825" i="1" s="1"/>
  <c r="U825" i="1"/>
  <c r="I825" i="1" s="1"/>
  <c r="AA925" i="1"/>
  <c r="W925" i="1"/>
  <c r="X925" i="1" s="1"/>
  <c r="U925" i="1"/>
  <c r="I925" i="1" s="1"/>
  <c r="AA1025" i="1"/>
  <c r="W1025" i="1"/>
  <c r="X1025" i="1" s="1"/>
  <c r="U1025" i="1"/>
  <c r="I1025" i="1" s="1"/>
  <c r="AA1135" i="1"/>
  <c r="W1135" i="1"/>
  <c r="X1135" i="1" s="1"/>
  <c r="U1135" i="1"/>
  <c r="I1135" i="1" s="1"/>
  <c r="AA1270" i="1"/>
  <c r="W1270" i="1"/>
  <c r="X1270" i="1" s="1"/>
  <c r="U1270" i="1"/>
  <c r="I1270" i="1" s="1"/>
  <c r="AA77" i="1"/>
  <c r="W77" i="1"/>
  <c r="X77" i="1" s="1"/>
  <c r="U77" i="1"/>
  <c r="I77" i="1" s="1"/>
  <c r="AA177" i="1"/>
  <c r="W177" i="1"/>
  <c r="X177" i="1" s="1"/>
  <c r="U177" i="1"/>
  <c r="I177" i="1" s="1"/>
  <c r="AA287" i="1"/>
  <c r="W287" i="1"/>
  <c r="X287" i="1" s="1"/>
  <c r="U287" i="1"/>
  <c r="I287" i="1" s="1"/>
  <c r="AA407" i="1"/>
  <c r="W407" i="1"/>
  <c r="X407" i="1" s="1"/>
  <c r="U407" i="1"/>
  <c r="I407" i="1" s="1"/>
  <c r="AA8" i="1"/>
  <c r="W8" i="1"/>
  <c r="X8" i="1" s="1"/>
  <c r="U8" i="1"/>
  <c r="I8" i="1" s="1"/>
  <c r="AA168" i="1"/>
  <c r="W168" i="1"/>
  <c r="X168" i="1" s="1"/>
  <c r="U168" i="1"/>
  <c r="I168" i="1" s="1"/>
  <c r="AA288" i="1"/>
  <c r="W288" i="1"/>
  <c r="X288" i="1" s="1"/>
  <c r="U288" i="1"/>
  <c r="I288" i="1" s="1"/>
  <c r="AA388" i="1"/>
  <c r="W388" i="1"/>
  <c r="X388" i="1" s="1"/>
  <c r="U388" i="1"/>
  <c r="I388" i="1" s="1"/>
  <c r="AA488" i="1"/>
  <c r="W488" i="1"/>
  <c r="X488" i="1" s="1"/>
  <c r="U488" i="1"/>
  <c r="I488" i="1" s="1"/>
  <c r="AA587" i="1"/>
  <c r="W587" i="1"/>
  <c r="X587" i="1" s="1"/>
  <c r="U587" i="1"/>
  <c r="I587" i="1" s="1"/>
  <c r="AA687" i="1"/>
  <c r="W687" i="1"/>
  <c r="X687" i="1" s="1"/>
  <c r="U687" i="1"/>
  <c r="I687" i="1" s="1"/>
  <c r="AA319" i="1"/>
  <c r="U319" i="1"/>
  <c r="I319" i="1" s="1"/>
  <c r="W319" i="1"/>
  <c r="X319" i="1" s="1"/>
  <c r="AA419" i="1"/>
  <c r="W419" i="1"/>
  <c r="X419" i="1" s="1"/>
  <c r="U419" i="1"/>
  <c r="I419" i="1" s="1"/>
  <c r="AA519" i="1"/>
  <c r="W519" i="1"/>
  <c r="X519" i="1" s="1"/>
  <c r="U519" i="1"/>
  <c r="I519" i="1" s="1"/>
  <c r="AA618" i="1"/>
  <c r="W618" i="1"/>
  <c r="X618" i="1" s="1"/>
  <c r="U618" i="1"/>
  <c r="I618" i="1" s="1"/>
  <c r="AA718" i="1"/>
  <c r="W718" i="1"/>
  <c r="X718" i="1" s="1"/>
  <c r="U718" i="1"/>
  <c r="I718" i="1" s="1"/>
  <c r="AA818" i="1"/>
  <c r="W818" i="1"/>
  <c r="X818" i="1" s="1"/>
  <c r="U818" i="1"/>
  <c r="I818" i="1" s="1"/>
  <c r="AA918" i="1"/>
  <c r="W918" i="1"/>
  <c r="X918" i="1" s="1"/>
  <c r="U918" i="1"/>
  <c r="I918" i="1" s="1"/>
  <c r="AA1018" i="1"/>
  <c r="U1018" i="1"/>
  <c r="I1018" i="1" s="1"/>
  <c r="W1018" i="1"/>
  <c r="X1018" i="1" s="1"/>
  <c r="AA1118" i="1"/>
  <c r="W1118" i="1"/>
  <c r="X1118" i="1" s="1"/>
  <c r="U1118" i="1"/>
  <c r="I1118" i="1" s="1"/>
  <c r="AA1215" i="1"/>
  <c r="W1215" i="1"/>
  <c r="X1215" i="1" s="1"/>
  <c r="U1215" i="1"/>
  <c r="I1215" i="1" s="1"/>
  <c r="AA1145" i="1"/>
  <c r="W1145" i="1"/>
  <c r="X1145" i="1" s="1"/>
  <c r="U1145" i="1"/>
  <c r="I1145" i="1" s="1"/>
  <c r="AA267" i="1"/>
  <c r="W267" i="1"/>
  <c r="X267" i="1" s="1"/>
  <c r="U267" i="1"/>
  <c r="I267" i="1" s="1"/>
  <c r="AA576" i="1"/>
  <c r="W576" i="1"/>
  <c r="X576" i="1" s="1"/>
  <c r="U576" i="1"/>
  <c r="I576" i="1" s="1"/>
  <c r="AA676" i="1"/>
  <c r="W676" i="1"/>
  <c r="X676" i="1" s="1"/>
  <c r="U676" i="1"/>
  <c r="I676" i="1" s="1"/>
  <c r="AA776" i="1"/>
  <c r="W776" i="1"/>
  <c r="X776" i="1" s="1"/>
  <c r="U776" i="1"/>
  <c r="I776" i="1" s="1"/>
  <c r="AA876" i="1"/>
  <c r="W876" i="1"/>
  <c r="X876" i="1" s="1"/>
  <c r="U876" i="1"/>
  <c r="I876" i="1" s="1"/>
  <c r="AA976" i="1"/>
  <c r="W976" i="1"/>
  <c r="X976" i="1" s="1"/>
  <c r="U976" i="1"/>
  <c r="I976" i="1" s="1"/>
  <c r="AA1076" i="1"/>
  <c r="W1076" i="1"/>
  <c r="X1076" i="1" s="1"/>
  <c r="U1076" i="1"/>
  <c r="I1076" i="1" s="1"/>
  <c r="AA1172" i="1"/>
  <c r="W1172" i="1"/>
  <c r="X1172" i="1" s="1"/>
  <c r="U1172" i="1"/>
  <c r="I1172" i="1" s="1"/>
  <c r="AA1281" i="1"/>
  <c r="W1281" i="1"/>
  <c r="X1281" i="1" s="1"/>
  <c r="U1281" i="1"/>
  <c r="I1281" i="1" s="1"/>
  <c r="AA787" i="1"/>
  <c r="W787" i="1"/>
  <c r="X787" i="1" s="1"/>
  <c r="U787" i="1"/>
  <c r="I787" i="1" s="1"/>
  <c r="AA887" i="1"/>
  <c r="W887" i="1"/>
  <c r="X887" i="1" s="1"/>
  <c r="U887" i="1"/>
  <c r="I887" i="1" s="1"/>
  <c r="AA987" i="1"/>
  <c r="W987" i="1"/>
  <c r="X987" i="1" s="1"/>
  <c r="U987" i="1"/>
  <c r="I987" i="1" s="1"/>
  <c r="AA1087" i="1"/>
  <c r="U1087" i="1"/>
  <c r="I1087" i="1" s="1"/>
  <c r="W1087" i="1"/>
  <c r="X1087" i="1" s="1"/>
  <c r="AA1183" i="1"/>
  <c r="W1183" i="1"/>
  <c r="X1183" i="1" s="1"/>
  <c r="U1183" i="1"/>
  <c r="I1183" i="1" s="1"/>
  <c r="AA1292" i="1"/>
  <c r="W1292" i="1"/>
  <c r="X1292" i="1" s="1"/>
  <c r="U1292" i="1"/>
  <c r="I1292" i="1" s="1"/>
  <c r="AA910" i="1"/>
  <c r="W910" i="1"/>
  <c r="X910" i="1" s="1"/>
  <c r="U910" i="1"/>
  <c r="I910" i="1" s="1"/>
  <c r="AA982" i="1"/>
  <c r="W982" i="1"/>
  <c r="X982" i="1" s="1"/>
  <c r="U982" i="1"/>
  <c r="I982" i="1" s="1"/>
  <c r="AB509" i="1"/>
  <c r="AB1008" i="1"/>
  <c r="AB779" i="1"/>
  <c r="AB840" i="1"/>
  <c r="AB502" i="1"/>
  <c r="AB23" i="1"/>
  <c r="AB123" i="1"/>
  <c r="AB712" i="1"/>
  <c r="AB962" i="1"/>
  <c r="AB54" i="1"/>
  <c r="AB154" i="1"/>
  <c r="AB284" i="1"/>
  <c r="AB833" i="1"/>
  <c r="AB185" i="1"/>
  <c r="AB784" i="1"/>
  <c r="AB66" i="1"/>
  <c r="AB426" i="1"/>
  <c r="AB756" i="1"/>
  <c r="AB876" i="1"/>
  <c r="AB478" i="1"/>
  <c r="AB977" i="1"/>
  <c r="AB1208" i="1"/>
  <c r="AB305" i="1"/>
  <c r="AB1015" i="1"/>
  <c r="AB1091" i="1"/>
  <c r="AA29" i="1"/>
  <c r="W29" i="1"/>
  <c r="X29" i="1" s="1"/>
  <c r="U29" i="1"/>
  <c r="I29" i="1" s="1"/>
  <c r="AA129" i="1"/>
  <c r="W129" i="1"/>
  <c r="X129" i="1" s="1"/>
  <c r="U129" i="1"/>
  <c r="I129" i="1" s="1"/>
  <c r="AA229" i="1"/>
  <c r="W229" i="1"/>
  <c r="X229" i="1" s="1"/>
  <c r="U229" i="1"/>
  <c r="I229" i="1" s="1"/>
  <c r="AA130" i="1"/>
  <c r="W130" i="1"/>
  <c r="X130" i="1" s="1"/>
  <c r="U130" i="1"/>
  <c r="I130" i="1" s="1"/>
  <c r="AA21" i="1"/>
  <c r="W21" i="1"/>
  <c r="X21" i="1" s="1"/>
  <c r="U21" i="1"/>
  <c r="I21" i="1" s="1"/>
  <c r="AA182" i="1"/>
  <c r="U182" i="1"/>
  <c r="I182" i="1" s="1"/>
  <c r="W182" i="1"/>
  <c r="X182" i="1" s="1"/>
  <c r="AA33" i="1"/>
  <c r="W33" i="1"/>
  <c r="X33" i="1" s="1"/>
  <c r="U33" i="1"/>
  <c r="I33" i="1" s="1"/>
  <c r="AA133" i="1"/>
  <c r="W133" i="1"/>
  <c r="X133" i="1" s="1"/>
  <c r="U133" i="1"/>
  <c r="I133" i="1" s="1"/>
  <c r="AA74" i="1"/>
  <c r="W74" i="1"/>
  <c r="X74" i="1" s="1"/>
  <c r="U74" i="1"/>
  <c r="I74" i="1" s="1"/>
  <c r="AA15" i="1"/>
  <c r="W15" i="1"/>
  <c r="X15" i="1" s="1"/>
  <c r="U15" i="1"/>
  <c r="I15" i="1" s="1"/>
  <c r="AA115" i="1"/>
  <c r="W115" i="1"/>
  <c r="X115" i="1" s="1"/>
  <c r="U115" i="1"/>
  <c r="I115" i="1" s="1"/>
  <c r="AA96" i="1"/>
  <c r="W96" i="1"/>
  <c r="X96" i="1" s="1"/>
  <c r="U96" i="1"/>
  <c r="I96" i="1" s="1"/>
  <c r="AA200" i="1"/>
  <c r="U200" i="1"/>
  <c r="I200" i="1" s="1"/>
  <c r="W200" i="1"/>
  <c r="X200" i="1" s="1"/>
  <c r="AA340" i="1"/>
  <c r="U340" i="1"/>
  <c r="I340" i="1" s="1"/>
  <c r="W340" i="1"/>
  <c r="X340" i="1" s="1"/>
  <c r="AA440" i="1"/>
  <c r="U440" i="1"/>
  <c r="I440" i="1" s="1"/>
  <c r="W440" i="1"/>
  <c r="X440" i="1" s="1"/>
  <c r="AA539" i="1"/>
  <c r="U539" i="1"/>
  <c r="I539" i="1" s="1"/>
  <c r="W539" i="1"/>
  <c r="X539" i="1" s="1"/>
  <c r="AA659" i="1"/>
  <c r="W659" i="1"/>
  <c r="X659" i="1" s="1"/>
  <c r="U659" i="1"/>
  <c r="I659" i="1" s="1"/>
  <c r="AA789" i="1"/>
  <c r="U789" i="1"/>
  <c r="I789" i="1" s="1"/>
  <c r="W789" i="1"/>
  <c r="X789" i="1" s="1"/>
  <c r="AA909" i="1"/>
  <c r="W909" i="1"/>
  <c r="X909" i="1" s="1"/>
  <c r="U909" i="1"/>
  <c r="I909" i="1" s="1"/>
  <c r="AA1029" i="1"/>
  <c r="U1029" i="1"/>
  <c r="I1029" i="1" s="1"/>
  <c r="W1029" i="1"/>
  <c r="X1029" i="1" s="1"/>
  <c r="AA1165" i="1"/>
  <c r="U1165" i="1"/>
  <c r="I1165" i="1" s="1"/>
  <c r="W1165" i="1"/>
  <c r="X1165" i="1" s="1"/>
  <c r="AA1294" i="1"/>
  <c r="W1294" i="1"/>
  <c r="X1294" i="1" s="1"/>
  <c r="U1294" i="1"/>
  <c r="I1294" i="1" s="1"/>
  <c r="AA111" i="1"/>
  <c r="U111" i="1"/>
  <c r="I111" i="1" s="1"/>
  <c r="W111" i="1"/>
  <c r="X111" i="1" s="1"/>
  <c r="AA211" i="1"/>
  <c r="W211" i="1"/>
  <c r="X211" i="1" s="1"/>
  <c r="U211" i="1"/>
  <c r="I211" i="1" s="1"/>
  <c r="AA311" i="1"/>
  <c r="U311" i="1"/>
  <c r="I311" i="1" s="1"/>
  <c r="W311" i="1"/>
  <c r="X311" i="1" s="1"/>
  <c r="AA411" i="1"/>
  <c r="U411" i="1"/>
  <c r="I411" i="1" s="1"/>
  <c r="W411" i="1"/>
  <c r="X411" i="1" s="1"/>
  <c r="AA511" i="1"/>
  <c r="U511" i="1"/>
  <c r="I511" i="1" s="1"/>
  <c r="W511" i="1"/>
  <c r="X511" i="1" s="1"/>
  <c r="AA610" i="1"/>
  <c r="W610" i="1"/>
  <c r="X610" i="1" s="1"/>
  <c r="U610" i="1"/>
  <c r="I610" i="1" s="1"/>
  <c r="AA730" i="1"/>
  <c r="W730" i="1"/>
  <c r="X730" i="1" s="1"/>
  <c r="U730" i="1"/>
  <c r="I730" i="1" s="1"/>
  <c r="AA860" i="1"/>
  <c r="W860" i="1"/>
  <c r="X860" i="1" s="1"/>
  <c r="U860" i="1"/>
  <c r="I860" i="1" s="1"/>
  <c r="AA980" i="1"/>
  <c r="U980" i="1"/>
  <c r="I980" i="1" s="1"/>
  <c r="W980" i="1"/>
  <c r="X980" i="1" s="1"/>
  <c r="AA1100" i="1"/>
  <c r="W1100" i="1"/>
  <c r="X1100" i="1" s="1"/>
  <c r="U1100" i="1"/>
  <c r="I1100" i="1" s="1"/>
  <c r="AA1235" i="1"/>
  <c r="W1235" i="1"/>
  <c r="X1235" i="1" s="1"/>
  <c r="U1235" i="1"/>
  <c r="I1235" i="1" s="1"/>
  <c r="AA72" i="1"/>
  <c r="W72" i="1"/>
  <c r="X72" i="1" s="1"/>
  <c r="U72" i="1"/>
  <c r="I72" i="1" s="1"/>
  <c r="AA322" i="1"/>
  <c r="W322" i="1"/>
  <c r="X322" i="1" s="1"/>
  <c r="U322" i="1"/>
  <c r="I322" i="1" s="1"/>
  <c r="AA422" i="1"/>
  <c r="W422" i="1"/>
  <c r="X422" i="1" s="1"/>
  <c r="U422" i="1"/>
  <c r="I422" i="1" s="1"/>
  <c r="AA522" i="1"/>
  <c r="W522" i="1"/>
  <c r="X522" i="1" s="1"/>
  <c r="U522" i="1"/>
  <c r="I522" i="1" s="1"/>
  <c r="AA621" i="1"/>
  <c r="W621" i="1"/>
  <c r="X621" i="1" s="1"/>
  <c r="U621" i="1"/>
  <c r="I621" i="1" s="1"/>
  <c r="AA741" i="1"/>
  <c r="W741" i="1"/>
  <c r="X741" i="1" s="1"/>
  <c r="U741" i="1"/>
  <c r="I741" i="1" s="1"/>
  <c r="AA861" i="1"/>
  <c r="W861" i="1"/>
  <c r="X861" i="1" s="1"/>
  <c r="U861" i="1"/>
  <c r="I861" i="1" s="1"/>
  <c r="AA991" i="1"/>
  <c r="W991" i="1"/>
  <c r="X991" i="1" s="1"/>
  <c r="U991" i="1"/>
  <c r="I991" i="1" s="1"/>
  <c r="AA1111" i="1"/>
  <c r="W1111" i="1"/>
  <c r="X1111" i="1" s="1"/>
  <c r="U1111" i="1"/>
  <c r="I1111" i="1" s="1"/>
  <c r="AA1246" i="1"/>
  <c r="W1246" i="1"/>
  <c r="X1246" i="1" s="1"/>
  <c r="U1246" i="1"/>
  <c r="I1246" i="1" s="1"/>
  <c r="AA203" i="1"/>
  <c r="W203" i="1"/>
  <c r="X203" i="1" s="1"/>
  <c r="U203" i="1"/>
  <c r="I203" i="1" s="1"/>
  <c r="AA303" i="1"/>
  <c r="W303" i="1"/>
  <c r="X303" i="1" s="1"/>
  <c r="U303" i="1"/>
  <c r="I303" i="1" s="1"/>
  <c r="AA403" i="1"/>
  <c r="U403" i="1"/>
  <c r="I403" i="1" s="1"/>
  <c r="W403" i="1"/>
  <c r="X403" i="1" s="1"/>
  <c r="AA503" i="1"/>
  <c r="U503" i="1"/>
  <c r="I503" i="1" s="1"/>
  <c r="W503" i="1"/>
  <c r="X503" i="1" s="1"/>
  <c r="AA602" i="1"/>
  <c r="W602" i="1"/>
  <c r="X602" i="1" s="1"/>
  <c r="U602" i="1"/>
  <c r="I602" i="1" s="1"/>
  <c r="AA722" i="1"/>
  <c r="W722" i="1"/>
  <c r="X722" i="1" s="1"/>
  <c r="U722" i="1"/>
  <c r="I722" i="1" s="1"/>
  <c r="AA842" i="1"/>
  <c r="W842" i="1"/>
  <c r="X842" i="1" s="1"/>
  <c r="U842" i="1"/>
  <c r="I842" i="1" s="1"/>
  <c r="AA972" i="1"/>
  <c r="W972" i="1"/>
  <c r="X972" i="1" s="1"/>
  <c r="U972" i="1"/>
  <c r="I972" i="1" s="1"/>
  <c r="AA1102" i="1"/>
  <c r="W1102" i="1"/>
  <c r="X1102" i="1" s="1"/>
  <c r="U1102" i="1"/>
  <c r="I1102" i="1" s="1"/>
  <c r="AA1227" i="1"/>
  <c r="W1227" i="1"/>
  <c r="X1227" i="1" s="1"/>
  <c r="U1227" i="1"/>
  <c r="I1227" i="1" s="1"/>
  <c r="AA204" i="1"/>
  <c r="W204" i="1"/>
  <c r="X204" i="1" s="1"/>
  <c r="U204" i="1"/>
  <c r="I204" i="1" s="1"/>
  <c r="AA304" i="1"/>
  <c r="W304" i="1"/>
  <c r="X304" i="1" s="1"/>
  <c r="U304" i="1"/>
  <c r="I304" i="1" s="1"/>
  <c r="AA404" i="1"/>
  <c r="W404" i="1"/>
  <c r="X404" i="1" s="1"/>
  <c r="U404" i="1"/>
  <c r="I404" i="1" s="1"/>
  <c r="AA504" i="1"/>
  <c r="W504" i="1"/>
  <c r="X504" i="1" s="1"/>
  <c r="U504" i="1"/>
  <c r="I504" i="1" s="1"/>
  <c r="AA603" i="1"/>
  <c r="W603" i="1"/>
  <c r="X603" i="1" s="1"/>
  <c r="U603" i="1"/>
  <c r="I603" i="1" s="1"/>
  <c r="AA733" i="1"/>
  <c r="W733" i="1"/>
  <c r="X733" i="1" s="1"/>
  <c r="U733" i="1"/>
  <c r="I733" i="1" s="1"/>
  <c r="AA863" i="1"/>
  <c r="W863" i="1"/>
  <c r="X863" i="1" s="1"/>
  <c r="U863" i="1"/>
  <c r="I863" i="1" s="1"/>
  <c r="AA983" i="1"/>
  <c r="W983" i="1"/>
  <c r="X983" i="1" s="1"/>
  <c r="U983" i="1"/>
  <c r="I983" i="1" s="1"/>
  <c r="AA1103" i="1"/>
  <c r="W1103" i="1"/>
  <c r="X1103" i="1" s="1"/>
  <c r="U1103" i="1"/>
  <c r="I1103" i="1" s="1"/>
  <c r="AA1228" i="1"/>
  <c r="W1228" i="1"/>
  <c r="X1228" i="1" s="1"/>
  <c r="U1228" i="1"/>
  <c r="I1228" i="1" s="1"/>
  <c r="AA205" i="1"/>
  <c r="W205" i="1"/>
  <c r="X205" i="1" s="1"/>
  <c r="U205" i="1"/>
  <c r="I205" i="1" s="1"/>
  <c r="AA315" i="1"/>
  <c r="W315" i="1"/>
  <c r="X315" i="1" s="1"/>
  <c r="U315" i="1"/>
  <c r="I315" i="1" s="1"/>
  <c r="AA445" i="1"/>
  <c r="W445" i="1"/>
  <c r="X445" i="1" s="1"/>
  <c r="U445" i="1"/>
  <c r="I445" i="1" s="1"/>
  <c r="AA564" i="1"/>
  <c r="W564" i="1"/>
  <c r="X564" i="1" s="1"/>
  <c r="U564" i="1"/>
  <c r="I564" i="1" s="1"/>
  <c r="AA684" i="1"/>
  <c r="W684" i="1"/>
  <c r="X684" i="1" s="1"/>
  <c r="U684" i="1"/>
  <c r="I684" i="1" s="1"/>
  <c r="AA814" i="1"/>
  <c r="W814" i="1"/>
  <c r="X814" i="1" s="1"/>
  <c r="U814" i="1"/>
  <c r="I814" i="1" s="1"/>
  <c r="AA944" i="1"/>
  <c r="W944" i="1"/>
  <c r="X944" i="1" s="1"/>
  <c r="U944" i="1"/>
  <c r="I944" i="1" s="1"/>
  <c r="AA1064" i="1"/>
  <c r="W1064" i="1"/>
  <c r="X1064" i="1" s="1"/>
  <c r="U1064" i="1"/>
  <c r="I1064" i="1" s="1"/>
  <c r="AA1180" i="1"/>
  <c r="W1180" i="1"/>
  <c r="X1180" i="1" s="1"/>
  <c r="U1180" i="1"/>
  <c r="I1180" i="1" s="1"/>
  <c r="AA86" i="1"/>
  <c r="W86" i="1"/>
  <c r="X86" i="1" s="1"/>
  <c r="U86" i="1"/>
  <c r="I86" i="1" s="1"/>
  <c r="AA236" i="1"/>
  <c r="W236" i="1"/>
  <c r="X236" i="1" s="1"/>
  <c r="U236" i="1"/>
  <c r="I236" i="1" s="1"/>
  <c r="AA336" i="1"/>
  <c r="W336" i="1"/>
  <c r="X336" i="1" s="1"/>
  <c r="U336" i="1"/>
  <c r="I336" i="1" s="1"/>
  <c r="AA436" i="1"/>
  <c r="W436" i="1"/>
  <c r="X436" i="1" s="1"/>
  <c r="U436" i="1"/>
  <c r="I436" i="1" s="1"/>
  <c r="AA536" i="1"/>
  <c r="W536" i="1"/>
  <c r="X536" i="1" s="1"/>
  <c r="U536" i="1"/>
  <c r="I536" i="1" s="1"/>
  <c r="AA635" i="1"/>
  <c r="W635" i="1"/>
  <c r="X635" i="1" s="1"/>
  <c r="U635" i="1"/>
  <c r="I635" i="1" s="1"/>
  <c r="AA735" i="1"/>
  <c r="W735" i="1"/>
  <c r="X735" i="1" s="1"/>
  <c r="U735" i="1"/>
  <c r="I735" i="1" s="1"/>
  <c r="AA835" i="1"/>
  <c r="W835" i="1"/>
  <c r="X835" i="1" s="1"/>
  <c r="U835" i="1"/>
  <c r="I835" i="1" s="1"/>
  <c r="AA935" i="1"/>
  <c r="W935" i="1"/>
  <c r="X935" i="1" s="1"/>
  <c r="U935" i="1"/>
  <c r="I935" i="1" s="1"/>
  <c r="AA1035" i="1"/>
  <c r="W1035" i="1"/>
  <c r="X1035" i="1" s="1"/>
  <c r="U1035" i="1"/>
  <c r="I1035" i="1" s="1"/>
  <c r="AA1154" i="1"/>
  <c r="W1154" i="1"/>
  <c r="X1154" i="1" s="1"/>
  <c r="U1154" i="1"/>
  <c r="I1154" i="1" s="1"/>
  <c r="AA1280" i="1"/>
  <c r="W1280" i="1"/>
  <c r="X1280" i="1" s="1"/>
  <c r="U1280" i="1"/>
  <c r="I1280" i="1" s="1"/>
  <c r="AA87" i="1"/>
  <c r="W87" i="1"/>
  <c r="X87" i="1" s="1"/>
  <c r="U87" i="1"/>
  <c r="I87" i="1" s="1"/>
  <c r="AA187" i="1"/>
  <c r="W187" i="1"/>
  <c r="X187" i="1" s="1"/>
  <c r="U187" i="1"/>
  <c r="I187" i="1" s="1"/>
  <c r="AA297" i="1"/>
  <c r="W297" i="1"/>
  <c r="X297" i="1" s="1"/>
  <c r="U297" i="1"/>
  <c r="I297" i="1" s="1"/>
  <c r="AA427" i="1"/>
  <c r="W427" i="1"/>
  <c r="X427" i="1" s="1"/>
  <c r="U427" i="1"/>
  <c r="I427" i="1" s="1"/>
  <c r="AA18" i="1"/>
  <c r="W18" i="1"/>
  <c r="X18" i="1" s="1"/>
  <c r="U18" i="1"/>
  <c r="I18" i="1" s="1"/>
  <c r="AA178" i="1"/>
  <c r="W178" i="1"/>
  <c r="X178" i="1" s="1"/>
  <c r="U178" i="1"/>
  <c r="I178" i="1" s="1"/>
  <c r="AA298" i="1"/>
  <c r="W298" i="1"/>
  <c r="X298" i="1" s="1"/>
  <c r="U298" i="1"/>
  <c r="I298" i="1" s="1"/>
  <c r="AA398" i="1"/>
  <c r="W398" i="1"/>
  <c r="X398" i="1" s="1"/>
  <c r="U398" i="1"/>
  <c r="I398" i="1" s="1"/>
  <c r="AA498" i="1"/>
  <c r="W498" i="1"/>
  <c r="X498" i="1" s="1"/>
  <c r="U498" i="1"/>
  <c r="I498" i="1" s="1"/>
  <c r="AA597" i="1"/>
  <c r="W597" i="1"/>
  <c r="X597" i="1" s="1"/>
  <c r="U597" i="1"/>
  <c r="I597" i="1" s="1"/>
  <c r="AA697" i="1"/>
  <c r="W697" i="1"/>
  <c r="X697" i="1" s="1"/>
  <c r="U697" i="1"/>
  <c r="I697" i="1" s="1"/>
  <c r="AA329" i="1"/>
  <c r="W329" i="1"/>
  <c r="X329" i="1" s="1"/>
  <c r="U329" i="1"/>
  <c r="I329" i="1" s="1"/>
  <c r="AA429" i="1"/>
  <c r="W429" i="1"/>
  <c r="X429" i="1" s="1"/>
  <c r="U429" i="1"/>
  <c r="I429" i="1" s="1"/>
  <c r="AA529" i="1"/>
  <c r="W529" i="1"/>
  <c r="X529" i="1" s="1"/>
  <c r="U529" i="1"/>
  <c r="I529" i="1" s="1"/>
  <c r="AA628" i="1"/>
  <c r="W628" i="1"/>
  <c r="X628" i="1" s="1"/>
  <c r="U628" i="1"/>
  <c r="I628" i="1" s="1"/>
  <c r="AA728" i="1"/>
  <c r="W728" i="1"/>
  <c r="X728" i="1" s="1"/>
  <c r="U728" i="1"/>
  <c r="I728" i="1" s="1"/>
  <c r="AA828" i="1"/>
  <c r="W828" i="1"/>
  <c r="X828" i="1" s="1"/>
  <c r="U828" i="1"/>
  <c r="I828" i="1" s="1"/>
  <c r="AA928" i="1"/>
  <c r="W928" i="1"/>
  <c r="X928" i="1" s="1"/>
  <c r="U928" i="1"/>
  <c r="I928" i="1" s="1"/>
  <c r="AA1028" i="1"/>
  <c r="W1028" i="1"/>
  <c r="X1028" i="1" s="1"/>
  <c r="U1028" i="1"/>
  <c r="I1028" i="1" s="1"/>
  <c r="AA1128" i="1"/>
  <c r="U1128" i="1"/>
  <c r="I1128" i="1" s="1"/>
  <c r="W1128" i="1"/>
  <c r="X1128" i="1" s="1"/>
  <c r="AA1233" i="1"/>
  <c r="U1233" i="1"/>
  <c r="I1233" i="1" s="1"/>
  <c r="W1233" i="1"/>
  <c r="X1233" i="1" s="1"/>
  <c r="AA1191" i="1"/>
  <c r="W1191" i="1"/>
  <c r="X1191" i="1" s="1"/>
  <c r="U1191" i="1"/>
  <c r="I1191" i="1" s="1"/>
  <c r="AA317" i="1"/>
  <c r="W317" i="1"/>
  <c r="X317" i="1" s="1"/>
  <c r="U317" i="1"/>
  <c r="I317" i="1" s="1"/>
  <c r="AA586" i="1"/>
  <c r="W586" i="1"/>
  <c r="X586" i="1" s="1"/>
  <c r="U586" i="1"/>
  <c r="I586" i="1" s="1"/>
  <c r="AA686" i="1"/>
  <c r="W686" i="1"/>
  <c r="X686" i="1" s="1"/>
  <c r="U686" i="1"/>
  <c r="I686" i="1" s="1"/>
  <c r="AA786" i="1"/>
  <c r="W786" i="1"/>
  <c r="X786" i="1" s="1"/>
  <c r="U786" i="1"/>
  <c r="I786" i="1" s="1"/>
  <c r="AA886" i="1"/>
  <c r="W886" i="1"/>
  <c r="X886" i="1" s="1"/>
  <c r="U886" i="1"/>
  <c r="I886" i="1" s="1"/>
  <c r="AA986" i="1"/>
  <c r="W986" i="1"/>
  <c r="X986" i="1" s="1"/>
  <c r="U986" i="1"/>
  <c r="I986" i="1" s="1"/>
  <c r="AA1086" i="1"/>
  <c r="W1086" i="1"/>
  <c r="X1086" i="1" s="1"/>
  <c r="U1086" i="1"/>
  <c r="I1086" i="1" s="1"/>
  <c r="AA1182" i="1"/>
  <c r="W1182" i="1"/>
  <c r="X1182" i="1" s="1"/>
  <c r="U1182" i="1"/>
  <c r="I1182" i="1" s="1"/>
  <c r="AA1291" i="1"/>
  <c r="W1291" i="1"/>
  <c r="X1291" i="1" s="1"/>
  <c r="U1291" i="1"/>
  <c r="I1291" i="1" s="1"/>
  <c r="AA797" i="1"/>
  <c r="W797" i="1"/>
  <c r="X797" i="1" s="1"/>
  <c r="U797" i="1"/>
  <c r="I797" i="1" s="1"/>
  <c r="AA897" i="1"/>
  <c r="W897" i="1"/>
  <c r="X897" i="1" s="1"/>
  <c r="U897" i="1"/>
  <c r="I897" i="1" s="1"/>
  <c r="AA997" i="1"/>
  <c r="W997" i="1"/>
  <c r="X997" i="1" s="1"/>
  <c r="U997" i="1"/>
  <c r="I997" i="1" s="1"/>
  <c r="AA1097" i="1"/>
  <c r="U1097" i="1"/>
  <c r="I1097" i="1" s="1"/>
  <c r="W1097" i="1"/>
  <c r="X1097" i="1" s="1"/>
  <c r="AA1193" i="1"/>
  <c r="W1193" i="1"/>
  <c r="X1193" i="1" s="1"/>
  <c r="U1193" i="1"/>
  <c r="I1193" i="1" s="1"/>
  <c r="AA1302" i="1"/>
  <c r="W1302" i="1"/>
  <c r="X1302" i="1" s="1"/>
  <c r="U1302" i="1"/>
  <c r="I1302" i="1" s="1"/>
  <c r="AA940" i="1"/>
  <c r="W940" i="1"/>
  <c r="X940" i="1" s="1"/>
  <c r="U940" i="1"/>
  <c r="I940" i="1" s="1"/>
  <c r="AA1052" i="1"/>
  <c r="W1052" i="1"/>
  <c r="X1052" i="1" s="1"/>
  <c r="U1052" i="1"/>
  <c r="I1052" i="1" s="1"/>
  <c r="AB399" i="1"/>
  <c r="AB519" i="1"/>
  <c r="AB898" i="1"/>
  <c r="AB1018" i="1"/>
  <c r="AB789" i="1"/>
  <c r="AB850" i="1"/>
  <c r="AB512" i="1"/>
  <c r="AB33" i="1"/>
  <c r="AB133" i="1"/>
  <c r="AB592" i="1"/>
  <c r="AB722" i="1"/>
  <c r="AB64" i="1"/>
  <c r="AB294" i="1"/>
  <c r="AB843" i="1"/>
  <c r="AB825" i="1"/>
  <c r="AB95" i="1"/>
  <c r="AB195" i="1"/>
  <c r="AB664" i="1"/>
  <c r="AB814" i="1"/>
  <c r="AB76" i="1"/>
  <c r="AB316" i="1"/>
  <c r="AB436" i="1"/>
  <c r="AB257" i="1"/>
  <c r="AB387" i="1"/>
  <c r="AB507" i="1"/>
  <c r="AB766" i="1"/>
  <c r="AB886" i="1"/>
  <c r="AB488" i="1"/>
  <c r="AB867" i="1"/>
  <c r="AB987" i="1"/>
  <c r="AB1227" i="1"/>
  <c r="AB468" i="1"/>
  <c r="AB219" i="1"/>
  <c r="AB861" i="1"/>
  <c r="AA307" i="1"/>
  <c r="W307" i="1"/>
  <c r="X307" i="1" s="1"/>
  <c r="U307" i="1"/>
  <c r="I307" i="1" s="1"/>
  <c r="AA437" i="1"/>
  <c r="W437" i="1"/>
  <c r="X437" i="1" s="1"/>
  <c r="U437" i="1"/>
  <c r="I437" i="1" s="1"/>
  <c r="AA28" i="1"/>
  <c r="W28" i="1"/>
  <c r="X28" i="1" s="1"/>
  <c r="U28" i="1"/>
  <c r="I28" i="1" s="1"/>
  <c r="AA208" i="1"/>
  <c r="W208" i="1"/>
  <c r="X208" i="1" s="1"/>
  <c r="U208" i="1"/>
  <c r="I208" i="1" s="1"/>
  <c r="AA308" i="1"/>
  <c r="W308" i="1"/>
  <c r="X308" i="1" s="1"/>
  <c r="U308" i="1"/>
  <c r="I308" i="1" s="1"/>
  <c r="AA408" i="1"/>
  <c r="W408" i="1"/>
  <c r="X408" i="1" s="1"/>
  <c r="U408" i="1"/>
  <c r="I408" i="1" s="1"/>
  <c r="AA508" i="1"/>
  <c r="W508" i="1"/>
  <c r="X508" i="1" s="1"/>
  <c r="U508" i="1"/>
  <c r="I508" i="1" s="1"/>
  <c r="AA607" i="1"/>
  <c r="U607" i="1"/>
  <c r="I607" i="1" s="1"/>
  <c r="W607" i="1"/>
  <c r="X607" i="1" s="1"/>
  <c r="AA707" i="1"/>
  <c r="U707" i="1"/>
  <c r="I707" i="1" s="1"/>
  <c r="W707" i="1"/>
  <c r="X707" i="1" s="1"/>
  <c r="AA339" i="1"/>
  <c r="W339" i="1"/>
  <c r="X339" i="1" s="1"/>
  <c r="U339" i="1"/>
  <c r="I339" i="1" s="1"/>
  <c r="AA439" i="1"/>
  <c r="W439" i="1"/>
  <c r="X439" i="1" s="1"/>
  <c r="U439" i="1"/>
  <c r="I439" i="1" s="1"/>
  <c r="AA638" i="1"/>
  <c r="W638" i="1"/>
  <c r="X638" i="1" s="1"/>
  <c r="U638" i="1"/>
  <c r="I638" i="1" s="1"/>
  <c r="AA738" i="1"/>
  <c r="W738" i="1"/>
  <c r="X738" i="1" s="1"/>
  <c r="U738" i="1"/>
  <c r="I738" i="1" s="1"/>
  <c r="AA838" i="1"/>
  <c r="W838" i="1"/>
  <c r="X838" i="1" s="1"/>
  <c r="U838" i="1"/>
  <c r="I838" i="1" s="1"/>
  <c r="AA938" i="1"/>
  <c r="W938" i="1"/>
  <c r="X938" i="1" s="1"/>
  <c r="U938" i="1"/>
  <c r="I938" i="1" s="1"/>
  <c r="AA1038" i="1"/>
  <c r="W1038" i="1"/>
  <c r="X1038" i="1" s="1"/>
  <c r="U1038" i="1"/>
  <c r="I1038" i="1" s="1"/>
  <c r="AA1138" i="1"/>
  <c r="U1138" i="1"/>
  <c r="I1138" i="1" s="1"/>
  <c r="W1138" i="1"/>
  <c r="X1138" i="1" s="1"/>
  <c r="AA1243" i="1"/>
  <c r="U1243" i="1"/>
  <c r="I1243" i="1" s="1"/>
  <c r="W1243" i="1"/>
  <c r="X1243" i="1" s="1"/>
  <c r="AA1250" i="1"/>
  <c r="W1250" i="1"/>
  <c r="X1250" i="1" s="1"/>
  <c r="U1250" i="1"/>
  <c r="I1250" i="1" s="1"/>
  <c r="AA367" i="1"/>
  <c r="W367" i="1"/>
  <c r="X367" i="1" s="1"/>
  <c r="U367" i="1"/>
  <c r="I367" i="1" s="1"/>
  <c r="AA596" i="1"/>
  <c r="U596" i="1"/>
  <c r="I596" i="1" s="1"/>
  <c r="W596" i="1"/>
  <c r="X596" i="1" s="1"/>
  <c r="AA696" i="1"/>
  <c r="U696" i="1"/>
  <c r="I696" i="1" s="1"/>
  <c r="W696" i="1"/>
  <c r="X696" i="1" s="1"/>
  <c r="AA796" i="1"/>
  <c r="W796" i="1"/>
  <c r="X796" i="1" s="1"/>
  <c r="U796" i="1"/>
  <c r="I796" i="1" s="1"/>
  <c r="AA896" i="1"/>
  <c r="W896" i="1"/>
  <c r="X896" i="1" s="1"/>
  <c r="U896" i="1"/>
  <c r="I896" i="1" s="1"/>
  <c r="AA996" i="1"/>
  <c r="W996" i="1"/>
  <c r="X996" i="1" s="1"/>
  <c r="U996" i="1"/>
  <c r="I996" i="1" s="1"/>
  <c r="AA1096" i="1"/>
  <c r="U1096" i="1"/>
  <c r="I1096" i="1" s="1"/>
  <c r="W1096" i="1"/>
  <c r="X1096" i="1" s="1"/>
  <c r="AA1192" i="1"/>
  <c r="W1192" i="1"/>
  <c r="X1192" i="1" s="1"/>
  <c r="U1192" i="1"/>
  <c r="I1192" i="1" s="1"/>
  <c r="AA1301" i="1"/>
  <c r="W1301" i="1"/>
  <c r="X1301" i="1" s="1"/>
  <c r="U1301" i="1"/>
  <c r="I1301" i="1" s="1"/>
  <c r="AA807" i="1"/>
  <c r="W807" i="1"/>
  <c r="X807" i="1" s="1"/>
  <c r="U807" i="1"/>
  <c r="I807" i="1" s="1"/>
  <c r="AA907" i="1"/>
  <c r="W907" i="1"/>
  <c r="X907" i="1" s="1"/>
  <c r="U907" i="1"/>
  <c r="I907" i="1" s="1"/>
  <c r="AA1007" i="1"/>
  <c r="U1007" i="1"/>
  <c r="I1007" i="1" s="1"/>
  <c r="W1007" i="1"/>
  <c r="X1007" i="1" s="1"/>
  <c r="AA1107" i="1"/>
  <c r="U1107" i="1"/>
  <c r="I1107" i="1" s="1"/>
  <c r="W1107" i="1"/>
  <c r="X1107" i="1" s="1"/>
  <c r="AA1203" i="1"/>
  <c r="W1203" i="1"/>
  <c r="X1203" i="1" s="1"/>
  <c r="U1203" i="1"/>
  <c r="I1203" i="1" s="1"/>
  <c r="AA1010" i="1"/>
  <c r="W1010" i="1"/>
  <c r="X1010" i="1" s="1"/>
  <c r="U1010" i="1"/>
  <c r="I1010" i="1" s="1"/>
  <c r="AA1082" i="1"/>
  <c r="W1082" i="1"/>
  <c r="X1082" i="1" s="1"/>
  <c r="U1082" i="1"/>
  <c r="I1082" i="1" s="1"/>
  <c r="AB935" i="1"/>
  <c r="AB860" i="1"/>
  <c r="AB960" i="1"/>
  <c r="AB925" i="1"/>
  <c r="AB22" i="1"/>
  <c r="AB402" i="1"/>
  <c r="AB522" i="1"/>
  <c r="AB991" i="1"/>
  <c r="AB602" i="1"/>
  <c r="AB74" i="1"/>
  <c r="AB184" i="1"/>
  <c r="AB304" i="1"/>
  <c r="AB703" i="1"/>
  <c r="AB863" i="1"/>
  <c r="AB1291" i="1"/>
  <c r="AB105" i="1"/>
  <c r="AB674" i="1"/>
  <c r="AB86" i="1"/>
  <c r="AB326" i="1"/>
  <c r="AB267" i="1"/>
  <c r="AB397" i="1"/>
  <c r="AB656" i="1"/>
  <c r="AB776" i="1"/>
  <c r="AB896" i="1"/>
  <c r="AB18" i="1"/>
  <c r="AB378" i="1"/>
  <c r="AB498" i="1"/>
  <c r="AB877" i="1"/>
  <c r="AB997" i="1"/>
  <c r="AB1272" i="1"/>
  <c r="AB87" i="1"/>
  <c r="AB961" i="1"/>
  <c r="I1238" i="1"/>
  <c r="B577" i="3"/>
  <c r="B594" i="3"/>
  <c r="B591" i="3"/>
  <c r="B682" i="3"/>
  <c r="B632" i="3"/>
  <c r="B583" i="3"/>
  <c r="B617" i="3"/>
  <c r="B619" i="3"/>
  <c r="B611" i="3"/>
  <c r="B614" i="3"/>
  <c r="B581" i="3"/>
  <c r="B592" i="3"/>
  <c r="I88" i="1"/>
  <c r="B673" i="3"/>
  <c r="B590" i="3"/>
  <c r="B596" i="3"/>
  <c r="B588" i="3"/>
  <c r="B579" i="3"/>
  <c r="I38" i="1"/>
  <c r="B585" i="3"/>
  <c r="B595" i="3"/>
  <c r="B672" i="3"/>
  <c r="B703" i="3"/>
  <c r="B643" i="3"/>
  <c r="W2" i="1"/>
  <c r="X2" i="1" s="1"/>
  <c r="U2" i="1"/>
  <c r="I2" i="1" s="1"/>
  <c r="I98" i="1"/>
  <c r="AB2" i="1"/>
  <c r="AA2" i="1"/>
  <c r="B683" i="3"/>
  <c r="B582" i="3"/>
  <c r="B700" i="3"/>
  <c r="B668" i="3"/>
  <c r="B633" i="3"/>
  <c r="B716" i="3"/>
  <c r="B686" i="3"/>
  <c r="B701" i="3"/>
  <c r="B640" i="3"/>
  <c r="B615" i="3"/>
  <c r="B698" i="3"/>
  <c r="B623" i="3"/>
  <c r="B685" i="3"/>
  <c r="B722" i="3"/>
  <c r="B719" i="3"/>
  <c r="B721" i="3"/>
  <c r="B693" i="3"/>
  <c r="B626" i="3"/>
  <c r="B720" i="3"/>
  <c r="B652" i="3"/>
  <c r="B622" i="3"/>
  <c r="B624" i="3"/>
  <c r="B645" i="3"/>
  <c r="B603" i="3"/>
  <c r="B655" i="3"/>
  <c r="B724" i="3"/>
  <c r="B718" i="3"/>
  <c r="B641" i="3"/>
  <c r="B678" i="3"/>
  <c r="B725" i="3"/>
  <c r="B620" i="3"/>
  <c r="B628" i="3"/>
  <c r="B639" i="3"/>
  <c r="B697" i="3"/>
  <c r="B664" i="3"/>
  <c r="B729" i="3"/>
  <c r="B688" i="3"/>
  <c r="B644" i="3"/>
  <c r="B627" i="3"/>
  <c r="B599" i="3"/>
  <c r="B687" i="3"/>
  <c r="B730" i="3"/>
  <c r="B657" i="3"/>
  <c r="B669" i="3"/>
  <c r="B646" i="3"/>
  <c r="B667" i="3"/>
  <c r="B625" i="3"/>
  <c r="B694" i="3"/>
  <c r="B602" i="3"/>
  <c r="B691" i="3"/>
  <c r="B665" i="3"/>
  <c r="B647" i="3"/>
  <c r="B630" i="3"/>
  <c r="B600" i="3"/>
  <c r="B608" i="3"/>
  <c r="B589" i="3"/>
  <c r="B692" i="3"/>
  <c r="B728" i="3"/>
  <c r="B699" i="3"/>
  <c r="B689" i="3"/>
  <c r="B662" i="3"/>
  <c r="B618" i="3"/>
  <c r="B680" i="3"/>
  <c r="B638" i="3"/>
  <c r="B675" i="3"/>
  <c r="B674" i="3"/>
  <c r="B650" i="3"/>
  <c r="B651" i="3"/>
  <c r="B654" i="3"/>
  <c r="B635" i="3"/>
  <c r="B704" i="3"/>
  <c r="B604" i="3"/>
  <c r="B637" i="3"/>
  <c r="B671" i="3"/>
  <c r="B653" i="3"/>
  <c r="B695" i="3"/>
  <c r="B705" i="3"/>
  <c r="B663" i="3"/>
  <c r="B629" i="3" l="1"/>
  <c r="B586" i="3"/>
  <c r="B636" i="3"/>
  <c r="B605" i="3"/>
  <c r="B676" i="3"/>
  <c r="B642" i="3"/>
  <c r="B661" i="3"/>
  <c r="B726" i="3"/>
  <c r="B677" i="3"/>
  <c r="B597" i="3"/>
  <c r="B621" i="3"/>
  <c r="B634" i="3"/>
  <c r="B696" i="3"/>
  <c r="B616" i="3"/>
  <c r="B593" i="3"/>
  <c r="B612" i="3"/>
  <c r="B613" i="3"/>
  <c r="B580" i="3"/>
  <c r="B707" i="3"/>
  <c r="B670" i="3"/>
  <c r="B727" i="3"/>
  <c r="B607" i="3"/>
  <c r="B690" i="3"/>
  <c r="B708" i="3"/>
  <c r="B631" i="3"/>
  <c r="B717" i="3"/>
  <c r="B710" i="3"/>
  <c r="B584" i="3"/>
  <c r="B702" i="3"/>
  <c r="B681" i="3"/>
  <c r="B684" i="3"/>
  <c r="B658" i="3"/>
  <c r="B659" i="3"/>
  <c r="B679" i="3"/>
  <c r="B723" i="3"/>
  <c r="B731" i="3"/>
  <c r="B715" i="3"/>
  <c r="B711" i="3"/>
  <c r="B609" i="3"/>
  <c r="B601" i="3"/>
  <c r="B660" i="3"/>
  <c r="B649" i="3"/>
  <c r="B713" i="3"/>
  <c r="B610" i="3"/>
  <c r="B587" i="3"/>
  <c r="B606" i="3"/>
  <c r="B709" i="3"/>
  <c r="B706" i="3"/>
  <c r="B712" i="3"/>
  <c r="B714" i="3"/>
  <c r="I3" i="3"/>
  <c r="J3" i="3" l="1"/>
  <c r="L3" i="3" s="1"/>
  <c r="B7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5627BDB-E44B-574A-9F96-D452A02010C3}">
      <text>
        <r>
          <rPr>
            <b/>
            <sz val="10"/>
            <color rgb="FF000000"/>
            <rFont val="Tahoma"/>
            <family val="2"/>
          </rPr>
          <t>Microsoft Office User:</t>
        </r>
        <r>
          <rPr>
            <sz val="10"/>
            <color rgb="FF000000"/>
            <rFont val="Tahoma"/>
            <family val="2"/>
          </rPr>
          <t xml:space="preserve">
</t>
        </r>
        <r>
          <rPr>
            <sz val="10"/>
            <color rgb="FF000000"/>
            <rFont val="Tahoma"/>
            <family val="2"/>
          </rPr>
          <t>por cobrar</t>
        </r>
      </text>
    </comment>
  </commentList>
</comments>
</file>

<file path=xl/sharedStrings.xml><?xml version="1.0" encoding="utf-8"?>
<sst xmlns="http://schemas.openxmlformats.org/spreadsheetml/2006/main" count="12564" uniqueCount="3124">
  <si>
    <t>Type</t>
  </si>
  <si>
    <t>Category</t>
  </si>
  <si>
    <t>Brand</t>
  </si>
  <si>
    <t>Pricing 1</t>
  </si>
  <si>
    <t>PRODUCT</t>
  </si>
  <si>
    <t>Code</t>
  </si>
  <si>
    <t>Entradas</t>
  </si>
  <si>
    <t>Salidas</t>
  </si>
  <si>
    <t>Stock Actual</t>
  </si>
  <si>
    <t>Costo Unitario (MXN)</t>
  </si>
  <si>
    <t>Costo Unitario (USD)</t>
  </si>
  <si>
    <t>Ganancia</t>
  </si>
  <si>
    <t>Peso (g)</t>
  </si>
  <si>
    <t>USD -&gt; MXN</t>
  </si>
  <si>
    <t>Precio Envío Kilogramo (USD)</t>
  </si>
  <si>
    <t>Fecha</t>
  </si>
  <si>
    <t>Cantidad</t>
  </si>
  <si>
    <t>Costo Envío (USD)</t>
  </si>
  <si>
    <t>C0002</t>
  </si>
  <si>
    <t>C0003</t>
  </si>
  <si>
    <t>Cliente</t>
  </si>
  <si>
    <t>Descripcion</t>
  </si>
  <si>
    <t>Precio Venta</t>
  </si>
  <si>
    <t>Daylin</t>
  </si>
  <si>
    <t>T0001</t>
  </si>
  <si>
    <t>T0003</t>
  </si>
  <si>
    <t>Vestidos</t>
  </si>
  <si>
    <t>Conjuntos</t>
  </si>
  <si>
    <t>T0004</t>
  </si>
  <si>
    <t>T0006</t>
  </si>
  <si>
    <t>T0008</t>
  </si>
  <si>
    <t>T0009</t>
  </si>
  <si>
    <t>T0010</t>
  </si>
  <si>
    <t>T0011</t>
  </si>
  <si>
    <t>T0012</t>
  </si>
  <si>
    <t>T0013</t>
  </si>
  <si>
    <t>T0014</t>
  </si>
  <si>
    <t>T0017</t>
  </si>
  <si>
    <t>T0018</t>
  </si>
  <si>
    <t>T0019</t>
  </si>
  <si>
    <t>T0026</t>
  </si>
  <si>
    <t>T0027</t>
  </si>
  <si>
    <t>T0028</t>
  </si>
  <si>
    <t>T0029</t>
  </si>
  <si>
    <t>T0030</t>
  </si>
  <si>
    <t>T0032</t>
  </si>
  <si>
    <t>V0003</t>
  </si>
  <si>
    <t>P0004</t>
  </si>
  <si>
    <t>V0004</t>
  </si>
  <si>
    <t>V0006</t>
  </si>
  <si>
    <t>V0009</t>
  </si>
  <si>
    <t>B0001</t>
  </si>
  <si>
    <t>B0004</t>
  </si>
  <si>
    <t>P0005</t>
  </si>
  <si>
    <t>B0008</t>
  </si>
  <si>
    <t>V0020</t>
  </si>
  <si>
    <t>B0010</t>
  </si>
  <si>
    <t>V0025</t>
  </si>
  <si>
    <t>V0029</t>
  </si>
  <si>
    <t>V0035</t>
  </si>
  <si>
    <t>SHEIN Vestido niña ceremonia de tirantes bajo con malla con lazo grande_98CM</t>
  </si>
  <si>
    <t>SHEIN VCAY Vestido ajustado con estampado de corazón de confeti de hombros descubiertos ribete fruncido_S</t>
  </si>
  <si>
    <t>SHEIN Belle Vestido de dama de honor de hombros descubiertos fruncido cruzado_S</t>
  </si>
  <si>
    <t>SHEIN Felegant Vestido ajustado con estampado de leopardo_M</t>
  </si>
  <si>
    <t>Cinturón con hebilla_Unitalla</t>
  </si>
  <si>
    <t>Bolsa cartera con manija_Negro</t>
  </si>
  <si>
    <t>Bolsa cartera con solapa con lagartija_Caqui</t>
  </si>
  <si>
    <t>Bolsa cartera de cocodrilo_Naranja Quemada</t>
  </si>
  <si>
    <t>EMERY ROSE Vestido Volante rígido Floral Sencillo_L</t>
  </si>
  <si>
    <t>SHEIN</t>
  </si>
  <si>
    <t>Bañador una pieza tropical_XL</t>
  </si>
  <si>
    <t>Bañador una pieza tropical_L</t>
  </si>
  <si>
    <t>Bañador una pieza tropical_M</t>
  </si>
  <si>
    <t>Bañador bikini tropical con estampado de hoja de talle alto_L</t>
  </si>
  <si>
    <t>Bañador bikini tropical con estampado de hoja de talle alto_M</t>
  </si>
  <si>
    <t>Bañador bikini con estampado tropical_M</t>
  </si>
  <si>
    <t>Bañador bikini con estampado tropical con nudo de talle alto_M</t>
  </si>
  <si>
    <t>SHEIN Vestido de hombros descubiertos con botón falso de cintura fruncido de manga farol_S</t>
  </si>
  <si>
    <t>Bañador bikini push up de cuadros girante_M</t>
  </si>
  <si>
    <t>Bañador bikini con nudo delantero bajo fruncido tropical_S</t>
  </si>
  <si>
    <t>Rizador de pelo de color al azar 10 piezas</t>
  </si>
  <si>
    <t>Sandalias de tiras con diseño de diamante de imitación con tacón grueso Plateado_MX24</t>
  </si>
  <si>
    <t>SHEIN Felegant Shorts PU de cintura con volante con cordón Negro_5</t>
  </si>
  <si>
    <t>Falda con abertura alta_XS</t>
  </si>
  <si>
    <t>V0041</t>
  </si>
  <si>
    <t>V0043</t>
  </si>
  <si>
    <t>V0046</t>
  </si>
  <si>
    <t>V0047</t>
  </si>
  <si>
    <t>Accesorios</t>
  </si>
  <si>
    <t>V0052</t>
  </si>
  <si>
    <t>Vestido Niñas</t>
  </si>
  <si>
    <t>V0055</t>
  </si>
  <si>
    <t>V0059</t>
  </si>
  <si>
    <t>A0005</t>
  </si>
  <si>
    <t>A0002</t>
  </si>
  <si>
    <t>Belleza</t>
  </si>
  <si>
    <t>A0004</t>
  </si>
  <si>
    <t>V0060</t>
  </si>
  <si>
    <t>V0061</t>
  </si>
  <si>
    <t>V0062</t>
  </si>
  <si>
    <t>V0063</t>
  </si>
  <si>
    <t>Calzado</t>
  </si>
  <si>
    <t>Vestido de espalda abierta de manga farol_S</t>
  </si>
  <si>
    <t>Vestido de espalda abierta de manga farol_XS</t>
  </si>
  <si>
    <t>Vestido de manga farol de cuello cuadrado_L</t>
  </si>
  <si>
    <t>Vestido de manga farol de cuello cuadrado_M</t>
  </si>
  <si>
    <t>Vestido de manga farol de cuello cuadrado_S</t>
  </si>
  <si>
    <t>Vestido de manga farol de cuello cuadrado_XS</t>
  </si>
  <si>
    <t>Top de hombros descubiertos unicolor ribete con fruncido_S</t>
  </si>
  <si>
    <t>SHEIN SXY Camiseta corta unicolor con abertura_XS</t>
  </si>
  <si>
    <t>SHEIN SXY Top corto con nudo con abertura de manga farol_S</t>
  </si>
  <si>
    <t>SHEIN SXY Top corto con nudo con abertura de manga farol_M</t>
  </si>
  <si>
    <t>SHEIN Vestido con estampado floral pecho con fruncido con nudo delantero bajo con fruncido_L</t>
  </si>
  <si>
    <t>SHEIN Vestido fruncido de cuello con cordón de manga con volante de lunares_XS</t>
  </si>
  <si>
    <t>SHEIN Vestido fruncido de cuello con cordón de manga con volante de lunares_M</t>
  </si>
  <si>
    <t>Vestido pecho con fruncido cruzado cintura con estampado floral_S</t>
  </si>
  <si>
    <t>Vestido pecho con fruncido cruzado cintura con estampado floral_M</t>
  </si>
  <si>
    <t>Vestido pecho con fruncido cruzado cintura con estampado floral_L</t>
  </si>
  <si>
    <t>SHEIN Vestido con estampado floral con nudo delantero de manga farol_L</t>
  </si>
  <si>
    <t>Vestido floral de manga farol escote corazón con cordón lateral_S</t>
  </si>
  <si>
    <t>Vestido floral de manga farol de espalda abierta con cordón bajo con fruncido_XS</t>
  </si>
  <si>
    <t>Vestido floral de manga farol de espalda abierta con cordón bajo con fruncido_S</t>
  </si>
  <si>
    <t>Vestido floral de manga farol de espalda abierta con cordón bajo con fruncido_M</t>
  </si>
  <si>
    <t>Vestido floral de manga farol de espalda abierta con cordón bajo con fruncido_L</t>
  </si>
  <si>
    <t>SHEIN Vestido lencero floral de muslo con abertura_XS</t>
  </si>
  <si>
    <t>SHEIN Vestido lencero floral de muslo con abertura_S</t>
  </si>
  <si>
    <t>SHEIN SXY Camiseta con abertura de malla_M</t>
  </si>
  <si>
    <t>SHEIN SXY Camiseta con abertura de malla_S</t>
  </si>
  <si>
    <t>SHEIN SXY Camiseta con abertura de malla_XS</t>
  </si>
  <si>
    <t>SHEIN Frenchy Vestido de leopardo &amp; piel de tigre con estampado de manga mariposa sin cinturón_S</t>
  </si>
  <si>
    <t>Vestido de espalda abierta de manga farol_L</t>
  </si>
  <si>
    <t>Vestido de espalda abierta de manga farol_M</t>
  </si>
  <si>
    <t>V0065</t>
  </si>
  <si>
    <t>V0069</t>
  </si>
  <si>
    <t>Lencería</t>
  </si>
  <si>
    <t>V0071</t>
  </si>
  <si>
    <t>V0078</t>
  </si>
  <si>
    <t>V0080</t>
  </si>
  <si>
    <t>V0083</t>
  </si>
  <si>
    <t>V0084</t>
  </si>
  <si>
    <t>V0085</t>
  </si>
  <si>
    <t>V0086</t>
  </si>
  <si>
    <t>V0087</t>
  </si>
  <si>
    <t>V0088</t>
  </si>
  <si>
    <t>V0092</t>
  </si>
  <si>
    <t>V0093</t>
  </si>
  <si>
    <t>V0094</t>
  </si>
  <si>
    <t>V0095</t>
  </si>
  <si>
    <t>V0096</t>
  </si>
  <si>
    <t>V0097</t>
  </si>
  <si>
    <t>V0098</t>
  </si>
  <si>
    <t>V0099</t>
  </si>
  <si>
    <t>V0101</t>
  </si>
  <si>
    <t>V0102</t>
  </si>
  <si>
    <t>V0103</t>
  </si>
  <si>
    <t>V0104</t>
  </si>
  <si>
    <t>V0106</t>
  </si>
  <si>
    <t>V0107</t>
  </si>
  <si>
    <t>V0108</t>
  </si>
  <si>
    <t>V0109</t>
  </si>
  <si>
    <t>V0111</t>
  </si>
  <si>
    <t>V0112</t>
  </si>
  <si>
    <t>V0113</t>
  </si>
  <si>
    <t>V0114</t>
  </si>
  <si>
    <t>V0115</t>
  </si>
  <si>
    <t>V0116</t>
  </si>
  <si>
    <t>V0117</t>
  </si>
  <si>
    <t>V0118</t>
  </si>
  <si>
    <t>V0119</t>
  </si>
  <si>
    <t>A0006</t>
  </si>
  <si>
    <t>A0011</t>
  </si>
  <si>
    <t>B0023</t>
  </si>
  <si>
    <t>B0024</t>
  </si>
  <si>
    <t>B0025</t>
  </si>
  <si>
    <t>B0028</t>
  </si>
  <si>
    <t>B0029</t>
  </si>
  <si>
    <t>B0030</t>
  </si>
  <si>
    <t>B0032</t>
  </si>
  <si>
    <t>B0034</t>
  </si>
  <si>
    <t>B0038</t>
  </si>
  <si>
    <t>B0039</t>
  </si>
  <si>
    <t>B0042</t>
  </si>
  <si>
    <t>B0043</t>
  </si>
  <si>
    <t>B0044</t>
  </si>
  <si>
    <t>B0045</t>
  </si>
  <si>
    <t>CA0003</t>
  </si>
  <si>
    <t>CA0004</t>
  </si>
  <si>
    <t>Adriana</t>
  </si>
  <si>
    <t>OTRO</t>
  </si>
  <si>
    <t>P0013</t>
  </si>
  <si>
    <t>BI0004</t>
  </si>
  <si>
    <t>BI0008</t>
  </si>
  <si>
    <t>BI0012</t>
  </si>
  <si>
    <t>BI0016</t>
  </si>
  <si>
    <t>BI0017</t>
  </si>
  <si>
    <t>BI0020</t>
  </si>
  <si>
    <t>BI0021</t>
  </si>
  <si>
    <t>BI0022</t>
  </si>
  <si>
    <t>BI0026</t>
  </si>
  <si>
    <t>B0049</t>
  </si>
  <si>
    <t>P0017</t>
  </si>
  <si>
    <t>P0019</t>
  </si>
  <si>
    <t>V0120</t>
  </si>
  <si>
    <t>V0121</t>
  </si>
  <si>
    <t>B0050</t>
  </si>
  <si>
    <t>PA0001</t>
  </si>
  <si>
    <t>PA0002</t>
  </si>
  <si>
    <t>PA0003</t>
  </si>
  <si>
    <t>SB0001</t>
  </si>
  <si>
    <t>SB0003</t>
  </si>
  <si>
    <t>VN0001</t>
  </si>
  <si>
    <t>Trajes de baño</t>
  </si>
  <si>
    <t>L0001</t>
  </si>
  <si>
    <t>Foto</t>
  </si>
  <si>
    <t>H&amp;M</t>
  </si>
  <si>
    <t>B0054</t>
  </si>
  <si>
    <t>B0056</t>
  </si>
  <si>
    <t>V0132</t>
  </si>
  <si>
    <t>V0134</t>
  </si>
  <si>
    <t>TN0001</t>
  </si>
  <si>
    <t>TN0002</t>
  </si>
  <si>
    <t>TN0005</t>
  </si>
  <si>
    <t>B0057</t>
  </si>
  <si>
    <t>CA0015</t>
  </si>
  <si>
    <t>B00058</t>
  </si>
  <si>
    <t>Bañador color combinado con cremallera_S</t>
  </si>
  <si>
    <t>Yudi</t>
  </si>
  <si>
    <t>Yudidi</t>
  </si>
  <si>
    <t>Alejandro</t>
  </si>
  <si>
    <t>Livia</t>
  </si>
  <si>
    <t>livia</t>
  </si>
  <si>
    <t>P0024</t>
  </si>
  <si>
    <t>Cinturón ancho casual</t>
  </si>
  <si>
    <t>A0018</t>
  </si>
  <si>
    <t>Gafas anchas de moda</t>
  </si>
  <si>
    <t>Brasier de encaje_Negro Unitalla</t>
  </si>
  <si>
    <t>Dasli</t>
  </si>
  <si>
    <t>Yanet</t>
  </si>
  <si>
    <t>Talla XS</t>
  </si>
  <si>
    <t>Talla XL</t>
  </si>
  <si>
    <t>Bañador bikini floral</t>
  </si>
  <si>
    <t>Talla S</t>
  </si>
  <si>
    <t>Pareo pantalón en malla</t>
  </si>
  <si>
    <t>Talla M</t>
  </si>
  <si>
    <t>Talla L</t>
  </si>
  <si>
    <t>Talla 2XL</t>
  </si>
  <si>
    <t>Bermuda denim</t>
  </si>
  <si>
    <t>Bañador atado a los lados</t>
  </si>
  <si>
    <t>Bañador floreado</t>
  </si>
  <si>
    <t>Talla Única</t>
  </si>
  <si>
    <t>Talla 36</t>
  </si>
  <si>
    <t>Talla 40</t>
  </si>
  <si>
    <t>Talla 38</t>
  </si>
  <si>
    <t>Alpargatas a cuadros</t>
  </si>
  <si>
    <t>Talla 30X32</t>
  </si>
  <si>
    <t>Talla 34B</t>
  </si>
  <si>
    <t>Sostén Push-up</t>
  </si>
  <si>
    <t>Vestido ajustado con diseño de cadena</t>
  </si>
  <si>
    <t>Vestido con estampado de cereza</t>
  </si>
  <si>
    <t>Vestido slip de rayas de cebra</t>
  </si>
  <si>
    <t xml:space="preserve"> Vestido ajustado con estampado de dragón</t>
  </si>
  <si>
    <t>Vestido corto de punto</t>
  </si>
  <si>
    <t>Top bandeau</t>
  </si>
  <si>
    <t>Vestido con cordón de ajuste</t>
  </si>
  <si>
    <t>Vestido bodycon</t>
  </si>
  <si>
    <t>Top acanalado sin mangas</t>
  </si>
  <si>
    <t>Vestido acanalado de un hombro</t>
  </si>
  <si>
    <t>Sandalias Trenzadas</t>
  </si>
  <si>
    <t>Bañador de una pieza con degradado</t>
  </si>
  <si>
    <t>Bañador con estampado floral</t>
  </si>
  <si>
    <t>Bikini con cordón lateral</t>
  </si>
  <si>
    <t>Bañador una pieza de malla en contraste</t>
  </si>
  <si>
    <t>Sets de Bikini Casual</t>
  </si>
  <si>
    <t xml:space="preserve">Bañador estampado de planta </t>
  </si>
  <si>
    <t>Bañador estampado de planta</t>
  </si>
  <si>
    <t xml:space="preserve">Bañador con tira cruzada </t>
  </si>
  <si>
    <t>Bañador color combinado</t>
  </si>
  <si>
    <t>Bañador una pieza tropical</t>
  </si>
  <si>
    <t>Bañador chicas con estampado de letra con cremallera</t>
  </si>
  <si>
    <t>Bikini chicas estampado tropical</t>
  </si>
  <si>
    <t>Bañador con estampado de girasol con cover up</t>
  </si>
  <si>
    <t>Camisetaen contraste tejido canalé</t>
  </si>
  <si>
    <t>Vestido de satén ajustado de tirantes fruncido</t>
  </si>
  <si>
    <t>Pantalones de pierna ancha de talle alto con abertura</t>
  </si>
  <si>
    <t xml:space="preserve"> Top de espalda cruzada</t>
  </si>
  <si>
    <t>Top de espalda cruzada</t>
  </si>
  <si>
    <t>Top de manga farol con abertura en espald</t>
  </si>
  <si>
    <t>Vestido con estampado floral con abertura alta</t>
  </si>
  <si>
    <t>Vestido de manga farol con cordón delantero</t>
  </si>
  <si>
    <t>Vestido floral de cuello cuadrado</t>
  </si>
  <si>
    <t>Jeans de pierna recta desgarro</t>
  </si>
  <si>
    <t>Bañador en contraste con cremallera</t>
  </si>
  <si>
    <t xml:space="preserve">Bañador con cremallera </t>
  </si>
  <si>
    <t>Top de manga farol con abertura en espalda</t>
  </si>
  <si>
    <t>Vestido cruzado con abertura con nudo delantero</t>
  </si>
  <si>
    <t>Camiseta unicolor de malla</t>
  </si>
  <si>
    <t>Vestido slip abertura de espalda abierta de cuello desbocado</t>
  </si>
  <si>
    <t>Vestido ajustado de tirantes con abertura</t>
  </si>
  <si>
    <t xml:space="preserve">Vestido cruzado con abertura con nudo delantero </t>
  </si>
  <si>
    <t>Top de cuello con cordón de lunares</t>
  </si>
  <si>
    <t>Top estampado de cuello con cordón</t>
  </si>
  <si>
    <t>Vestido tank tejido de canalé con cinturón</t>
  </si>
  <si>
    <t>Vestido de cuello cuadrado de espalda abierta</t>
  </si>
  <si>
    <t>Blusa de manga mariposa escote V</t>
  </si>
  <si>
    <t>Talla XXL</t>
  </si>
  <si>
    <t>Vestido ajustado de tirantes</t>
  </si>
  <si>
    <t>Pantalón pierna ancha con cinturón</t>
  </si>
  <si>
    <t>Bolsa cartera con manija</t>
  </si>
  <si>
    <t>3 piezas Bañador bikini triángulo halter con estampado geométrico con pantalones cover up</t>
  </si>
  <si>
    <t>3 piezas Bañador bikini push up con estampado tropical con falda de playa</t>
  </si>
  <si>
    <t>Talla C</t>
  </si>
  <si>
    <t>Cubierta de pezón de metal vinculado</t>
  </si>
  <si>
    <t>Botines con tacón con cordón</t>
  </si>
  <si>
    <t>Shorts de cintura con cordón</t>
  </si>
  <si>
    <t>Top de cuello cruzado con nudo lateral</t>
  </si>
  <si>
    <t>Sandalias prácticas</t>
  </si>
  <si>
    <t xml:space="preserve">Sandalias atadas </t>
  </si>
  <si>
    <t xml:space="preserve"> Bañador espalda descubierta</t>
  </si>
  <si>
    <t>Bañador a rayas con lazo</t>
  </si>
  <si>
    <t>Vestido slip de espalda corrida</t>
  </si>
  <si>
    <t>Top de cuello asimétrico</t>
  </si>
  <si>
    <t>Blusa verde menta vuelos</t>
  </si>
  <si>
    <t>Blusa atada bohemia</t>
  </si>
  <si>
    <t>Blusa estampada amplia</t>
  </si>
  <si>
    <t>Bikini cintura alta</t>
  </si>
  <si>
    <t>Set de bikini malva</t>
  </si>
  <si>
    <t>Vestido estampado malva</t>
  </si>
  <si>
    <t>Vestido pasión</t>
  </si>
  <si>
    <t>Blusa naranja electra</t>
  </si>
  <si>
    <t>Pareo corazón</t>
  </si>
  <si>
    <t>Top de malla sexy</t>
  </si>
  <si>
    <t>Top escote corazón</t>
  </si>
  <si>
    <t>Falda rosa brillante</t>
  </si>
  <si>
    <t>Kimono Maxi elegante</t>
  </si>
  <si>
    <t>Vestido esmeralda</t>
  </si>
  <si>
    <t>Vestido puerina</t>
  </si>
  <si>
    <t>Color Nude</t>
  </si>
  <si>
    <t>Braguitas invisibles</t>
  </si>
  <si>
    <t>Base para maquillaje</t>
  </si>
  <si>
    <t>Calzado hombre dos tonos</t>
  </si>
  <si>
    <t>Bikini Rosa canalé</t>
  </si>
  <si>
    <t>Vestido Ajustado brillo</t>
  </si>
  <si>
    <t>Vestido con estampado floral</t>
  </si>
  <si>
    <t>Vestido floral escote corazón</t>
  </si>
  <si>
    <t>Vestido floral con abertura trasera</t>
  </si>
  <si>
    <t>Camiseta corta de manga farol</t>
  </si>
  <si>
    <t>Camiseta corta de cuadros</t>
  </si>
  <si>
    <t>Top corto manga farol</t>
  </si>
  <si>
    <t>SHEIN SXY Camiseta corta unicolor con abertura</t>
  </si>
  <si>
    <t>Bolso cartera con solapa transparente</t>
  </si>
  <si>
    <t>Bañador bikini de manga raglán con cordón floral</t>
  </si>
  <si>
    <t>Vestido con abertura con botón floral de margarita</t>
  </si>
  <si>
    <t>Top unicolor de hombros con almohadilla</t>
  </si>
  <si>
    <t>Blusas Botón Floral Casual</t>
  </si>
  <si>
    <t>Vestido de  lunares de cintura con cordó</t>
  </si>
  <si>
    <t>Vestido Malla en contraste Lunares Elegante</t>
  </si>
  <si>
    <t>Vestido camiseta bajo con abertura</t>
  </si>
  <si>
    <t>Top de cuello V media manga</t>
  </si>
  <si>
    <t>Vestido lápiz de manga con malla fina</t>
  </si>
  <si>
    <t>Conjunto de cuello profundo con girante delantero con falda</t>
  </si>
  <si>
    <t>Jumpsuit palazzo de tie dye</t>
  </si>
  <si>
    <t>Falda en mezclilla de talle alto con abertura</t>
  </si>
  <si>
    <t>Vestido Tie-Dye Bohemio</t>
  </si>
  <si>
    <t>Vestido camisero con cinturón</t>
  </si>
  <si>
    <t>Vestido tubo con abertura de muslo con abertura</t>
  </si>
  <si>
    <t xml:space="preserve">Vestido cruzado de lunares </t>
  </si>
  <si>
    <t>Vestido healter dama de honor</t>
  </si>
  <si>
    <t xml:space="preserve"> Body de encaje</t>
  </si>
  <si>
    <t>SHEIN Belle Vestido de dama de honor de hombros descubiertos fruncido cruzado de satén</t>
  </si>
  <si>
    <t>Vestido bajo cruzado de tie dye</t>
  </si>
  <si>
    <t>Pañuelo con estampado de paisley</t>
  </si>
  <si>
    <t>EMERY ROSE Vestido maxi floral con estampado de pañuelo de manga farol bajo con fruncido</t>
  </si>
  <si>
    <t xml:space="preserve">Pantalones tejido de rayas </t>
  </si>
  <si>
    <t>Jeans</t>
  </si>
  <si>
    <t>Vestido de un hombro con nudo</t>
  </si>
  <si>
    <t>Elegant Vestido ajustado con estampado de leopardo</t>
  </si>
  <si>
    <t>Brocha para maquillaje</t>
  </si>
  <si>
    <t>Cinturones Casual</t>
  </si>
  <si>
    <t xml:space="preserve">Vestido Volante rígido Floral </t>
  </si>
  <si>
    <t xml:space="preserve">Bañador una pieza de color combinado </t>
  </si>
  <si>
    <t xml:space="preserve">Vestido con cordón de espalda abierta </t>
  </si>
  <si>
    <t>Vestido cruzado de lunares</t>
  </si>
  <si>
    <t xml:space="preserve">Bolsa cuadrada mini geométrico </t>
  </si>
  <si>
    <t>Bikini estampado cebra</t>
  </si>
  <si>
    <t>Capucha de dos tonos</t>
  </si>
  <si>
    <t>Estuche para gafas transparente</t>
  </si>
  <si>
    <t xml:space="preserve"> Mocasines con puntada</t>
  </si>
  <si>
    <t xml:space="preserve">Esponja de maquillaje </t>
  </si>
  <si>
    <t xml:space="preserve">Shorts bajo de doblez de cintura </t>
  </si>
  <si>
    <t>Camiseta corta unicolor con abertura</t>
  </si>
  <si>
    <t xml:space="preserve">Vestido pecho con fruncido </t>
  </si>
  <si>
    <t>Vestido con estampado jungla</t>
  </si>
  <si>
    <t>Vestido Amanecer</t>
  </si>
  <si>
    <t>recibido yenma correos 8mayo</t>
  </si>
  <si>
    <t>Greter</t>
  </si>
  <si>
    <t>Magdalena</t>
  </si>
  <si>
    <t>Camila</t>
  </si>
  <si>
    <t>Estrella</t>
  </si>
  <si>
    <t>otro</t>
  </si>
  <si>
    <t>Niñas 3 piezas Bañador bikini de rayas combinadas con abertura con kimono</t>
  </si>
  <si>
    <t>Bañador una pieza con mariposa aplique fruncido</t>
  </si>
  <si>
    <t>Bañador una pieza con estampado de planta cremallera</t>
  </si>
  <si>
    <t>Set de sujetador con tira ajustable 2 paquetes</t>
  </si>
  <si>
    <t>Talla 1XL</t>
  </si>
  <si>
    <t>Bikini Floral</t>
  </si>
  <si>
    <t>Bañador con adorno de malla</t>
  </si>
  <si>
    <t>Maxi Vestido Fruncido</t>
  </si>
  <si>
    <t>Bañador Surf</t>
  </si>
  <si>
    <t>Bañador de pierna alta</t>
  </si>
  <si>
    <t>Camiseta con figura</t>
  </si>
  <si>
    <t>Pantaloneta Roja</t>
  </si>
  <si>
    <t>Vestido Tropical</t>
  </si>
  <si>
    <t xml:space="preserve"> Pantaloneta Verde</t>
  </si>
  <si>
    <t>Pantalón Business Básico</t>
  </si>
  <si>
    <t>Bañador Cisne Espalda descubierta</t>
  </si>
  <si>
    <t>Bikini niña 3 piezas</t>
  </si>
  <si>
    <t xml:space="preserve"> Top Mangas Fruncidas</t>
  </si>
  <si>
    <t>Vestido con abertura</t>
  </si>
  <si>
    <t>Vestido Girasol</t>
  </si>
  <si>
    <t xml:space="preserve"> Top Básico Business Crema</t>
  </si>
  <si>
    <t xml:space="preserve"> Top Básico Business Negro</t>
  </si>
  <si>
    <t>Recibido Freddy 12Mayo</t>
  </si>
  <si>
    <t>ENCARGOS/Recibido Freddy 12Mayo</t>
  </si>
  <si>
    <t>Top Cisne Blanco</t>
  </si>
  <si>
    <t>Maxi Vestido con Bolsillo</t>
  </si>
  <si>
    <t>Top Dreamer Negro</t>
  </si>
  <si>
    <t>Falda Margarita</t>
  </si>
  <si>
    <t>Sujetador Básico</t>
  </si>
  <si>
    <t>Top Dreamer Blanco</t>
  </si>
  <si>
    <t>Trajes de baño niñas</t>
  </si>
  <si>
    <t>Recibido Freddy 12Mayo (2u)</t>
  </si>
  <si>
    <t>Top cuello V Blanco</t>
  </si>
  <si>
    <t xml:space="preserve"> Top Cuello V Verde</t>
  </si>
  <si>
    <t>T0047</t>
  </si>
  <si>
    <t>T0052</t>
  </si>
  <si>
    <t>B0084</t>
  </si>
  <si>
    <t>P0028</t>
  </si>
  <si>
    <t>P0030</t>
  </si>
  <si>
    <t>T0057</t>
  </si>
  <si>
    <t>V00117</t>
  </si>
  <si>
    <t>P0037</t>
  </si>
  <si>
    <t>P0038</t>
  </si>
  <si>
    <t>B0091</t>
  </si>
  <si>
    <t>B0093</t>
  </si>
  <si>
    <t>V00121</t>
  </si>
  <si>
    <t>V00123</t>
  </si>
  <si>
    <t>B0070</t>
  </si>
  <si>
    <t>P0043</t>
  </si>
  <si>
    <t>GRETER</t>
  </si>
  <si>
    <t>B0097</t>
  </si>
  <si>
    <t>Trabajo Leo</t>
  </si>
  <si>
    <t>Eduardo</t>
  </si>
  <si>
    <t>Encargo</t>
  </si>
  <si>
    <t>Jenas Ajustados Oscuro</t>
  </si>
  <si>
    <t xml:space="preserve">Falda Fruncida </t>
  </si>
  <si>
    <t>Jeans Elastizados Pierna Ancha</t>
  </si>
  <si>
    <t>Jeans Ajustados Claro</t>
  </si>
  <si>
    <t xml:space="preserve">Talla S </t>
  </si>
  <si>
    <t>P0051</t>
  </si>
  <si>
    <t>Calcetines unicolor</t>
  </si>
  <si>
    <t>Talla XXS</t>
  </si>
  <si>
    <t>Monos</t>
  </si>
  <si>
    <t>P0054</t>
  </si>
  <si>
    <t>Pantaloneta Camel</t>
  </si>
  <si>
    <t>Pareo pantalón</t>
  </si>
  <si>
    <t>Pareo Pantalón</t>
  </si>
  <si>
    <t>Lisbetty</t>
  </si>
  <si>
    <t>Maire</t>
  </si>
  <si>
    <t>Yanelsy</t>
  </si>
  <si>
    <t>Saylin</t>
  </si>
  <si>
    <t>Yesica</t>
  </si>
  <si>
    <t>Yami</t>
  </si>
  <si>
    <t>Yenma 19 Mayo</t>
  </si>
  <si>
    <t>Deivis</t>
  </si>
  <si>
    <t>Khaila</t>
  </si>
  <si>
    <t>Conjunto short, camisa y top</t>
  </si>
  <si>
    <t>Conjunto falda y blusa</t>
  </si>
  <si>
    <t>Vestido ajustado de titrantes finos</t>
  </si>
  <si>
    <t>Conjuntot Top corto &amp; Pantalones</t>
  </si>
  <si>
    <t>Vestido floral con cinturón</t>
  </si>
  <si>
    <t>Vestido manga larga con cinturón</t>
  </si>
  <si>
    <t>Bikini tropical con estampado de hoja</t>
  </si>
  <si>
    <t xml:space="preserve">Mono Bohemiocon cinturón </t>
  </si>
  <si>
    <t>Vestido con cordón de espalda cruzada</t>
  </si>
  <si>
    <t xml:space="preserve">Top corto de cuello cuadrado </t>
  </si>
  <si>
    <t xml:space="preserve">Skort asimétrico floral </t>
  </si>
  <si>
    <t>Bikini de manga y short floreado</t>
  </si>
  <si>
    <t>Bolso pequeño guateado con perla artificial</t>
  </si>
  <si>
    <t xml:space="preserve">Gafas minimalista de moda </t>
  </si>
  <si>
    <t xml:space="preserve">Body de un hombro manga farol </t>
  </si>
  <si>
    <t>Vestido de muslo con abertura .</t>
  </si>
  <si>
    <t>Gaby</t>
  </si>
  <si>
    <t>Ely</t>
  </si>
  <si>
    <t>Yaney</t>
  </si>
  <si>
    <t>Amanda</t>
  </si>
  <si>
    <t>cliente day</t>
  </si>
  <si>
    <t>Vestido Camisero Elegante</t>
  </si>
  <si>
    <t>Bañador Elegante con Lazo</t>
  </si>
  <si>
    <t>Bikini Elegante con Herrajes</t>
  </si>
  <si>
    <t>Enguatada solera sin parte de abajo</t>
  </si>
  <si>
    <t>Bikini Mangas Negro</t>
  </si>
  <si>
    <t>Bikini Mangas Fuccia</t>
  </si>
  <si>
    <t>Bañador con Cremallera</t>
  </si>
  <si>
    <t xml:space="preserve">Zapatillas con cordón </t>
  </si>
  <si>
    <t xml:space="preserve">Bikini push up tropical </t>
  </si>
  <si>
    <t>Vestido de un hombro</t>
  </si>
  <si>
    <t>Sandalias Rojas</t>
  </si>
  <si>
    <t>Top Manga Corta Negro</t>
  </si>
  <si>
    <t>Gorra de Malla</t>
  </si>
  <si>
    <t>Niurka Encargo</t>
  </si>
  <si>
    <t>Camiseta con Dibujo</t>
  </si>
  <si>
    <t>Otro</t>
  </si>
  <si>
    <t>Pantalones ajustados con cadena</t>
  </si>
  <si>
    <t>Blusa camisa colores</t>
  </si>
  <si>
    <t>Trusa Leopardo</t>
  </si>
  <si>
    <t>Malla paredo set 2 piezas</t>
  </si>
  <si>
    <t>Traje de baño niña</t>
  </si>
  <si>
    <t>14 años</t>
  </si>
  <si>
    <t>Vestido floreado a un hombro</t>
  </si>
  <si>
    <t>Recibido Freddy 24Mayo</t>
  </si>
  <si>
    <t>P0057</t>
  </si>
  <si>
    <t>P0058</t>
  </si>
  <si>
    <t>KO Mercado</t>
  </si>
  <si>
    <t>B00063</t>
  </si>
  <si>
    <t>B00064</t>
  </si>
  <si>
    <t>T0061</t>
  </si>
  <si>
    <t xml:space="preserve">Niurka </t>
  </si>
  <si>
    <t>T0062</t>
  </si>
  <si>
    <t>TN0015</t>
  </si>
  <si>
    <t>Amy</t>
  </si>
  <si>
    <t>Yuyi</t>
  </si>
  <si>
    <t>V0142</t>
  </si>
  <si>
    <t>Vestido Esmeralda Fruncido</t>
  </si>
  <si>
    <t>Ivelice</t>
  </si>
  <si>
    <t>Rachel</t>
  </si>
  <si>
    <t>Yudith</t>
  </si>
  <si>
    <t>Camisero blanco con pinzas</t>
  </si>
  <si>
    <t>Malla fina Pareo</t>
  </si>
  <si>
    <t>Bikini Short con cordón de ajuste</t>
  </si>
  <si>
    <t>Bañador en contraste azul</t>
  </si>
  <si>
    <t>Sandalias crema</t>
  </si>
  <si>
    <t>Jean con roto sencillo</t>
  </si>
  <si>
    <t>Jumpsuit culotte</t>
  </si>
  <si>
    <t>Mono Oblicuo con bolsillo</t>
  </si>
  <si>
    <t>Bolso de mimbre</t>
  </si>
  <si>
    <t>Vestido elegante ajustado corte sirena</t>
  </si>
  <si>
    <t xml:space="preserve">Set de lencería </t>
  </si>
  <si>
    <t>Set de lencería de encaje</t>
  </si>
  <si>
    <t>ENCARGOSRecibido Freddy 24Mayo</t>
  </si>
  <si>
    <t>Blusa elegante de cuello blanco</t>
  </si>
  <si>
    <t>Blusa elegante de cuello negro</t>
  </si>
  <si>
    <t>Talla 37</t>
  </si>
  <si>
    <t>Maxi Vestido espalda corrida</t>
  </si>
  <si>
    <t>Madelyn</t>
  </si>
  <si>
    <t>Yisley</t>
  </si>
  <si>
    <t>Ismaray</t>
  </si>
  <si>
    <t>UB0001</t>
  </si>
  <si>
    <t>UB0002</t>
  </si>
  <si>
    <t>UB0003</t>
  </si>
  <si>
    <t>UB0004</t>
  </si>
  <si>
    <t>UB0005</t>
  </si>
  <si>
    <t>UB0006</t>
  </si>
  <si>
    <t>UB0007</t>
  </si>
  <si>
    <t>UB0008</t>
  </si>
  <si>
    <t>UB0009</t>
  </si>
  <si>
    <t>UB0010</t>
  </si>
  <si>
    <t>UB0011</t>
  </si>
  <si>
    <t>UB0012</t>
  </si>
  <si>
    <t>UB0013</t>
  </si>
  <si>
    <t>UB0014</t>
  </si>
  <si>
    <t>UB0015</t>
  </si>
  <si>
    <t>UB0016</t>
  </si>
  <si>
    <t>UB0017</t>
  </si>
  <si>
    <t>UB0018</t>
  </si>
  <si>
    <t>UB0019</t>
  </si>
  <si>
    <t>UB0020</t>
  </si>
  <si>
    <t>UB0021</t>
  </si>
  <si>
    <t>UB0022</t>
  </si>
  <si>
    <t>UB0023</t>
  </si>
  <si>
    <t>UB0024</t>
  </si>
  <si>
    <t>UB0025</t>
  </si>
  <si>
    <t>UB0026</t>
  </si>
  <si>
    <t>UB0027</t>
  </si>
  <si>
    <t>UB0028</t>
  </si>
  <si>
    <t>UB0029</t>
  </si>
  <si>
    <t>UB0030</t>
  </si>
  <si>
    <t>UB0031</t>
  </si>
  <si>
    <t>UB0032</t>
  </si>
  <si>
    <t>UB0033</t>
  </si>
  <si>
    <t>UB0034</t>
  </si>
  <si>
    <t>UB0035</t>
  </si>
  <si>
    <t>UB0036</t>
  </si>
  <si>
    <t>UB0037</t>
  </si>
  <si>
    <t>UB0038</t>
  </si>
  <si>
    <t>UB0039</t>
  </si>
  <si>
    <t>UB0040</t>
  </si>
  <si>
    <t>UB0041</t>
  </si>
  <si>
    <t>UB0042</t>
  </si>
  <si>
    <t>UB0043</t>
  </si>
  <si>
    <t>UB0044</t>
  </si>
  <si>
    <t>UB0045</t>
  </si>
  <si>
    <t>UB0046</t>
  </si>
  <si>
    <t>UB0047</t>
  </si>
  <si>
    <t>UB0048</t>
  </si>
  <si>
    <t>UB0049</t>
  </si>
  <si>
    <t>UB0050</t>
  </si>
  <si>
    <t>UB0055</t>
  </si>
  <si>
    <t>UB0056</t>
  </si>
  <si>
    <t>UB0057</t>
  </si>
  <si>
    <t>UB0058</t>
  </si>
  <si>
    <t>UB0059</t>
  </si>
  <si>
    <t>UB0060</t>
  </si>
  <si>
    <t>UB0061</t>
  </si>
  <si>
    <t>UB0062</t>
  </si>
  <si>
    <t>UB0063</t>
  </si>
  <si>
    <t>UB0064</t>
  </si>
  <si>
    <t>UB0065</t>
  </si>
  <si>
    <t>UB0066</t>
  </si>
  <si>
    <t>UB0067</t>
  </si>
  <si>
    <t>UB0068</t>
  </si>
  <si>
    <t>UB0069</t>
  </si>
  <si>
    <t>UB0070</t>
  </si>
  <si>
    <t>UB0071</t>
  </si>
  <si>
    <t>UB0072</t>
  </si>
  <si>
    <t>UB0073</t>
  </si>
  <si>
    <t>UB0074</t>
  </si>
  <si>
    <t>UB0075</t>
  </si>
  <si>
    <t>UB0076</t>
  </si>
  <si>
    <t>UB0077</t>
  </si>
  <si>
    <t>UB0078</t>
  </si>
  <si>
    <t>UB0079</t>
  </si>
  <si>
    <t>UB0080</t>
  </si>
  <si>
    <t>UB0081</t>
  </si>
  <si>
    <t>UB0082</t>
  </si>
  <si>
    <t>UB0083</t>
  </si>
  <si>
    <t>UB0084</t>
  </si>
  <si>
    <t>UB0085</t>
  </si>
  <si>
    <t>UB0086</t>
  </si>
  <si>
    <t>UB0087</t>
  </si>
  <si>
    <t>UB0088</t>
  </si>
  <si>
    <t>UB0089</t>
  </si>
  <si>
    <t>UB0090</t>
  </si>
  <si>
    <t>UB0091</t>
  </si>
  <si>
    <t>UB0092</t>
  </si>
  <si>
    <t>UB0093</t>
  </si>
  <si>
    <t>UB0094</t>
  </si>
  <si>
    <t>UB0096</t>
  </si>
  <si>
    <t>UB0097</t>
  </si>
  <si>
    <t>UB0098</t>
  </si>
  <si>
    <t>UB0099</t>
  </si>
  <si>
    <t>UB0100</t>
  </si>
  <si>
    <t>UB0101</t>
  </si>
  <si>
    <t>UB0102</t>
  </si>
  <si>
    <t>UB0103</t>
  </si>
  <si>
    <t>UB0104</t>
  </si>
  <si>
    <t>UB0105</t>
  </si>
  <si>
    <t>UB0106</t>
  </si>
  <si>
    <t>UB0107</t>
  </si>
  <si>
    <t>UB0108</t>
  </si>
  <si>
    <t>UB0109</t>
  </si>
  <si>
    <t>UB0110</t>
  </si>
  <si>
    <t>UB0111</t>
  </si>
  <si>
    <t>UB0112</t>
  </si>
  <si>
    <t>UB0113</t>
  </si>
  <si>
    <t>UB0114</t>
  </si>
  <si>
    <t>UB0115</t>
  </si>
  <si>
    <t>UB0116</t>
  </si>
  <si>
    <t>UB0117</t>
  </si>
  <si>
    <t>UB0118</t>
  </si>
  <si>
    <t>UB0119</t>
  </si>
  <si>
    <t>UB0120</t>
  </si>
  <si>
    <t>UB0121</t>
  </si>
  <si>
    <t>UB0122</t>
  </si>
  <si>
    <t>UB0123</t>
  </si>
  <si>
    <t>UB0124</t>
  </si>
  <si>
    <t>UB0125</t>
  </si>
  <si>
    <t>UB0126</t>
  </si>
  <si>
    <t>UB0127</t>
  </si>
  <si>
    <t>UB0128</t>
  </si>
  <si>
    <t>UB0129</t>
  </si>
  <si>
    <t>UB0130</t>
  </si>
  <si>
    <t>UB0131</t>
  </si>
  <si>
    <t>UB0132</t>
  </si>
  <si>
    <t>UB0133</t>
  </si>
  <si>
    <t>UB0134</t>
  </si>
  <si>
    <t>UB0135</t>
  </si>
  <si>
    <t>UB0136</t>
  </si>
  <si>
    <t>UB0137</t>
  </si>
  <si>
    <t>UB0138</t>
  </si>
  <si>
    <t>UB0139</t>
  </si>
  <si>
    <t>UB0140</t>
  </si>
  <si>
    <t>UB0141</t>
  </si>
  <si>
    <t>UB0142</t>
  </si>
  <si>
    <t>UB0143</t>
  </si>
  <si>
    <t>UB0144</t>
  </si>
  <si>
    <t>UB0145</t>
  </si>
  <si>
    <t>UB0146</t>
  </si>
  <si>
    <t>UB0147</t>
  </si>
  <si>
    <t>UB0148</t>
  </si>
  <si>
    <t>UB0149</t>
  </si>
  <si>
    <t>UB0150</t>
  </si>
  <si>
    <t>UB0151</t>
  </si>
  <si>
    <t>UB0152</t>
  </si>
  <si>
    <t>UB0153</t>
  </si>
  <si>
    <t>UB0154</t>
  </si>
  <si>
    <t>UB0155</t>
  </si>
  <si>
    <t>UB0156</t>
  </si>
  <si>
    <t>UB0157</t>
  </si>
  <si>
    <t>UB0158</t>
  </si>
  <si>
    <t>UB0159</t>
  </si>
  <si>
    <t>UB0160</t>
  </si>
  <si>
    <t>UB0161</t>
  </si>
  <si>
    <t>UB0162</t>
  </si>
  <si>
    <t>UB0163</t>
  </si>
  <si>
    <t>UB0164</t>
  </si>
  <si>
    <t>UB0165</t>
  </si>
  <si>
    <t>UB0166</t>
  </si>
  <si>
    <t>UB0167</t>
  </si>
  <si>
    <t>UB0168</t>
  </si>
  <si>
    <t>UB0169</t>
  </si>
  <si>
    <t>UB0170</t>
  </si>
  <si>
    <t>UB0171</t>
  </si>
  <si>
    <t>UB0172</t>
  </si>
  <si>
    <t>UB0173</t>
  </si>
  <si>
    <t>UB0174</t>
  </si>
  <si>
    <t>UB0175</t>
  </si>
  <si>
    <t>UB0176</t>
  </si>
  <si>
    <t>UB0177</t>
  </si>
  <si>
    <t>UB0178</t>
  </si>
  <si>
    <t>UB0179</t>
  </si>
  <si>
    <t>UB0180</t>
  </si>
  <si>
    <t>UB0181</t>
  </si>
  <si>
    <t>UB0182</t>
  </si>
  <si>
    <t>UB0183</t>
  </si>
  <si>
    <t>UB0184</t>
  </si>
  <si>
    <t>UB0185</t>
  </si>
  <si>
    <t>UB0186</t>
  </si>
  <si>
    <t>UB0187</t>
  </si>
  <si>
    <t>UB0188</t>
  </si>
  <si>
    <t>UB0189</t>
  </si>
  <si>
    <t>UB0190</t>
  </si>
  <si>
    <t>UB0191</t>
  </si>
  <si>
    <t>UB0192</t>
  </si>
  <si>
    <t>UB0193</t>
  </si>
  <si>
    <t>UB0194</t>
  </si>
  <si>
    <t>UB0195</t>
  </si>
  <si>
    <t>UB0196</t>
  </si>
  <si>
    <t>UB0197</t>
  </si>
  <si>
    <t>UB0198</t>
  </si>
  <si>
    <t>UB0199</t>
  </si>
  <si>
    <t>UB0200</t>
  </si>
  <si>
    <t>UB0201</t>
  </si>
  <si>
    <t>UB0202</t>
  </si>
  <si>
    <t>UB0203</t>
  </si>
  <si>
    <t>UB0204</t>
  </si>
  <si>
    <t>UB0205</t>
  </si>
  <si>
    <t>UB0206</t>
  </si>
  <si>
    <t>UB0207</t>
  </si>
  <si>
    <t>UB0208</t>
  </si>
  <si>
    <t>UB0209</t>
  </si>
  <si>
    <t>UB0210</t>
  </si>
  <si>
    <t>UB0211</t>
  </si>
  <si>
    <t>UB0212</t>
  </si>
  <si>
    <t>UB0213</t>
  </si>
  <si>
    <t>UB0214</t>
  </si>
  <si>
    <t>UB0215</t>
  </si>
  <si>
    <t>UB0216</t>
  </si>
  <si>
    <t>UB0217</t>
  </si>
  <si>
    <t>UB0218</t>
  </si>
  <si>
    <t>UB0219</t>
  </si>
  <si>
    <t>UB0220</t>
  </si>
  <si>
    <t>UB0221</t>
  </si>
  <si>
    <t>UB0222</t>
  </si>
  <si>
    <t>UB0223</t>
  </si>
  <si>
    <t>UB0224</t>
  </si>
  <si>
    <t>UB0225</t>
  </si>
  <si>
    <t>UB0226</t>
  </si>
  <si>
    <t>UB0227</t>
  </si>
  <si>
    <t>UB0228</t>
  </si>
  <si>
    <t>UB0229</t>
  </si>
  <si>
    <t>UB0230</t>
  </si>
  <si>
    <t>UB0231</t>
  </si>
  <si>
    <t>UB0232</t>
  </si>
  <si>
    <t>UB0233</t>
  </si>
  <si>
    <t>UB0234</t>
  </si>
  <si>
    <t>UB0235</t>
  </si>
  <si>
    <t>UB0236</t>
  </si>
  <si>
    <t>UB0237</t>
  </si>
  <si>
    <t>UB0238</t>
  </si>
  <si>
    <t>UB0239</t>
  </si>
  <si>
    <t>UB0240</t>
  </si>
  <si>
    <t>UB0241</t>
  </si>
  <si>
    <t>UB0243</t>
  </si>
  <si>
    <t>UB0242</t>
  </si>
  <si>
    <t>UB0244</t>
  </si>
  <si>
    <t>UB0245</t>
  </si>
  <si>
    <t>UB0246</t>
  </si>
  <si>
    <t>UB0247</t>
  </si>
  <si>
    <t>UB0248</t>
  </si>
  <si>
    <t>UB0249</t>
  </si>
  <si>
    <t>UB0250</t>
  </si>
  <si>
    <t>UB0251</t>
  </si>
  <si>
    <t>UB0252</t>
  </si>
  <si>
    <t>UB0253</t>
  </si>
  <si>
    <t>UB0254</t>
  </si>
  <si>
    <t>UB0255</t>
  </si>
  <si>
    <t>UB0256</t>
  </si>
  <si>
    <t>UB0257</t>
  </si>
  <si>
    <t>UB0258</t>
  </si>
  <si>
    <t>UB0259</t>
  </si>
  <si>
    <t>UB0260</t>
  </si>
  <si>
    <t>UB0261</t>
  </si>
  <si>
    <t>UB0262</t>
  </si>
  <si>
    <t>UB0263</t>
  </si>
  <si>
    <t>UB0264</t>
  </si>
  <si>
    <t>UB0265</t>
  </si>
  <si>
    <t>UB0266</t>
  </si>
  <si>
    <t>UB0267</t>
  </si>
  <si>
    <t>UB0268</t>
  </si>
  <si>
    <t>UB0269</t>
  </si>
  <si>
    <t>BU0272</t>
  </si>
  <si>
    <t>BU0270</t>
  </si>
  <si>
    <t>BU0271</t>
  </si>
  <si>
    <t>BU0273</t>
  </si>
  <si>
    <t>BU0274</t>
  </si>
  <si>
    <t>BU0275</t>
  </si>
  <si>
    <t>BU0276</t>
  </si>
  <si>
    <t>BU0277</t>
  </si>
  <si>
    <t>BU0278</t>
  </si>
  <si>
    <t>BU0279</t>
  </si>
  <si>
    <t>BU0280</t>
  </si>
  <si>
    <t>BU0281</t>
  </si>
  <si>
    <t>BU0282</t>
  </si>
  <si>
    <t>BU0283</t>
  </si>
  <si>
    <t>BU0284</t>
  </si>
  <si>
    <t>BU0285</t>
  </si>
  <si>
    <t>BU0286</t>
  </si>
  <si>
    <t>BU0287</t>
  </si>
  <si>
    <t>BU0288</t>
  </si>
  <si>
    <t>BU0289</t>
  </si>
  <si>
    <t>BU0290</t>
  </si>
  <si>
    <t>BU0291</t>
  </si>
  <si>
    <t>BU0292</t>
  </si>
  <si>
    <t>BU0293</t>
  </si>
  <si>
    <t>BU0298</t>
  </si>
  <si>
    <t>BU0299</t>
  </si>
  <si>
    <t>BU0300</t>
  </si>
  <si>
    <t>BU0301</t>
  </si>
  <si>
    <t>BU0302</t>
  </si>
  <si>
    <t>BU0303</t>
  </si>
  <si>
    <t>BU0304</t>
  </si>
  <si>
    <t>BU0305</t>
  </si>
  <si>
    <t>BU0306</t>
  </si>
  <si>
    <t>BU0307</t>
  </si>
  <si>
    <t>BU0308</t>
  </si>
  <si>
    <t>BU0309</t>
  </si>
  <si>
    <t>BU0310</t>
  </si>
  <si>
    <t>BU0311</t>
  </si>
  <si>
    <t>BU0322</t>
  </si>
  <si>
    <t>BU0312</t>
  </si>
  <si>
    <t>BU0313</t>
  </si>
  <si>
    <t>BU0314</t>
  </si>
  <si>
    <t>BU0315</t>
  </si>
  <si>
    <t>BU0316</t>
  </si>
  <si>
    <t>BU0317</t>
  </si>
  <si>
    <t>BU0318</t>
  </si>
  <si>
    <t>BU0319</t>
  </si>
  <si>
    <t>BU0320</t>
  </si>
  <si>
    <t>BU0321</t>
  </si>
  <si>
    <t>BU0323</t>
  </si>
  <si>
    <t>BU0324</t>
  </si>
  <si>
    <t>BU0325</t>
  </si>
  <si>
    <t>BU0326</t>
  </si>
  <si>
    <t>BU0327</t>
  </si>
  <si>
    <t>BU0328</t>
  </si>
  <si>
    <t>BU0329</t>
  </si>
  <si>
    <t>BU0330</t>
  </si>
  <si>
    <t>BU0331</t>
  </si>
  <si>
    <t>BU0332</t>
  </si>
  <si>
    <t>BU0333</t>
  </si>
  <si>
    <t>BU0334</t>
  </si>
  <si>
    <t>BU0335</t>
  </si>
  <si>
    <t>BU0336</t>
  </si>
  <si>
    <t>BU0337</t>
  </si>
  <si>
    <t>BU0338</t>
  </si>
  <si>
    <t>BU0339</t>
  </si>
  <si>
    <t>BU0340</t>
  </si>
  <si>
    <t>BU0341</t>
  </si>
  <si>
    <t>BU0342</t>
  </si>
  <si>
    <t>BU0343</t>
  </si>
  <si>
    <t>BU0344</t>
  </si>
  <si>
    <t>BU0345</t>
  </si>
  <si>
    <t>BU0346</t>
  </si>
  <si>
    <t>BU0347</t>
  </si>
  <si>
    <t>BU0348</t>
  </si>
  <si>
    <t>BU0349</t>
  </si>
  <si>
    <t>BU0350</t>
  </si>
  <si>
    <t>BU0351</t>
  </si>
  <si>
    <t>BU0352</t>
  </si>
  <si>
    <t>BU0353</t>
  </si>
  <si>
    <t>BU0354</t>
  </si>
  <si>
    <t>BU0355</t>
  </si>
  <si>
    <t>BU0356</t>
  </si>
  <si>
    <t>BU0357</t>
  </si>
  <si>
    <t>BU0358</t>
  </si>
  <si>
    <t>BU0359</t>
  </si>
  <si>
    <t>BU0360</t>
  </si>
  <si>
    <t>BU0361</t>
  </si>
  <si>
    <t>BU0362</t>
  </si>
  <si>
    <t>BU0363</t>
  </si>
  <si>
    <t>BU0364</t>
  </si>
  <si>
    <t>BU0365</t>
  </si>
  <si>
    <t>BU0366</t>
  </si>
  <si>
    <t>BU0367</t>
  </si>
  <si>
    <t>BU0368</t>
  </si>
  <si>
    <t>BU0369</t>
  </si>
  <si>
    <t>BU0370</t>
  </si>
  <si>
    <t>BU0371</t>
  </si>
  <si>
    <t>BU0372</t>
  </si>
  <si>
    <t>BU0373</t>
  </si>
  <si>
    <t>BU0374</t>
  </si>
  <si>
    <t>BU0375</t>
  </si>
  <si>
    <t>BU0376</t>
  </si>
  <si>
    <t>BU0377</t>
  </si>
  <si>
    <t>BU0378</t>
  </si>
  <si>
    <t>BU0379</t>
  </si>
  <si>
    <t>BU0380</t>
  </si>
  <si>
    <t>BU386</t>
  </si>
  <si>
    <t>BU391</t>
  </si>
  <si>
    <t>BU0382</t>
  </si>
  <si>
    <t>BU0384</t>
  </si>
  <si>
    <t>BU0385</t>
  </si>
  <si>
    <t>BU0387</t>
  </si>
  <si>
    <t>BU0388</t>
  </si>
  <si>
    <t>BU0389</t>
  </si>
  <si>
    <t>BU0390</t>
  </si>
  <si>
    <t>BU0392</t>
  </si>
  <si>
    <t>BU0393</t>
  </si>
  <si>
    <t>BU0394</t>
  </si>
  <si>
    <t>BU0395</t>
  </si>
  <si>
    <t>BU0396</t>
  </si>
  <si>
    <t>BU0397</t>
  </si>
  <si>
    <t>BU0398</t>
  </si>
  <si>
    <t>BU0399</t>
  </si>
  <si>
    <t>BU0400</t>
  </si>
  <si>
    <t>BU0401</t>
  </si>
  <si>
    <t>BU0402</t>
  </si>
  <si>
    <t>BU0403</t>
  </si>
  <si>
    <t>BU0404</t>
  </si>
  <si>
    <t>BU0405</t>
  </si>
  <si>
    <t>BU0406</t>
  </si>
  <si>
    <t>BU0407</t>
  </si>
  <si>
    <t>BU0408</t>
  </si>
  <si>
    <t>BU0409</t>
  </si>
  <si>
    <t>BU0410</t>
  </si>
  <si>
    <t>BU0411</t>
  </si>
  <si>
    <t>BU0412</t>
  </si>
  <si>
    <t>BU0413</t>
  </si>
  <si>
    <t>BU0414</t>
  </si>
  <si>
    <t>BU0415</t>
  </si>
  <si>
    <t>BU0416</t>
  </si>
  <si>
    <t>BU0417</t>
  </si>
  <si>
    <t>BU0418</t>
  </si>
  <si>
    <t>BU0419</t>
  </si>
  <si>
    <t>BU0420</t>
  </si>
  <si>
    <t>BU0421</t>
  </si>
  <si>
    <t>BU0383</t>
  </si>
  <si>
    <t>Bolso grande de playa</t>
  </si>
  <si>
    <t>Vestido ajustado Mora</t>
  </si>
  <si>
    <t>Lianet</t>
  </si>
  <si>
    <t>Jenny</t>
  </si>
  <si>
    <t>Vestido rojo asimétrico</t>
  </si>
  <si>
    <t>Siulen</t>
  </si>
  <si>
    <t>Clienta Adri</t>
  </si>
  <si>
    <t>Traje de baño niñas</t>
  </si>
  <si>
    <t>UB0297</t>
  </si>
  <si>
    <t>UB0296</t>
  </si>
  <si>
    <t>UB0295</t>
  </si>
  <si>
    <t>Babydoll</t>
  </si>
  <si>
    <t xml:space="preserve">Short de playa </t>
  </si>
  <si>
    <t>Camisa MTV</t>
  </si>
  <si>
    <t>Sandalias de tacón grueso</t>
  </si>
  <si>
    <t>Sandalias de tiras de tacón cuadrado</t>
  </si>
  <si>
    <t>BU0422</t>
  </si>
  <si>
    <t>BU0423</t>
  </si>
  <si>
    <t>BU0424</t>
  </si>
  <si>
    <t>Yaumara</t>
  </si>
  <si>
    <t>Ailyn</t>
  </si>
  <si>
    <t>Jackelin</t>
  </si>
  <si>
    <t>Dayme</t>
  </si>
  <si>
    <t>Keylee</t>
  </si>
  <si>
    <t>Amalia</t>
  </si>
  <si>
    <t>Talla única</t>
  </si>
  <si>
    <t>Claudia</t>
  </si>
  <si>
    <t>Gretel</t>
  </si>
  <si>
    <t>amiga Day</t>
  </si>
  <si>
    <t>Recibido Freddy 12 junio</t>
  </si>
  <si>
    <t>airn regalo</t>
  </si>
  <si>
    <t>Top negro tipo cami</t>
  </si>
  <si>
    <t>Viaje a México</t>
  </si>
  <si>
    <t>Pullover negro cuello redondo</t>
  </si>
  <si>
    <t>BU0425</t>
  </si>
  <si>
    <t>BU0426</t>
  </si>
  <si>
    <t>Pezoneras de silicona</t>
  </si>
  <si>
    <t>BU0427</t>
  </si>
  <si>
    <t>Short de mezclilla oscura con doblez</t>
  </si>
  <si>
    <t>BU0428</t>
  </si>
  <si>
    <t>BU0429</t>
  </si>
  <si>
    <t>BU0430</t>
  </si>
  <si>
    <t>BU0431</t>
  </si>
  <si>
    <t>BU0432</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</si>
  <si>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</si>
  <si>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</si>
  <si>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</si>
  <si>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</si>
  <si>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</si>
  <si>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</si>
  <si>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</si>
  <si>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</si>
  <si>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</si>
  <si>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</si>
  <si>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</si>
  <si>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</si>
  <si>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</si>
  <si>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</si>
  <si>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</si>
  <si>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BU0443</t>
  </si>
  <si>
    <t>BU0444</t>
  </si>
  <si>
    <t>BU0445</t>
  </si>
  <si>
    <t>BU0446</t>
  </si>
  <si>
    <t>Conjunto blanco top healter y falda cruzada</t>
  </si>
  <si>
    <t>BU0447</t>
  </si>
  <si>
    <t>BU0448</t>
  </si>
  <si>
    <t>Sujetador adhesivo de silicona</t>
  </si>
  <si>
    <t>BU0449</t>
  </si>
  <si>
    <t>Camisa Blanca</t>
  </si>
  <si>
    <t>BU0450</t>
  </si>
  <si>
    <t>BU0451</t>
  </si>
  <si>
    <t>BU0455</t>
  </si>
  <si>
    <t>Pantaloneta roja</t>
  </si>
  <si>
    <t>BU0456</t>
  </si>
  <si>
    <t>BU0457</t>
  </si>
  <si>
    <t>BU0458</t>
  </si>
  <si>
    <t>Falda negra con flores y abertura</t>
  </si>
  <si>
    <t>BU0459</t>
  </si>
  <si>
    <t>BU0460</t>
  </si>
  <si>
    <t>BU0461</t>
  </si>
  <si>
    <t>BU0462</t>
  </si>
  <si>
    <t>BU0463</t>
  </si>
  <si>
    <t>BU0464</t>
  </si>
  <si>
    <t>BU0465</t>
  </si>
  <si>
    <t>BU0466</t>
  </si>
  <si>
    <t>BU0467</t>
  </si>
  <si>
    <t>BU0468</t>
  </si>
  <si>
    <t>BU0469</t>
  </si>
  <si>
    <t>BU0470</t>
  </si>
  <si>
    <t>BU0471</t>
  </si>
  <si>
    <t>BU0472</t>
  </si>
  <si>
    <t>BU0473</t>
  </si>
  <si>
    <t>BU0474</t>
  </si>
  <si>
    <t>Cortina plateada encargo Day</t>
  </si>
  <si>
    <t>Calzado tacón negro</t>
  </si>
  <si>
    <t>Diadema con tira decorativa Day</t>
  </si>
  <si>
    <t>Letrero de cumpleaños Day</t>
  </si>
  <si>
    <t>Cartel para cake Day</t>
  </si>
  <si>
    <t>Globo número Day</t>
  </si>
  <si>
    <t>Cinturón negro con hebilla dorada</t>
  </si>
  <si>
    <t>Pantalón beige de pierna ancha</t>
  </si>
  <si>
    <t>BU0475</t>
  </si>
  <si>
    <t>BU0476</t>
  </si>
  <si>
    <t>BU0477</t>
  </si>
  <si>
    <t>BU0478</t>
  </si>
  <si>
    <t>BU0479</t>
  </si>
  <si>
    <t>BU0480</t>
  </si>
  <si>
    <t>BU0481</t>
  </si>
  <si>
    <t>BU0482</t>
  </si>
  <si>
    <t>Blusa amarilla Greter encargo</t>
  </si>
  <si>
    <t>Blusa roja Greter encargo</t>
  </si>
  <si>
    <t>Pantaloneta verde</t>
  </si>
  <si>
    <t>Maxi vestido playero rojo</t>
  </si>
  <si>
    <t>Maxi vestido playero naranja quemada</t>
  </si>
  <si>
    <t>Pantaloneta negra con abertura</t>
  </si>
  <si>
    <t>BU0483</t>
  </si>
  <si>
    <t>BU0484</t>
  </si>
  <si>
    <t>BU0485</t>
  </si>
  <si>
    <t>BU0486</t>
  </si>
  <si>
    <t>BU0487</t>
  </si>
  <si>
    <t>BU0488</t>
  </si>
  <si>
    <t>BU0489</t>
  </si>
  <si>
    <t>BU0490</t>
  </si>
  <si>
    <t>BU0491</t>
  </si>
  <si>
    <t>BU0492</t>
  </si>
  <si>
    <t>BU0493</t>
  </si>
  <si>
    <t>BU0494</t>
  </si>
  <si>
    <t>BU0495</t>
  </si>
  <si>
    <t>BU0496</t>
  </si>
  <si>
    <t>BU0497</t>
  </si>
  <si>
    <t>BU0498</t>
  </si>
  <si>
    <t>BU0499</t>
  </si>
  <si>
    <t>BU0500</t>
  </si>
  <si>
    <t>BU0502</t>
  </si>
  <si>
    <t>BU0503</t>
  </si>
  <si>
    <t>BU0504</t>
  </si>
  <si>
    <t>BU0505</t>
  </si>
  <si>
    <t>BU0506</t>
  </si>
  <si>
    <t>BU0507</t>
  </si>
  <si>
    <t>BU0508</t>
  </si>
  <si>
    <t>BU0509</t>
  </si>
  <si>
    <t>BU0510</t>
  </si>
  <si>
    <t>BU0511</t>
  </si>
  <si>
    <t>BU0512</t>
  </si>
  <si>
    <t>BU0514</t>
  </si>
  <si>
    <t>BU0515</t>
  </si>
  <si>
    <t>BU0516</t>
  </si>
  <si>
    <t>BU0517</t>
  </si>
  <si>
    <t>BU0518</t>
  </si>
  <si>
    <t>BU0519</t>
  </si>
  <si>
    <t>BU0520</t>
  </si>
  <si>
    <t>BU0522</t>
  </si>
  <si>
    <t>BU0523</t>
  </si>
  <si>
    <t>BU0524</t>
  </si>
  <si>
    <t>BU0525</t>
  </si>
  <si>
    <t>Top asimétrico blanco</t>
  </si>
  <si>
    <t>Top blanco cuello V con encaje</t>
  </si>
  <si>
    <t>Pantalón rosado fuccia</t>
  </si>
  <si>
    <t>eUB0094Ω</t>
  </si>
  <si>
    <t>2-Ago</t>
  </si>
  <si>
    <t>Karen</t>
  </si>
  <si>
    <t>Pau</t>
  </si>
  <si>
    <t>Yoa</t>
  </si>
  <si>
    <t>3-Ago</t>
  </si>
  <si>
    <t>Pago Mayo Daylin</t>
  </si>
  <si>
    <t>Pago Junio Daylin</t>
  </si>
  <si>
    <t>Pago Yasser envíos</t>
  </si>
  <si>
    <t>Pago Yane Junio</t>
  </si>
  <si>
    <t>Daylin/Pendiente</t>
  </si>
  <si>
    <t>7-Ago</t>
  </si>
  <si>
    <t>Liz</t>
  </si>
  <si>
    <t>9-Ago</t>
  </si>
  <si>
    <t>Noslen</t>
  </si>
  <si>
    <t>Deborah</t>
  </si>
  <si>
    <t>14-Ago</t>
  </si>
  <si>
    <t>Greydi</t>
  </si>
  <si>
    <t>Lily</t>
  </si>
  <si>
    <t>F21</t>
  </si>
  <si>
    <t>Marianne</t>
  </si>
  <si>
    <t>Katherine</t>
  </si>
  <si>
    <t>Arianna</t>
  </si>
  <si>
    <t>Mabel</t>
  </si>
  <si>
    <t>15-Ago</t>
  </si>
  <si>
    <t>16-Ago</t>
  </si>
  <si>
    <t>Amanda HNC</t>
  </si>
  <si>
    <t>Yadita</t>
  </si>
  <si>
    <t>17-Ago</t>
  </si>
  <si>
    <t>Dayana</t>
  </si>
  <si>
    <t>Zamirys</t>
  </si>
  <si>
    <t>19-Ago</t>
  </si>
  <si>
    <t>pdte pago</t>
  </si>
  <si>
    <t>Lorena</t>
  </si>
  <si>
    <t>Nazay</t>
  </si>
  <si>
    <t>Producto sorpresa</t>
  </si>
  <si>
    <t>Luna</t>
  </si>
  <si>
    <t>Zuleira</t>
  </si>
  <si>
    <t>Yiell</t>
  </si>
  <si>
    <t>20-Ago</t>
  </si>
  <si>
    <t>Yaquelin</t>
  </si>
  <si>
    <t>Irasema</t>
  </si>
  <si>
    <t>Haydee</t>
  </si>
  <si>
    <t>22-Ago</t>
  </si>
  <si>
    <t>Maday</t>
  </si>
  <si>
    <t>23-Ago</t>
  </si>
  <si>
    <t>Anabel</t>
  </si>
  <si>
    <t>Mami</t>
  </si>
  <si>
    <t>Mar</t>
  </si>
  <si>
    <t>Mari Banco</t>
  </si>
  <si>
    <t>Monik</t>
  </si>
  <si>
    <t>25-Ago</t>
  </si>
  <si>
    <t>Tania amiga mamá</t>
  </si>
  <si>
    <t>Sandalias rosadas Forever21</t>
  </si>
  <si>
    <t>Clieta</t>
  </si>
  <si>
    <t>26-Ago</t>
  </si>
  <si>
    <t>Pujalte</t>
  </si>
  <si>
    <t>27-Ago</t>
  </si>
  <si>
    <t>Kira</t>
  </si>
  <si>
    <t>Jean ajustado claro</t>
  </si>
  <si>
    <t>Alicia</t>
  </si>
  <si>
    <t>30-Ago</t>
  </si>
  <si>
    <t>28-Ago</t>
  </si>
  <si>
    <t>Karla</t>
  </si>
  <si>
    <t>Betzabeth</t>
  </si>
  <si>
    <t>Mercedes</t>
  </si>
  <si>
    <t>31-Ago</t>
  </si>
  <si>
    <t>Wendy</t>
  </si>
  <si>
    <t>Hija Yasser</t>
  </si>
  <si>
    <t>Sandalias blancas</t>
  </si>
  <si>
    <t>Greysi</t>
  </si>
  <si>
    <t>Yolaisys</t>
  </si>
  <si>
    <t>Costo total</t>
  </si>
  <si>
    <t>Daylin(top blanco devolver)</t>
  </si>
  <si>
    <t>artículo sin entrar</t>
  </si>
  <si>
    <t>Yole</t>
  </si>
  <si>
    <t>Omi</t>
  </si>
  <si>
    <t>erly</t>
  </si>
  <si>
    <t>Blazer Crema</t>
  </si>
  <si>
    <t>Camisa rayas verde</t>
  </si>
  <si>
    <t>Inventario</t>
  </si>
  <si>
    <t>Blusa de manga acampanada blanca</t>
  </si>
  <si>
    <t>Blusa de manga acampanada negra</t>
  </si>
  <si>
    <t>Blusa Camisa de puño largo</t>
  </si>
  <si>
    <t>Camisa entallada dazy</t>
  </si>
  <si>
    <t>BU0526</t>
  </si>
  <si>
    <t>BU0527</t>
  </si>
  <si>
    <t>BU0528</t>
  </si>
  <si>
    <t>BU0529</t>
  </si>
  <si>
    <t>BU0530</t>
  </si>
  <si>
    <t>BU0531</t>
  </si>
  <si>
    <t>BU0532</t>
  </si>
  <si>
    <t>Cardigan Amarillo</t>
  </si>
  <si>
    <t>BU0533</t>
  </si>
  <si>
    <t>BU0534</t>
  </si>
  <si>
    <t>BU0535</t>
  </si>
  <si>
    <t>BU0536</t>
  </si>
  <si>
    <t>Sweater rosa con mangas abiertas</t>
  </si>
  <si>
    <t>Chaleco Tejido</t>
  </si>
  <si>
    <t>Sweater de Lana naranja quemada</t>
  </si>
  <si>
    <t>BU0537</t>
  </si>
  <si>
    <t>BU0538</t>
  </si>
  <si>
    <t>BU0539</t>
  </si>
  <si>
    <t>BU0540</t>
  </si>
  <si>
    <t>BU0541</t>
  </si>
  <si>
    <t>BU0542</t>
  </si>
  <si>
    <t>BU0543</t>
  </si>
  <si>
    <t>BU0544</t>
  </si>
  <si>
    <t>BU0545</t>
  </si>
  <si>
    <t>BU0546</t>
  </si>
  <si>
    <t>BU0547</t>
  </si>
  <si>
    <t>BU0548</t>
  </si>
  <si>
    <t>BU0550</t>
  </si>
  <si>
    <t>BU0551</t>
  </si>
  <si>
    <t>BU0552</t>
  </si>
  <si>
    <t>BU0553</t>
  </si>
  <si>
    <t>BU0554</t>
  </si>
  <si>
    <t>BU0555</t>
  </si>
  <si>
    <t>BU0556</t>
  </si>
  <si>
    <t>BU0557</t>
  </si>
  <si>
    <t>BU0558</t>
  </si>
  <si>
    <t>BU0559</t>
  </si>
  <si>
    <t>BU0560</t>
  </si>
  <si>
    <t>BU0561</t>
  </si>
  <si>
    <t>BU0562</t>
  </si>
  <si>
    <t>BU0563</t>
  </si>
  <si>
    <t>BU0564</t>
  </si>
  <si>
    <t>BU0565</t>
  </si>
  <si>
    <t>BU0566</t>
  </si>
  <si>
    <t>BU0568</t>
  </si>
  <si>
    <t>BU0569</t>
  </si>
  <si>
    <t>BU0570</t>
  </si>
  <si>
    <t>BU0571</t>
  </si>
  <si>
    <t>BU0572</t>
  </si>
  <si>
    <t>BU0573</t>
  </si>
  <si>
    <t>BU0574</t>
  </si>
  <si>
    <t>BU0575</t>
  </si>
  <si>
    <t>BU0576</t>
  </si>
  <si>
    <t>BU0578</t>
  </si>
  <si>
    <t>BU0579</t>
  </si>
  <si>
    <t>BU0580</t>
  </si>
  <si>
    <t>BU0581</t>
  </si>
  <si>
    <t>BU0582</t>
  </si>
  <si>
    <t>BU0583</t>
  </si>
  <si>
    <t>BU0584</t>
  </si>
  <si>
    <t>BU0585</t>
  </si>
  <si>
    <t>Corbatín de mujer</t>
  </si>
  <si>
    <t>Camisa blanca entallada H&amp;M</t>
  </si>
  <si>
    <t>Vestido camisero con estampado y cinturón </t>
  </si>
  <si>
    <t>Short beich de pierna ancha </t>
  </si>
  <si>
    <t>Blusa Verde Greter  encargo</t>
  </si>
  <si>
    <t>Top negro  cuello V con encaje</t>
  </si>
  <si>
    <t>Short beiche de pierna ancha </t>
  </si>
  <si>
    <t>Sandalias negras de hebilla </t>
  </si>
  <si>
    <t>Camisa Azul </t>
  </si>
  <si>
    <t>Medias de mallas</t>
  </si>
  <si>
    <t>Leggings negros acanalados</t>
  </si>
  <si>
    <t>Playera negra de cuello cisne</t>
  </si>
  <si>
    <t> Vestido Rojo con eberturas</t>
  </si>
  <si>
    <t>Camiseta acanalada oblicua naranja</t>
  </si>
  <si>
    <t>Vestido acanalado cruzado color crema</t>
  </si>
  <si>
    <t>Sandalias blancas cruzadas</t>
  </si>
  <si>
    <t>Sandalias de velcro</t>
  </si>
  <si>
    <t>Sandalias negras acolchadas</t>
  </si>
  <si>
    <t>Mocasín con herrajes</t>
  </si>
  <si>
    <t>BU0586</t>
  </si>
  <si>
    <t>BU0587</t>
  </si>
  <si>
    <t>Sandalias minimalistas de plataforma</t>
  </si>
  <si>
    <t>BU0588</t>
  </si>
  <si>
    <t>BU0589</t>
  </si>
  <si>
    <t>BU0590</t>
  </si>
  <si>
    <t>BU0591</t>
  </si>
  <si>
    <t>BU0592</t>
  </si>
  <si>
    <t>BU0593</t>
  </si>
  <si>
    <t>BU0594</t>
  </si>
  <si>
    <t>BU0595</t>
  </si>
  <si>
    <t>BU0596</t>
  </si>
  <si>
    <t>BU0597</t>
  </si>
  <si>
    <t>Bermuda negra denim</t>
  </si>
  <si>
    <t>BU0600</t>
  </si>
  <si>
    <t>BU0601</t>
  </si>
  <si>
    <t>Compra 7/12/2023</t>
  </si>
  <si>
    <t>BU0602</t>
  </si>
  <si>
    <t>Camiseta Dazy Negro</t>
  </si>
  <si>
    <t>BU0603</t>
  </si>
  <si>
    <t>Vestido Dazy con abertura</t>
  </si>
  <si>
    <t>BU0604</t>
  </si>
  <si>
    <t>Camiseta Dazy Blanco</t>
  </si>
  <si>
    <t>BU0605</t>
  </si>
  <si>
    <t>Pantalón negro acampanado</t>
  </si>
  <si>
    <t>Botas negras de zíper</t>
  </si>
  <si>
    <t>BU0607</t>
  </si>
  <si>
    <t>Sandalias de tacón fino</t>
  </si>
  <si>
    <t>BU0608</t>
  </si>
  <si>
    <t>Vestido Camisero flores</t>
  </si>
  <si>
    <t>BU0609</t>
  </si>
  <si>
    <t>BU0610</t>
  </si>
  <si>
    <t>Pullover cuello redondo</t>
  </si>
  <si>
    <t>BU0611</t>
  </si>
  <si>
    <t>BU0612</t>
  </si>
  <si>
    <t>Sandalias Albaricoque</t>
  </si>
  <si>
    <t>BU0613</t>
  </si>
  <si>
    <t>Zapato de Tacón Cuadrado</t>
  </si>
  <si>
    <t>BU0615</t>
  </si>
  <si>
    <t>BU0616</t>
  </si>
  <si>
    <t>BU0617</t>
  </si>
  <si>
    <t>Chaleco blanco botones</t>
  </si>
  <si>
    <t>BU0618</t>
  </si>
  <si>
    <t>BU0619</t>
  </si>
  <si>
    <t>BU0620</t>
  </si>
  <si>
    <t>BU0621</t>
  </si>
  <si>
    <t>Vestido Frenchy</t>
  </si>
  <si>
    <t>BU0622</t>
  </si>
  <si>
    <t>BU0623</t>
  </si>
  <si>
    <t>BU0624</t>
  </si>
  <si>
    <t>BU0625</t>
  </si>
  <si>
    <t>Pantalón Negro Acampanado</t>
  </si>
  <si>
    <t>BU0626</t>
  </si>
  <si>
    <t>Top Bustier encaje</t>
  </si>
  <si>
    <t>BU0630</t>
  </si>
  <si>
    <t>BU0631</t>
  </si>
  <si>
    <t>BU0632</t>
  </si>
  <si>
    <t>BU0633</t>
  </si>
  <si>
    <t>BU0634</t>
  </si>
  <si>
    <t>Saya de Mezclilla a la Cintura</t>
  </si>
  <si>
    <t>BU0635</t>
  </si>
  <si>
    <t>BU0636</t>
  </si>
  <si>
    <t>BU0637</t>
  </si>
  <si>
    <t>BU0638</t>
  </si>
  <si>
    <t>BU0639</t>
  </si>
  <si>
    <t>BU0640</t>
  </si>
  <si>
    <t>BU0641</t>
  </si>
  <si>
    <t>BU0642</t>
  </si>
  <si>
    <t>BU0643</t>
  </si>
  <si>
    <t>BU0645</t>
  </si>
  <si>
    <t>Falda de mezclilla negra a la cintura</t>
  </si>
  <si>
    <t>BU0646</t>
  </si>
  <si>
    <t>Encargo Baby</t>
  </si>
  <si>
    <t>Gafas de sol Dama</t>
  </si>
  <si>
    <t>BU0647</t>
  </si>
  <si>
    <t>BU0648</t>
  </si>
  <si>
    <t>BU0649</t>
  </si>
  <si>
    <t>BU0650</t>
  </si>
  <si>
    <t>Limpia botellas</t>
  </si>
  <si>
    <t>BU0651</t>
  </si>
  <si>
    <t>Batidor</t>
  </si>
  <si>
    <t>BU0652</t>
  </si>
  <si>
    <t>BU0653</t>
  </si>
  <si>
    <t>BU0654</t>
  </si>
  <si>
    <t>Comisión 10%</t>
  </si>
  <si>
    <t>Precio</t>
  </si>
  <si>
    <t>Nombre del artículo</t>
  </si>
  <si>
    <t>Talla</t>
  </si>
  <si>
    <t>Código del producto Vendido</t>
  </si>
  <si>
    <t>Nombre del Cliente</t>
  </si>
  <si>
    <t>Nombre del Gestor</t>
  </si>
  <si>
    <t>(Datos a intoducir por el gestor cuando se hace una venta)</t>
  </si>
  <si>
    <t>Entrar datos manual</t>
  </si>
  <si>
    <t>Diciembre</t>
  </si>
  <si>
    <t>Total</t>
  </si>
  <si>
    <t>Ganancia Unitaria</t>
  </si>
  <si>
    <t>Ganancia x Cant Ventas</t>
  </si>
  <si>
    <t>Inventario Enero 2024</t>
  </si>
  <si>
    <t>Precio Final</t>
  </si>
  <si>
    <t>Precio Venta Ideal (x1.5)</t>
  </si>
  <si>
    <t>Botas Chalsesa</t>
  </si>
  <si>
    <t>BU0655</t>
  </si>
  <si>
    <t>BU0656</t>
  </si>
  <si>
    <t>BU0657</t>
  </si>
  <si>
    <t>BU0658</t>
  </si>
  <si>
    <t>BU0659</t>
  </si>
  <si>
    <t>BU0660</t>
  </si>
  <si>
    <t>BU0661</t>
  </si>
  <si>
    <t>BU0662</t>
  </si>
  <si>
    <t>BU0663</t>
  </si>
  <si>
    <t>BU0664</t>
  </si>
  <si>
    <t>BU0665</t>
  </si>
  <si>
    <t>BU0666</t>
  </si>
  <si>
    <t>Leggins bikers</t>
  </si>
  <si>
    <t>Conjunto Skort &amp; top Floreado</t>
  </si>
  <si>
    <t>Viaje Agosto</t>
  </si>
  <si>
    <t>BU0667</t>
  </si>
  <si>
    <t>BU0668</t>
  </si>
  <si>
    <t>BU0669</t>
  </si>
  <si>
    <t>BU0670</t>
  </si>
  <si>
    <t>BU0671</t>
  </si>
  <si>
    <t>BU0672</t>
  </si>
  <si>
    <t>BU0673</t>
  </si>
  <si>
    <t>BU0674</t>
  </si>
  <si>
    <t>BU0675</t>
  </si>
  <si>
    <t>BU0676</t>
  </si>
  <si>
    <t>BU0677</t>
  </si>
  <si>
    <t>BU0678</t>
  </si>
  <si>
    <t>BU0679</t>
  </si>
  <si>
    <t>BU0680</t>
  </si>
  <si>
    <t>BU0681</t>
  </si>
  <si>
    <t>BU0682</t>
  </si>
  <si>
    <t>BU0683</t>
  </si>
  <si>
    <t>BU0684</t>
  </si>
  <si>
    <t>BU0685</t>
  </si>
  <si>
    <t>BU0686</t>
  </si>
  <si>
    <t>BU0687</t>
  </si>
  <si>
    <t>BU0688</t>
  </si>
  <si>
    <t>BU0689</t>
  </si>
  <si>
    <t>BU0690</t>
  </si>
  <si>
    <t>BU0691</t>
  </si>
  <si>
    <t>BU0692</t>
  </si>
  <si>
    <t>BU0693</t>
  </si>
  <si>
    <t>BU0694</t>
  </si>
  <si>
    <t>BU0695</t>
  </si>
  <si>
    <t>BU0696</t>
  </si>
  <si>
    <t>BU0697</t>
  </si>
  <si>
    <t>BU0698</t>
  </si>
  <si>
    <t>BU0699</t>
  </si>
  <si>
    <t>BU0700</t>
  </si>
  <si>
    <t>BU0701</t>
  </si>
  <si>
    <t>BU0702</t>
  </si>
  <si>
    <t>BU0703</t>
  </si>
  <si>
    <t>BU0704</t>
  </si>
  <si>
    <t>BU0705</t>
  </si>
  <si>
    <t>BU0707</t>
  </si>
  <si>
    <t>BU0708</t>
  </si>
  <si>
    <t>BU0709</t>
  </si>
  <si>
    <t>BU0710</t>
  </si>
  <si>
    <t>BU0711</t>
  </si>
  <si>
    <t>BU0712</t>
  </si>
  <si>
    <t>BU0713</t>
  </si>
  <si>
    <t>BU0714</t>
  </si>
  <si>
    <t>BU0715</t>
  </si>
  <si>
    <t>BU0716</t>
  </si>
  <si>
    <t>BU0717</t>
  </si>
  <si>
    <t>BU0718</t>
  </si>
  <si>
    <t>BU0719</t>
  </si>
  <si>
    <t>BU0722</t>
  </si>
  <si>
    <t>BU0723</t>
  </si>
  <si>
    <t>BU0724</t>
  </si>
  <si>
    <t>BU0725</t>
  </si>
  <si>
    <t>BU0726</t>
  </si>
  <si>
    <t>BU0727</t>
  </si>
  <si>
    <t>BU0728</t>
  </si>
  <si>
    <t>BU0729</t>
  </si>
  <si>
    <t>BU0730</t>
  </si>
  <si>
    <t>BU0731</t>
  </si>
  <si>
    <t>BU0732</t>
  </si>
  <si>
    <t>BU0733</t>
  </si>
  <si>
    <t>BU0734</t>
  </si>
  <si>
    <t>BU0735</t>
  </si>
  <si>
    <t>BU0736</t>
  </si>
  <si>
    <t>BU0737</t>
  </si>
  <si>
    <t>BU0738</t>
  </si>
  <si>
    <t>BU0739</t>
  </si>
  <si>
    <t>BU0740</t>
  </si>
  <si>
    <t>BU0741</t>
  </si>
  <si>
    <t>COMPRA F21</t>
  </si>
  <si>
    <t>Compra 9/12/2023</t>
  </si>
  <si>
    <t>SHEiN</t>
  </si>
  <si>
    <t>Vestido Tarsha</t>
  </si>
  <si>
    <t>Top Asimétrico Acanalado</t>
  </si>
  <si>
    <t>Suéter cuello de Cisne</t>
  </si>
  <si>
    <t>Top healter negro</t>
  </si>
  <si>
    <t>Top Healter negro</t>
  </si>
  <si>
    <t>Mono Con Botón Delantero</t>
  </si>
  <si>
    <t>Conjunto Albaricoque</t>
  </si>
  <si>
    <t>Conjunto Beis</t>
  </si>
  <si>
    <t>Enero</t>
  </si>
  <si>
    <t>Adry</t>
  </si>
  <si>
    <t>Detalle de compra</t>
  </si>
  <si>
    <t>Compra 11 dic 2023</t>
  </si>
  <si>
    <t>Jaqueline</t>
  </si>
  <si>
    <t>Yane</t>
  </si>
  <si>
    <t>yo</t>
  </si>
  <si>
    <t>Daniela</t>
  </si>
  <si>
    <t>Baby</t>
  </si>
  <si>
    <t>Mady</t>
  </si>
  <si>
    <t>Ani</t>
  </si>
  <si>
    <t>UB234</t>
  </si>
  <si>
    <t>gafas azules con cadena</t>
  </si>
  <si>
    <t>yuniel</t>
  </si>
  <si>
    <t>BUI000</t>
  </si>
  <si>
    <t>inventario</t>
  </si>
  <si>
    <t>Chaleco gris de traje</t>
  </si>
  <si>
    <t>Orieta</t>
  </si>
  <si>
    <t>Blusa Lettuche</t>
  </si>
  <si>
    <t>Chaleco corto de traje cuadros</t>
  </si>
  <si>
    <t>Jean ajustado Claro</t>
  </si>
  <si>
    <t>Jean Mom con bajo descosido</t>
  </si>
  <si>
    <t>Talla 11_Años</t>
  </si>
  <si>
    <t>Talla 10_11Años</t>
  </si>
  <si>
    <t>Talla 4_Años</t>
  </si>
  <si>
    <t>Talla 10_Años</t>
  </si>
  <si>
    <t>Talla 140CM Color Multicolor</t>
  </si>
  <si>
    <t>Talla Xs</t>
  </si>
  <si>
    <t>Talla Unitalla</t>
  </si>
  <si>
    <t>Talla 39</t>
  </si>
  <si>
    <t>Partes-de-abajo</t>
  </si>
  <si>
    <t xml:space="preserve">Partes-de-abajo </t>
  </si>
  <si>
    <t xml:space="preserve">Vestido Burdeos </t>
  </si>
  <si>
    <t>Vestidos Burdeos</t>
  </si>
  <si>
    <t xml:space="preserve">Vestido Privé </t>
  </si>
  <si>
    <t>Vestido Privé</t>
  </si>
  <si>
    <t>Vestido Margarita</t>
  </si>
  <si>
    <t>Pajarita en forma de flor</t>
  </si>
  <si>
    <t>Vestido espalda escotada</t>
  </si>
  <si>
    <t>Chaleco de traje</t>
  </si>
  <si>
    <t xml:space="preserve">Gafas de Sol </t>
  </si>
  <si>
    <t>Vestido Denim</t>
  </si>
  <si>
    <t xml:space="preserve">Blusa de manga acampanada </t>
  </si>
  <si>
    <t>Vestido Becka</t>
  </si>
  <si>
    <t>Vestido ajustado con abertura de manga larga</t>
  </si>
  <si>
    <t>Vestido acanalado de manga larga</t>
  </si>
  <si>
    <t>Vestido Asimétrico con cuerdas</t>
  </si>
  <si>
    <t>Vestido de botones y manga abullonada</t>
  </si>
  <si>
    <t>BU0742</t>
  </si>
  <si>
    <t>BU0743</t>
  </si>
  <si>
    <t>Vestido ajustado en rosas</t>
  </si>
  <si>
    <t>Vestido negro corte A</t>
  </si>
  <si>
    <t>Vestido Terciopelo</t>
  </si>
  <si>
    <t>Pantalón de viscosa y zíper</t>
  </si>
  <si>
    <t>Pantalón alto de bajo elegante</t>
  </si>
  <si>
    <t xml:space="preserve">Pantalón tejido de rayas </t>
  </si>
  <si>
    <t>Pantalón elegante de tela brillosa</t>
  </si>
  <si>
    <t>Short de cordón lateral</t>
  </si>
  <si>
    <t>Detalles de la Compra</t>
  </si>
  <si>
    <t>Talla S Color Negro</t>
  </si>
  <si>
    <t xml:space="preserve">Ajustador beige </t>
  </si>
  <si>
    <t>BU0577</t>
  </si>
  <si>
    <t>Talla Chico</t>
  </si>
  <si>
    <t>Lentes de Sol</t>
  </si>
  <si>
    <t>Talla S Color Blanco</t>
  </si>
  <si>
    <t>Talla S Color Naranja</t>
  </si>
  <si>
    <t>Talla L Color Negro</t>
  </si>
  <si>
    <t>Talla M Color Blanco</t>
  </si>
  <si>
    <t>Talla M Color Rosa_Pálido</t>
  </si>
  <si>
    <t>Vestido Frenchy Ajustado</t>
  </si>
  <si>
    <t>Talla S Color Rojo</t>
  </si>
  <si>
    <t>Vestido Frente Drapeado Negro y Blanco</t>
  </si>
  <si>
    <t>Talla S Color Verde</t>
  </si>
  <si>
    <t>Talla 37.5</t>
  </si>
  <si>
    <t>Talla 2_años</t>
  </si>
  <si>
    <t xml:space="preserve">Top corto asimétrico </t>
  </si>
  <si>
    <t>Top corto asimétrico</t>
  </si>
  <si>
    <t>Talla M Color Negro</t>
  </si>
  <si>
    <t>Pantalón Corte Recto</t>
  </si>
  <si>
    <t>Kimono Dazy Elegante</t>
  </si>
  <si>
    <t>Talla 39 Color Carmelita</t>
  </si>
  <si>
    <t xml:space="preserve">Sandalias de tacón con tiras </t>
  </si>
  <si>
    <t>Talla M Color Rosa_Intenso</t>
  </si>
  <si>
    <t>BU06361</t>
  </si>
  <si>
    <t>Bibiki niñita Pez</t>
  </si>
  <si>
    <t>Traje de baño Mariposa</t>
  </si>
  <si>
    <t>Bikini niñitas Sandía</t>
  </si>
  <si>
    <t>Jean Boyfriend con rotos</t>
  </si>
  <si>
    <t>Bikini niñita Arcoíris</t>
  </si>
  <si>
    <t>Traje de baño niñitas malla protectora</t>
  </si>
  <si>
    <t>Falda de trabajo entallada</t>
  </si>
  <si>
    <t>Vestido playera oversize</t>
  </si>
  <si>
    <t xml:space="preserve"> Conjunto elegante acanalado </t>
  </si>
  <si>
    <t>Conjunto cuadros</t>
  </si>
  <si>
    <t>Vestido flor y botones</t>
  </si>
  <si>
    <t xml:space="preserve"> Pantalón ancho con cinturón</t>
  </si>
  <si>
    <t>Maxi vestido con bajo floral</t>
  </si>
  <si>
    <t>Bikini niñitas unicornio con Diadema</t>
  </si>
  <si>
    <t>Traje de baño niñitas Pastel con diadema</t>
  </si>
  <si>
    <t xml:space="preserve">Bañador floral </t>
  </si>
  <si>
    <t>Vestido camisero elegante</t>
  </si>
  <si>
    <t xml:space="preserve">Pareo falda </t>
  </si>
  <si>
    <t>Blusa geométrica</t>
  </si>
  <si>
    <t>Vestido línea A elegante</t>
  </si>
  <si>
    <t>Conjunto top corto y pantalones</t>
  </si>
  <si>
    <t>Vestido ajustado con abertura</t>
  </si>
  <si>
    <t>Vestido ajustado</t>
  </si>
  <si>
    <t>Vestido de espalda cruzada</t>
  </si>
  <si>
    <t>Vestido elegante de espalda corrida</t>
  </si>
  <si>
    <t>Vestido satinado elegante</t>
  </si>
  <si>
    <t xml:space="preserve">Vestido corto de puntos </t>
  </si>
  <si>
    <t>Vestido Bohemio</t>
  </si>
  <si>
    <t xml:space="preserve">Mono Bohemio con cinturón </t>
  </si>
  <si>
    <t xml:space="preserve">Camisa amplia multicolor </t>
  </si>
  <si>
    <t>Vestido escote de corazón</t>
  </si>
  <si>
    <t>Vestido plisado</t>
  </si>
  <si>
    <t>Vestido asimétrico</t>
  </si>
  <si>
    <t>Bolsa bandolera</t>
  </si>
  <si>
    <t>Set 3 piezas bikini</t>
  </si>
  <si>
    <t xml:space="preserve">Almohadilla de maquillaje </t>
  </si>
  <si>
    <t>Alisador</t>
  </si>
  <si>
    <t>Vestido Azul Rey de tela faja</t>
  </si>
  <si>
    <t>Top corsetero asimétrico</t>
  </si>
  <si>
    <t>Vestido floral de mangas farol</t>
  </si>
  <si>
    <t xml:space="preserve">Cinturón trenzado </t>
  </si>
  <si>
    <t>Vestido vaporoso</t>
  </si>
  <si>
    <t>Blusa corta de manga farol</t>
  </si>
  <si>
    <t>Falda ajustada animal print</t>
  </si>
  <si>
    <t>Vestido slip cebra</t>
  </si>
  <si>
    <t xml:space="preserve"> Vestido slip dragón</t>
  </si>
  <si>
    <t>Body tong</t>
  </si>
  <si>
    <t>Vestido corto azul real</t>
  </si>
  <si>
    <t>Short denim</t>
  </si>
  <si>
    <t>Jean slim fit</t>
  </si>
  <si>
    <t>Sandalias trenzadas</t>
  </si>
  <si>
    <t>Sandalias anudadas</t>
  </si>
  <si>
    <t>Visera rosa</t>
  </si>
  <si>
    <t>Bañador  animal print</t>
  </si>
  <si>
    <t>Vestido slip satinado</t>
  </si>
  <si>
    <t>Rubor rosa</t>
  </si>
  <si>
    <t>Vestido venturina</t>
  </si>
  <si>
    <t>Bikini rosa canalé</t>
  </si>
  <si>
    <t>Bikini push up</t>
  </si>
  <si>
    <t xml:space="preserve">Vestido de lunares </t>
  </si>
  <si>
    <t>Falda de trabajo</t>
  </si>
  <si>
    <t>Bañador con zíper de pierna alta</t>
  </si>
  <si>
    <t>Vestido tropical</t>
  </si>
  <si>
    <t>Talla S Color Chantillí</t>
  </si>
  <si>
    <t xml:space="preserve"> Top Básico Business </t>
  </si>
  <si>
    <t>Pantalón business básico</t>
  </si>
  <si>
    <t xml:space="preserve"> Top Básico Business</t>
  </si>
  <si>
    <t>Talla S Color Rosa</t>
  </si>
  <si>
    <t>Bañador despalda descubierta</t>
  </si>
  <si>
    <t>Vestido con doble abertura</t>
  </si>
  <si>
    <t>Top cisne acanalado</t>
  </si>
  <si>
    <t>Vestido de lunares</t>
  </si>
  <si>
    <t>Falda margarita</t>
  </si>
  <si>
    <t>Falda plisada</t>
  </si>
  <si>
    <t>Falda plisada con cadena</t>
  </si>
  <si>
    <t>Top de cuadros</t>
  </si>
  <si>
    <t>Top corto blanco</t>
  </si>
  <si>
    <t>Top cami carrera</t>
  </si>
  <si>
    <t>Cobertor de traje de baño</t>
  </si>
  <si>
    <t>Top traslúcido de encaje</t>
  </si>
  <si>
    <t>Playera de animados</t>
  </si>
  <si>
    <t>Vestido ajustado con adorno de plumas</t>
  </si>
  <si>
    <t>Pantaloneta de zíper</t>
  </si>
  <si>
    <t>Cinturón de hebilla dorada</t>
  </si>
  <si>
    <t>Pantalón de corte recto</t>
  </si>
  <si>
    <t>Maxi vestido de espalda cruzada</t>
  </si>
  <si>
    <t>Top de cuello V con encaje</t>
  </si>
  <si>
    <t>Pantaloneta con cinturón</t>
  </si>
  <si>
    <t>Short de mezclilla suave con cinturón</t>
  </si>
  <si>
    <t>Blusa de manga larga cruzada</t>
  </si>
  <si>
    <t>Blusa de manga acampanada</t>
  </si>
  <si>
    <t>Body traslúcido floreado</t>
  </si>
  <si>
    <t xml:space="preserve">Pullover oversize estampado </t>
  </si>
  <si>
    <t xml:space="preserve">Sweater de lana </t>
  </si>
  <si>
    <t>Vestido de flecos</t>
  </si>
  <si>
    <t>Falda plisada de cuadros</t>
  </si>
  <si>
    <t>Medias pantys</t>
  </si>
  <si>
    <t>Playera de cuello cisne</t>
  </si>
  <si>
    <t>Camiseta acanalada oblicua</t>
  </si>
  <si>
    <t>Pantaloneta con abertura</t>
  </si>
  <si>
    <t>Short de tela suave con cinturón</t>
  </si>
  <si>
    <t xml:space="preserve">Pantalón cargo verde </t>
  </si>
  <si>
    <t>Sandalias de tacón triangular</t>
  </si>
  <si>
    <t>Top de encaje</t>
  </si>
  <si>
    <t>Blusa corta abombada</t>
  </si>
  <si>
    <t>Pantalón recto de traje</t>
  </si>
  <si>
    <t xml:space="preserve">Jean skinny </t>
  </si>
  <si>
    <t>Blazer azul Rey</t>
  </si>
  <si>
    <t>Sandalias de tiras</t>
  </si>
  <si>
    <t>Sandalias de nudos</t>
  </si>
  <si>
    <t xml:space="preserve">Sandalias Pop </t>
  </si>
  <si>
    <t>Sandalias Pop</t>
  </si>
  <si>
    <t>Sandalias de hebilla</t>
  </si>
  <si>
    <t>Sandalias flip de plataforma</t>
  </si>
  <si>
    <t>Sandalias minimalistas de tacón</t>
  </si>
  <si>
    <t>Vestido camisa modely</t>
  </si>
  <si>
    <t>Vestido largo estampado</t>
  </si>
  <si>
    <t>Kimono floral</t>
  </si>
  <si>
    <t>Kimono fLoral</t>
  </si>
  <si>
    <t>Camisa Modely</t>
  </si>
  <si>
    <t>Mono palazzo</t>
  </si>
  <si>
    <t>Vestido margarita</t>
  </si>
  <si>
    <t>Mono con cinturón</t>
  </si>
  <si>
    <t>Zapato de punta fina y Tacón Cuadrado</t>
  </si>
  <si>
    <t>BU0720</t>
  </si>
  <si>
    <t>Zapatillas blanco casual</t>
  </si>
  <si>
    <t>Calcetines al tobillo</t>
  </si>
  <si>
    <t>Talla Unitalla Color Negro</t>
  </si>
  <si>
    <t>Calcetines bajos</t>
  </si>
  <si>
    <t>Conjunto de bikini moca</t>
  </si>
  <si>
    <t xml:space="preserve">Traje de baño blanco sexy </t>
  </si>
  <si>
    <t>Horquillas en forma de lazo</t>
  </si>
  <si>
    <t>Talla Unitalla Color Rosa_palo</t>
  </si>
  <si>
    <t>Camisa blanca estampado de ave</t>
  </si>
  <si>
    <t>Vestido frenchy botones marrón</t>
  </si>
  <si>
    <t>Pasador de cabello en forma de lazo</t>
  </si>
  <si>
    <t>Lazo para coletas</t>
  </si>
  <si>
    <t>Shein</t>
  </si>
  <si>
    <t xml:space="preserve">Vestido chaleco blazer </t>
  </si>
  <si>
    <t>Hombres</t>
  </si>
  <si>
    <t>BU06701</t>
  </si>
  <si>
    <t>BU06711</t>
  </si>
  <si>
    <t>BU06721</t>
  </si>
  <si>
    <t>BU06731</t>
  </si>
  <si>
    <t>BU06741</t>
  </si>
  <si>
    <t>BU06771</t>
  </si>
  <si>
    <t>BU06781</t>
  </si>
  <si>
    <t>BU06751</t>
  </si>
  <si>
    <t>BU06761</t>
  </si>
  <si>
    <t>BU06661</t>
  </si>
  <si>
    <t>BU06671</t>
  </si>
  <si>
    <t>BU06651</t>
  </si>
  <si>
    <t>BU06621</t>
  </si>
  <si>
    <t>BU06611</t>
  </si>
  <si>
    <t>BU06601</t>
  </si>
  <si>
    <t>BU06591</t>
  </si>
  <si>
    <t>BU06581</t>
  </si>
  <si>
    <t>BU06571</t>
  </si>
  <si>
    <t>BU06561</t>
  </si>
  <si>
    <t>BU06551</t>
  </si>
  <si>
    <t>BU06541</t>
  </si>
  <si>
    <t>BU06531</t>
  </si>
  <si>
    <t>BU06521</t>
  </si>
  <si>
    <t>BU06511</t>
  </si>
  <si>
    <t>BU06501</t>
  </si>
  <si>
    <t>BU06491</t>
  </si>
  <si>
    <t>BU06471</t>
  </si>
  <si>
    <t>BU06461</t>
  </si>
  <si>
    <t>BU06451</t>
  </si>
  <si>
    <t>BU06441</t>
  </si>
  <si>
    <t>BU06431</t>
  </si>
  <si>
    <t>BU06411</t>
  </si>
  <si>
    <t>BU06421</t>
  </si>
  <si>
    <t>BU06401</t>
  </si>
  <si>
    <t>BU06391</t>
  </si>
  <si>
    <t>BU06381</t>
  </si>
  <si>
    <t>BU06371</t>
  </si>
  <si>
    <t>Massi vecina</t>
  </si>
  <si>
    <t>Chaleco de traje Crema</t>
  </si>
  <si>
    <t>Chaleco de traje Negro</t>
  </si>
  <si>
    <t>Chaleco de traje Blanco</t>
  </si>
  <si>
    <t>Cinturón básico grueso Negro</t>
  </si>
  <si>
    <t>Cinturón básico grueso Camel</t>
  </si>
  <si>
    <t xml:space="preserve">Talla Unitalla </t>
  </si>
  <si>
    <t>BU06691</t>
  </si>
  <si>
    <t>BU06681</t>
  </si>
  <si>
    <t>Cinturón de hebilla redonda</t>
  </si>
  <si>
    <t>Talla Mediano</t>
  </si>
  <si>
    <t>Mary Karla Bamboo</t>
  </si>
  <si>
    <t>Karen Dentista</t>
  </si>
  <si>
    <t>Gaby Dra</t>
  </si>
  <si>
    <t>Pants ajustados</t>
  </si>
  <si>
    <t>Enguatada con protección UV</t>
  </si>
  <si>
    <t>Pareo pantalón de malla</t>
  </si>
  <si>
    <t>Bañador de zíper en color combinado</t>
  </si>
  <si>
    <t>Bañador una pieza con adorno de mariposas</t>
  </si>
  <si>
    <t>Sandalias animal print de tacón</t>
  </si>
  <si>
    <t>Bañador estampado en contraste</t>
  </si>
  <si>
    <t>Nuevo</t>
  </si>
  <si>
    <t>Sayury</t>
  </si>
  <si>
    <t>Conjunto de top y falda cruzada</t>
  </si>
  <si>
    <t>Bolso de Mimbre</t>
  </si>
  <si>
    <t>Pantalón acampanado Blanco</t>
  </si>
  <si>
    <t>BU06782</t>
  </si>
  <si>
    <t>BU06783</t>
  </si>
  <si>
    <t>BU06784</t>
  </si>
  <si>
    <t>BU06785</t>
  </si>
  <si>
    <t>BU06786</t>
  </si>
  <si>
    <t>Ani verde verde</t>
  </si>
  <si>
    <t>Gastos totales</t>
  </si>
  <si>
    <t>Valor Stock Actual</t>
  </si>
  <si>
    <t>Yake</t>
  </si>
  <si>
    <t>Regalo Baby</t>
  </si>
  <si>
    <t>Oferta Promo Mensajería Gratis en ventas de $25USD</t>
  </si>
  <si>
    <t>Trajes de baño /Curvy</t>
  </si>
  <si>
    <t>Partes-de-abajo /Curvy</t>
  </si>
  <si>
    <t>Vestidos /Curvy</t>
  </si>
  <si>
    <t>Hombres /Curvy</t>
  </si>
  <si>
    <t>Lencería /Curvy</t>
  </si>
  <si>
    <t>Accesorios /Cintos</t>
  </si>
  <si>
    <t>Nuevo /Cintos /Accesorios</t>
  </si>
  <si>
    <t>Calzado /Sandalias planas</t>
  </si>
  <si>
    <t>Calzado /Precios Bajos</t>
  </si>
  <si>
    <t>Calzado /Sandalias planas /Precios Bajos</t>
  </si>
  <si>
    <t>Trajes de baño /Precios Bajos</t>
  </si>
  <si>
    <t>Trajes de baño niñas /Precios Bajos</t>
  </si>
  <si>
    <t>Partes-de-abajo /Precios Bajos</t>
  </si>
  <si>
    <t>Partes-de-abajo /Curvy /Precios Bajos</t>
  </si>
  <si>
    <t>Vestidos /Precios Bajos</t>
  </si>
  <si>
    <t>Yilien</t>
  </si>
  <si>
    <t>neurologa</t>
  </si>
  <si>
    <t>Nuevo /Accesorios</t>
  </si>
  <si>
    <t>Cardigan classy</t>
  </si>
  <si>
    <t xml:space="preserve">Vestido Privé  </t>
  </si>
  <si>
    <t xml:space="preserve">Vestido cruzado </t>
  </si>
  <si>
    <t>Vestido de mangas en contraste</t>
  </si>
  <si>
    <t>Monos /Curvy</t>
  </si>
  <si>
    <t>Traje de baño Oliva</t>
  </si>
  <si>
    <t>Traje de baño de mangas estampadas</t>
  </si>
  <si>
    <t>Nuevo /Blusas /Curvy</t>
  </si>
  <si>
    <t>Conjunto de bikini</t>
  </si>
  <si>
    <t>Traje de baño blanco sexy</t>
  </si>
  <si>
    <t xml:space="preserve">Pantalón Palazzo </t>
  </si>
  <si>
    <t>BU06787</t>
  </si>
  <si>
    <t>BU06788</t>
  </si>
  <si>
    <t>BU06789</t>
  </si>
  <si>
    <t>BU06790</t>
  </si>
  <si>
    <t>Curvy Skinny Jeans</t>
  </si>
  <si>
    <t xml:space="preserve">Maxi Vestido Bodycon </t>
  </si>
  <si>
    <t>BU06791</t>
  </si>
  <si>
    <t>BU06792</t>
  </si>
  <si>
    <t>BU06793</t>
  </si>
  <si>
    <t>BU06794</t>
  </si>
  <si>
    <t>BU06795</t>
  </si>
  <si>
    <t>BU06796</t>
  </si>
  <si>
    <t>BU06797</t>
  </si>
  <si>
    <t>BU06798</t>
  </si>
  <si>
    <t>BU06799</t>
  </si>
  <si>
    <t>BU06800</t>
  </si>
  <si>
    <t>BU06801</t>
  </si>
  <si>
    <t>BU06802</t>
  </si>
  <si>
    <t>BU06803</t>
  </si>
  <si>
    <t>BU06804</t>
  </si>
  <si>
    <t>BU06805</t>
  </si>
  <si>
    <t>BU06806</t>
  </si>
  <si>
    <t>BU06807</t>
  </si>
  <si>
    <t>BU06808</t>
  </si>
  <si>
    <t>BU06809</t>
  </si>
  <si>
    <t>BU06810</t>
  </si>
  <si>
    <t>BU06811</t>
  </si>
  <si>
    <t>BU06812</t>
  </si>
  <si>
    <t>BU06813</t>
  </si>
  <si>
    <t>BU06814</t>
  </si>
  <si>
    <t>BU06815</t>
  </si>
  <si>
    <t>BU06816</t>
  </si>
  <si>
    <t>BU06817</t>
  </si>
  <si>
    <t>BU06818</t>
  </si>
  <si>
    <t>BU06819</t>
  </si>
  <si>
    <t>BU06820</t>
  </si>
  <si>
    <t>BU06821</t>
  </si>
  <si>
    <t>BU06822</t>
  </si>
  <si>
    <t>BU06823</t>
  </si>
  <si>
    <t>BU06824</t>
  </si>
  <si>
    <t>BU06825</t>
  </si>
  <si>
    <t>BU06826</t>
  </si>
  <si>
    <t>BU06827</t>
  </si>
  <si>
    <t>BU06828</t>
  </si>
  <si>
    <t>BU06829</t>
  </si>
  <si>
    <t>BU06830</t>
  </si>
  <si>
    <t>Vestido Midi de espalda oblicua</t>
  </si>
  <si>
    <t>BU067911</t>
  </si>
  <si>
    <t>Vestido Midi Elegante</t>
  </si>
  <si>
    <t xml:space="preserve">Pantalón en piel </t>
  </si>
  <si>
    <t xml:space="preserve">Crossbody Bag </t>
  </si>
  <si>
    <t>Bolso Crossbody en detalle de cocodrilo</t>
  </si>
  <si>
    <t>Crossbody Bag con hebilla</t>
  </si>
  <si>
    <t>Mochila de lana sintética</t>
  </si>
  <si>
    <t>Crossbody Bag Guateado</t>
  </si>
  <si>
    <t>Crossbody bag Denim</t>
  </si>
  <si>
    <t>Blazer entallado</t>
  </si>
  <si>
    <t>Vestido Chic Primavera</t>
  </si>
  <si>
    <t>Temu</t>
  </si>
  <si>
    <t>Bolso estampado de Lona</t>
  </si>
  <si>
    <t>Blusa estampada de Lunares</t>
  </si>
  <si>
    <t>Talla S Color Multicolor</t>
  </si>
  <si>
    <t>Crossbody Cromado</t>
  </si>
  <si>
    <t>Compra Shein03032024</t>
  </si>
  <si>
    <t>Compra Temu18022024</t>
  </si>
  <si>
    <t>Compra F2119022024</t>
  </si>
  <si>
    <t>Talla XL Color Albaricoque</t>
  </si>
  <si>
    <t>Sujetador Invisible Suave sin tirantes</t>
  </si>
  <si>
    <t>BU068231</t>
  </si>
  <si>
    <t>Vestido Fresco Verano</t>
  </si>
  <si>
    <t>Talla L Color Albaricoque</t>
  </si>
  <si>
    <t>Talla S Color Champán</t>
  </si>
  <si>
    <t>Sujetador suave de encaje y satén</t>
  </si>
  <si>
    <t xml:space="preserve">Sujetador suave de encaje y satén </t>
  </si>
  <si>
    <t>BU068241</t>
  </si>
  <si>
    <t>BU068242</t>
  </si>
  <si>
    <t>Talla XS Color Morado_platinado</t>
  </si>
  <si>
    <t>Talla S Color Morado_platinado</t>
  </si>
  <si>
    <t>Talla M Color Morado_platinado</t>
  </si>
  <si>
    <t>Talla L Color Morado_platinado</t>
  </si>
  <si>
    <t>Talla 37 Color Blanco</t>
  </si>
  <si>
    <t>BU068232</t>
  </si>
  <si>
    <t>Talla S Color Albaricoque</t>
  </si>
  <si>
    <t>Vestido a Media Pierna Elegante y Versátil</t>
  </si>
  <si>
    <t>Compra Shein22012024</t>
  </si>
  <si>
    <t>Vestido Camisero de Bolas</t>
  </si>
  <si>
    <t>BU068101</t>
  </si>
  <si>
    <t>BU068102</t>
  </si>
  <si>
    <t>Vestido Camisero de Rayas</t>
  </si>
  <si>
    <t>Calzado /Sandalias de tacón</t>
  </si>
  <si>
    <t>Trajes de baño /Bikinis</t>
  </si>
  <si>
    <t>Bazar</t>
  </si>
  <si>
    <t>Pantalón corto blanco de rayas</t>
  </si>
  <si>
    <t>Talla S Color Blanco_y_Negro</t>
  </si>
  <si>
    <t>Bershka</t>
  </si>
  <si>
    <t>Tops</t>
  </si>
  <si>
    <t>Tops /Curvy</t>
  </si>
  <si>
    <t>Tops /Precios Bajos</t>
  </si>
  <si>
    <t>Tops /Curvy /Precios Bajos</t>
  </si>
  <si>
    <t>Pantalón de traje</t>
  </si>
  <si>
    <t>Sweater de lana</t>
  </si>
  <si>
    <t>Vestido Chaleco con botones</t>
  </si>
  <si>
    <t>none</t>
  </si>
  <si>
    <t xml:space="preserve">Falda con fajín </t>
  </si>
  <si>
    <t>bebé</t>
  </si>
  <si>
    <t>Blusa de puntos</t>
  </si>
  <si>
    <t>Talla S Color Marrón</t>
  </si>
  <si>
    <t>Talla S Color Combinado</t>
  </si>
  <si>
    <t>Body strapless (Nuevo)</t>
  </si>
  <si>
    <t xml:space="preserve">Vestido chino de satín </t>
  </si>
  <si>
    <t>Vestido de una manga en vuelo (Nuevo)</t>
  </si>
  <si>
    <t>Vestido verde Overall (Nuevo)</t>
  </si>
  <si>
    <t>Short de talle bajo</t>
  </si>
  <si>
    <t>Talla S/M Color Fresa</t>
  </si>
  <si>
    <t>Roxy</t>
  </si>
  <si>
    <t>Vestido rojo a media pierna con cinturón</t>
  </si>
  <si>
    <t>Solera de manga corta</t>
  </si>
  <si>
    <t>Vestido mangas de vuelo</t>
  </si>
  <si>
    <t>Mono Camisero de rayas (Nuevo)</t>
  </si>
  <si>
    <t>Talla S/M Color Blanco</t>
  </si>
  <si>
    <t>Short estampado</t>
  </si>
  <si>
    <t>GAP</t>
  </si>
  <si>
    <t>Talla S Color Fresa</t>
  </si>
  <si>
    <t>Blusa de picos (Nuevo)</t>
  </si>
  <si>
    <t>Talla L Color Azul</t>
  </si>
  <si>
    <t>Blusa corta de espalda escotada</t>
  </si>
  <si>
    <t>Talla M Color Rojo</t>
  </si>
  <si>
    <t>Blusa manga 3/4</t>
  </si>
  <si>
    <t>Falda ajustada de zíper</t>
  </si>
  <si>
    <t>Nuevo /Tops</t>
  </si>
  <si>
    <t>belleza</t>
  </si>
  <si>
    <t>Tops /precios bajos</t>
  </si>
  <si>
    <t>Trajes de baño /precios bajos</t>
  </si>
  <si>
    <t>Partes-de-abajo /Curvy /precios bajos</t>
  </si>
  <si>
    <t>Accesorios /precios bajos</t>
  </si>
  <si>
    <t>Lencería /precios bajos</t>
  </si>
  <si>
    <t>Trajes de Baño /Curvy /nuevo</t>
  </si>
  <si>
    <t>Tops /chalecos-blazers</t>
  </si>
  <si>
    <t>Nuevo /chalecos-blazers</t>
  </si>
  <si>
    <t>Trajes de baño /Curvy /precios bajos</t>
  </si>
  <si>
    <t>Accesorios /bolsos</t>
  </si>
  <si>
    <t>Accesorios /nuevo</t>
  </si>
  <si>
    <t>Nuevo /accesorios</t>
  </si>
  <si>
    <t>Próximamente /vestidos</t>
  </si>
  <si>
    <t>Próximamente /calzado</t>
  </si>
  <si>
    <t>Próximamente /tops</t>
  </si>
  <si>
    <t>BLETTA1</t>
  </si>
  <si>
    <t>BLETTA2</t>
  </si>
  <si>
    <t>BLETTA3</t>
  </si>
  <si>
    <t>BLETTA4</t>
  </si>
  <si>
    <t>BLETTA5</t>
  </si>
  <si>
    <t>BLETTA6</t>
  </si>
  <si>
    <t>BLETTA7</t>
  </si>
  <si>
    <t>BLETTA8</t>
  </si>
  <si>
    <t>BLETTA9</t>
  </si>
  <si>
    <t>BLETTA10</t>
  </si>
  <si>
    <t>BLETTA11</t>
  </si>
  <si>
    <t>BLETTA12</t>
  </si>
  <si>
    <t>BLETTA13</t>
  </si>
  <si>
    <t>BLETTA14</t>
  </si>
  <si>
    <t>BLETTA15</t>
  </si>
  <si>
    <t>BLETTA16</t>
  </si>
  <si>
    <t>BLETTA17</t>
  </si>
  <si>
    <t>BLETTA18</t>
  </si>
  <si>
    <t>BLETTA19</t>
  </si>
  <si>
    <t>BLETTA20</t>
  </si>
  <si>
    <t>BLETTA21</t>
  </si>
  <si>
    <t>BLETTA22</t>
  </si>
  <si>
    <t>BLETTA23</t>
  </si>
  <si>
    <t>BLETTA46</t>
  </si>
  <si>
    <t>BLETTA47</t>
  </si>
  <si>
    <t>BLETTA48</t>
  </si>
  <si>
    <t>BLETTA58</t>
  </si>
  <si>
    <t>BDANIELA1</t>
  </si>
  <si>
    <t>BDANIELA2</t>
  </si>
  <si>
    <t>BDANIELA3</t>
  </si>
  <si>
    <t>Jogger afelpado de talle alto (Nuevo)</t>
  </si>
  <si>
    <t>Pantalón corto estampado (Nuevo)</t>
  </si>
  <si>
    <t>Falda Lentejuelas (Nuevo)</t>
  </si>
  <si>
    <t>BKAREN1</t>
  </si>
  <si>
    <t>BKAREN2</t>
  </si>
  <si>
    <t>BKAREN3</t>
  </si>
  <si>
    <t>BKAREN4</t>
  </si>
  <si>
    <t>BKAREN5</t>
  </si>
  <si>
    <t>BKAREN6</t>
  </si>
  <si>
    <t>BKAREN7</t>
  </si>
  <si>
    <t>Blusa bajo con bordados</t>
  </si>
  <si>
    <t>Blusa de bolas cuello con lazo</t>
  </si>
  <si>
    <t>MANGO</t>
  </si>
  <si>
    <t>Blusa corta de manga 3/4</t>
  </si>
  <si>
    <t>Blusa bordada de cuello healter</t>
  </si>
  <si>
    <t>Monteau</t>
  </si>
  <si>
    <t>Talla S Color Amarillo</t>
  </si>
  <si>
    <t>Blusa estampada geométrica</t>
  </si>
  <si>
    <t>Blusa floreada con bajo bordado</t>
  </si>
  <si>
    <t>Blusa naranja abombada</t>
  </si>
  <si>
    <t>Comisión Bazar 25%</t>
  </si>
  <si>
    <t>BKAREN8</t>
  </si>
  <si>
    <t>BKAREN9</t>
  </si>
  <si>
    <t>BKAREN10</t>
  </si>
  <si>
    <t>Blusa blanca mangas en contraste</t>
  </si>
  <si>
    <t>VERTICHE</t>
  </si>
  <si>
    <t>Blusa negra mangas de vuelo</t>
  </si>
  <si>
    <t>BKAREN11</t>
  </si>
  <si>
    <t>Pantalón Blanco de pierna ancha</t>
  </si>
  <si>
    <t>BU06831</t>
  </si>
  <si>
    <t xml:space="preserve"> Short de media pierna</t>
  </si>
  <si>
    <t>Talla S Color Baby_Blue</t>
  </si>
  <si>
    <t>BU06832</t>
  </si>
  <si>
    <t>Greter (pendiente pago)</t>
  </si>
  <si>
    <t>Jean Skinny costura en contraste</t>
  </si>
  <si>
    <t>Talla 32 Color Blanco_Crema</t>
  </si>
  <si>
    <t>Jean Skinny floreado</t>
  </si>
  <si>
    <t>ONLY</t>
  </si>
  <si>
    <t>Jean corte mom de remaches finos</t>
  </si>
  <si>
    <t xml:space="preserve">Jean con doblez estampado </t>
  </si>
  <si>
    <t xml:space="preserve">Jean skinny de corte bajo </t>
  </si>
  <si>
    <t>Jean Oscuro desteñido</t>
  </si>
  <si>
    <t>BU06833</t>
  </si>
  <si>
    <t>BU06834</t>
  </si>
  <si>
    <t>BU06835</t>
  </si>
  <si>
    <t>BU06836</t>
  </si>
  <si>
    <t>BU06837</t>
  </si>
  <si>
    <t>BU06838</t>
  </si>
  <si>
    <t>Jean corte ancho de bajo descosido</t>
  </si>
  <si>
    <t xml:space="preserve">Jean skinny oscuro </t>
  </si>
  <si>
    <t xml:space="preserve">Jean skinny corto </t>
  </si>
  <si>
    <t>Jean MOM con rotos</t>
  </si>
  <si>
    <t>Shorts con rotos y detalle de encajes</t>
  </si>
  <si>
    <t>Violeta</t>
  </si>
  <si>
    <t>Falda de vuelos con zíper</t>
  </si>
  <si>
    <t>darle 5% a Claudia Gestora</t>
  </si>
  <si>
    <t>Gloria</t>
  </si>
  <si>
    <t>Arasay</t>
  </si>
  <si>
    <t>Calzado /Sandalias de tacón /precios bajos</t>
  </si>
  <si>
    <t>Vestidos /Curvy /precios bajos</t>
  </si>
  <si>
    <t>BU07192</t>
  </si>
  <si>
    <t>Botín de punta cuadrada y zíper</t>
  </si>
  <si>
    <t>BU068181</t>
  </si>
  <si>
    <t>bolsos /nuevo</t>
  </si>
  <si>
    <t>Nuevo /vestidos</t>
  </si>
  <si>
    <t>nuevo /vestidos</t>
  </si>
  <si>
    <t xml:space="preserve">Short elegante de pierna ancha con doblez </t>
  </si>
  <si>
    <t>mio</t>
  </si>
  <si>
    <t>BU064412</t>
  </si>
  <si>
    <t xml:space="preserve">Camisa Blanca </t>
  </si>
  <si>
    <t>falta foto</t>
  </si>
  <si>
    <t>Top Acanalado</t>
  </si>
  <si>
    <t>Top Cuello encaje y mangas abombadas</t>
  </si>
  <si>
    <t>Top bustier oblicuo</t>
  </si>
  <si>
    <t>BU068182</t>
  </si>
  <si>
    <t>Top rosa acanalado</t>
  </si>
  <si>
    <t>Talla XL Color Rosa</t>
  </si>
  <si>
    <t>BU068183</t>
  </si>
  <si>
    <t>Blusa Blanca bordada Girasol</t>
  </si>
  <si>
    <t>BU068184</t>
  </si>
  <si>
    <t>BU068185</t>
  </si>
  <si>
    <t>Blusa de cuello cisne</t>
  </si>
  <si>
    <t xml:space="preserve">Blusa de manga corta </t>
  </si>
  <si>
    <t>Talla Unitalla Color Negro Marca TEMU</t>
  </si>
  <si>
    <t>Talla Unitalla Color Rojo Marca TEMU</t>
  </si>
  <si>
    <t>Talla Unitalla Color Multicolor Marca TEMU</t>
  </si>
  <si>
    <t>Talla XL Color negro_y_blanco Marca TEMU</t>
  </si>
  <si>
    <t>Talla XL Color azul_y_blanco Marca TEMU</t>
  </si>
  <si>
    <t>Talla L Color Naranja Marca TEMU</t>
  </si>
  <si>
    <t>Talla M Color Naranja Marca TEMU</t>
  </si>
  <si>
    <t>Talla XL Color Naranja Marca TEMU</t>
  </si>
  <si>
    <t>Talla M Color Negro Marca F21</t>
  </si>
  <si>
    <t>Talla L Color Negro Marca F21</t>
  </si>
  <si>
    <t>Talla M Color Piedra_Azul Marca F21</t>
  </si>
  <si>
    <t>Talla XS Color Piedra_Azul Marca F21</t>
  </si>
  <si>
    <t>Talla Unitalla Color Denim_Claro Marca F21</t>
  </si>
  <si>
    <t>Talla Unitalla Color Negro Marca F21</t>
  </si>
  <si>
    <t>Talla Unitalla Color Rojo Marca F21</t>
  </si>
  <si>
    <t>Talla Unitalla Color Carmelita Marca F21</t>
  </si>
  <si>
    <t>Talla Unitalla Color Beige Marca F21</t>
  </si>
  <si>
    <t>Talla XS Color Negro Marca F21</t>
  </si>
  <si>
    <t>Talla 12 Color Denim_Claro Marca F21</t>
  </si>
  <si>
    <t>Talla M Color Champagne Marca F21</t>
  </si>
  <si>
    <t>Talla S Color Champagne Marca F21</t>
  </si>
  <si>
    <t>Talla L Color Multicolor Marca F21</t>
  </si>
  <si>
    <t>Talla XL Color Vainilla Marca F21</t>
  </si>
  <si>
    <t>Talla M Color Vainilla Marca F21</t>
  </si>
  <si>
    <t>Talla S Color Vainilla Marca F21</t>
  </si>
  <si>
    <t>Talla S color Blanco Marca SHEIN</t>
  </si>
  <si>
    <t>Talla Unitalla Marca SHEIN</t>
  </si>
  <si>
    <t>Talla 2XL Marca SHEIN</t>
  </si>
  <si>
    <t>Talla S Marca SHEIN</t>
  </si>
  <si>
    <t>Talla Unitalla Color Chantillí Marca SHEIN</t>
  </si>
  <si>
    <t>Talla Unitalla Color Carmelita Marca SHEIN</t>
  </si>
  <si>
    <t>Talla Unitalla Color Negro Marca SHEIN</t>
  </si>
  <si>
    <t>BU07351</t>
  </si>
  <si>
    <t>Talla M Color Crema Marca SHEIN</t>
  </si>
  <si>
    <t>Talla S Color Blanco Marca H&amp;M</t>
  </si>
  <si>
    <t>Talla S Color Azul Marca H&amp;M</t>
  </si>
  <si>
    <t>Talla M Color Azul Marca H&amp;M</t>
  </si>
  <si>
    <t xml:space="preserve">Vestido ajustado de puntos </t>
  </si>
  <si>
    <t>Talla XS Marca H&amp;M</t>
  </si>
  <si>
    <t>Talla XXS Marca H&amp;M</t>
  </si>
  <si>
    <t>Talla M Marca H&amp;M</t>
  </si>
  <si>
    <t>Talla M Marca F21</t>
  </si>
  <si>
    <t>Talla S Marca F21</t>
  </si>
  <si>
    <t>Talla M Color Blanco Marca SHEIN</t>
  </si>
  <si>
    <t>Talla S Color Crema Marca SHEIN</t>
  </si>
  <si>
    <t>Talla M Color Verde Marca SHEIN</t>
  </si>
  <si>
    <t>Talla S Color Verde Marca SHEIN</t>
  </si>
  <si>
    <t>Talla L Marca SHEIN</t>
  </si>
  <si>
    <t>Mono elegante con mangas de vuelo</t>
  </si>
  <si>
    <t>Talla L Color Verde Marca SHEIN</t>
  </si>
  <si>
    <t>Talla S Marca H&amp;M</t>
  </si>
  <si>
    <t>Talla XS Color Verde Marca H&amp;M</t>
  </si>
  <si>
    <t>Vestido Floreado corte de sirena</t>
  </si>
  <si>
    <t>Vestido frenchy de puntos</t>
  </si>
  <si>
    <t>Talla S Color Negro Marca Frenchy</t>
  </si>
  <si>
    <t>Talla M Color Negro Marca Frenchy</t>
  </si>
  <si>
    <t>Talla XS Color Rojo_Intenso Marca SHEIN</t>
  </si>
  <si>
    <t>Talla M Marca SHEIN</t>
  </si>
  <si>
    <t>Talla S Color Azul Marca SHEIN</t>
  </si>
  <si>
    <t>Jumpsuit Palazzo Oliva</t>
  </si>
  <si>
    <t>Talla XS Color Verde Marca SHEIN</t>
  </si>
  <si>
    <t>Vestido corrugado de vuelos</t>
  </si>
  <si>
    <t>Talla XS Marca SHEIN</t>
  </si>
  <si>
    <t>Leisy</t>
  </si>
  <si>
    <t>Maxi vestido floreado con abertura</t>
  </si>
  <si>
    <t>Vestido ajustado de malla en contraste</t>
  </si>
  <si>
    <t>Vestido de solapa y abertura</t>
  </si>
  <si>
    <t>Talla M Color Naranja_Quemada Marca SHEIN</t>
  </si>
  <si>
    <t>Jumpsuit palazzo con lazo delantero</t>
  </si>
  <si>
    <t>Vestido moca ajustado</t>
  </si>
  <si>
    <t>Talla 3XL Marca SHEIN</t>
  </si>
  <si>
    <t>Talla Chico Marca SHEIN</t>
  </si>
  <si>
    <t>Talla Única Marca SHEIN</t>
  </si>
  <si>
    <t>Talla 38 Marca SHEIN</t>
  </si>
  <si>
    <t>Talla XS Color Blanco Marca SHEIN</t>
  </si>
  <si>
    <t>Talla S Color Blanco Marca SHEIN</t>
  </si>
  <si>
    <t>Talla S Color Naranja Marca SHEIN</t>
  </si>
  <si>
    <t>Talla 41 Marca H&amp;M</t>
  </si>
  <si>
    <t>Conjunto Top y Falda con textura</t>
  </si>
  <si>
    <t>Vestido en punto Rosa</t>
  </si>
  <si>
    <t>Vestido Ajustado estilo pullover</t>
  </si>
  <si>
    <t>Talla XL Color Carmelita Marca SHEIN</t>
  </si>
  <si>
    <t>Talla XL Marca SHEIN</t>
  </si>
  <si>
    <t>Conjunto Beis satinado</t>
  </si>
  <si>
    <t>Talla 39 Marca SHEIN</t>
  </si>
  <si>
    <t>BU07352</t>
  </si>
  <si>
    <t>Vestido Rojo de botones</t>
  </si>
  <si>
    <t>Talla XS Color Multicolor Marca SHEIN</t>
  </si>
  <si>
    <t>hacer foto</t>
  </si>
  <si>
    <t>Talla única Marca SHEIN</t>
  </si>
  <si>
    <t>Talla XS Color Negro Marca SHEIN</t>
  </si>
  <si>
    <t>Talla 14_Años Marca SHEIN</t>
  </si>
  <si>
    <t>Talla 4_Años Marca SHEIN</t>
  </si>
  <si>
    <t>Talla 6_Años Marca SHEIN</t>
  </si>
  <si>
    <t>Talla 7_Años Marca SHEIN</t>
  </si>
  <si>
    <t>Maxi vestido de bajo floral</t>
  </si>
  <si>
    <t>Talla S Color Negro Marca SHEIN</t>
  </si>
  <si>
    <t>Talla L Color Negro Marca SHEIN</t>
  </si>
  <si>
    <t>Talla M Color Azul Marca SHEIN</t>
  </si>
  <si>
    <t>Talla Única Marca H&amp;M</t>
  </si>
  <si>
    <t>Talla 32 Marca H&amp;M</t>
  </si>
  <si>
    <t>Talla 36 Marca H&amp;M</t>
  </si>
  <si>
    <t>Talla 35 Marca H&amp;M</t>
  </si>
  <si>
    <t>Talla Unitalla Marca H&amp;M</t>
  </si>
  <si>
    <t>Talla Única Color Blanco Marca SHEIN</t>
  </si>
  <si>
    <t>Talla M Color Marrón Marca SHEIN</t>
  </si>
  <si>
    <t>Talla L Color Marrón Marca SHEIN</t>
  </si>
  <si>
    <t>Talla S Color Rosa Marca SHEIN</t>
  </si>
  <si>
    <t>Talla M Color Rosa Marca SHEIN</t>
  </si>
  <si>
    <t>Talla S Color Rojo_Borgoña Marca SHEIN</t>
  </si>
  <si>
    <t>Talla 37 Marca SHEIN</t>
  </si>
  <si>
    <t>Talla Grande Marca SHEIN</t>
  </si>
  <si>
    <t>Talla L Marca H&amp;M</t>
  </si>
  <si>
    <t>Talla EG Marca H&amp;M</t>
  </si>
  <si>
    <t>Talla 39 Color Negro Marca F21</t>
  </si>
  <si>
    <t>Talla 37 Color Negro Marca F21</t>
  </si>
  <si>
    <t>Talla 38 Marca F21</t>
  </si>
  <si>
    <t>Talla 39 Marca F21</t>
  </si>
  <si>
    <t>Talla L Marca F21</t>
  </si>
  <si>
    <t>Talla XS Marca F21</t>
  </si>
  <si>
    <t>Talla 40 Marca F21</t>
  </si>
  <si>
    <t>Talla L Color Negro Marca H&amp;M</t>
  </si>
  <si>
    <t>Talla 27_M Marca F21</t>
  </si>
  <si>
    <t>Talla 25_S Marca F21</t>
  </si>
  <si>
    <t>Talla L Color Coral Marca F21</t>
  </si>
  <si>
    <t>Talla M Color Coral Marca F21</t>
  </si>
  <si>
    <t>Talla S Color Naranja Marca F21</t>
  </si>
  <si>
    <t>Talla M Color Blanco Marca F21</t>
  </si>
  <si>
    <t>Talla S Color Blanco Marca F21</t>
  </si>
  <si>
    <t>Talla 34 Marca F21</t>
  </si>
  <si>
    <t xml:space="preserve">Talla S Marca H&amp;M </t>
  </si>
  <si>
    <t>Talla M Color Negro Marca SHEIN</t>
  </si>
  <si>
    <t>Talla M Color Azul_Oscuro_y_rayas Marca F21</t>
  </si>
  <si>
    <t>Talla S Color Denim_oscuro Marca SHEIN</t>
  </si>
  <si>
    <t>Talla S Color Denim_claro Marca SHEIN</t>
  </si>
  <si>
    <t>Talla Unitalla Color Blanco Marca SHEIN</t>
  </si>
  <si>
    <t>Talla L Color Carmelita Marca SHEIN</t>
  </si>
  <si>
    <t>Talla S Color Rosa_Intenso Marca SHEIN</t>
  </si>
  <si>
    <t>Talla 37 Color Rosado Marca F21</t>
  </si>
  <si>
    <t>Talla 39 Color Carmelita Marca F21</t>
  </si>
  <si>
    <t>Talla 38 Color Beige Marca SHEIN</t>
  </si>
  <si>
    <t>Talla 39 Color Beige Marca SHEIN</t>
  </si>
  <si>
    <t>Talla XL Marca H&amp;M</t>
  </si>
  <si>
    <t>Talla Unitalla Color Beis Marca SHEIN</t>
  </si>
  <si>
    <t>Bañador de talle alto con vuelos</t>
  </si>
  <si>
    <t>bazar</t>
  </si>
  <si>
    <t>sayuri</t>
  </si>
  <si>
    <t>Talla M Color Rojo_Borgoña Marca SHEIN</t>
  </si>
  <si>
    <t>Talla S Color Rojo_Intenso</t>
  </si>
  <si>
    <t>Bermuda denim curvy</t>
  </si>
  <si>
    <t>Bermuda denim SHEIN</t>
  </si>
  <si>
    <t>Bermuda denim H&amp;M</t>
  </si>
  <si>
    <t>Tops /curvy</t>
  </si>
  <si>
    <t>bolsos /accesorios</t>
  </si>
  <si>
    <t>Falda ajustada (hacer foto)</t>
  </si>
  <si>
    <t>Blazer con textura (hacer foto)</t>
  </si>
  <si>
    <t>Blazer Carmelita oscuro (hacer foto)</t>
  </si>
  <si>
    <t>Body traslúcido floreado (hacer foto)</t>
  </si>
  <si>
    <t>Talla XXL Marca SHEIN</t>
  </si>
  <si>
    <t>Bolso mochila Rojo</t>
  </si>
  <si>
    <t>Bolso mochila estampado</t>
  </si>
  <si>
    <t>Set de bolso minimalista amarillo</t>
  </si>
  <si>
    <t>Set de bolso minimalista negro</t>
  </si>
  <si>
    <t>Talla Unitalla Marca TEMU</t>
  </si>
  <si>
    <t>Bolso Vintage Marrón</t>
  </si>
  <si>
    <t>Bolso Vintage Negro</t>
  </si>
  <si>
    <t>Gafas de Sol Retro Blanco</t>
  </si>
  <si>
    <t>Gafas de Sol Retro Carey</t>
  </si>
  <si>
    <t>Gafas de Sol Retro Negro</t>
  </si>
  <si>
    <t>Talla Unitalla Marca Temu</t>
  </si>
  <si>
    <t>nuevo /tops</t>
  </si>
  <si>
    <t>Crossbody Bag Blanco Lacado</t>
  </si>
  <si>
    <t>Crossbody Bag Negro Lacado</t>
  </si>
  <si>
    <t>Talla Unitalla Marca F21</t>
  </si>
  <si>
    <t>Bolso Baguette Rojo</t>
  </si>
  <si>
    <t>Bolso Baguette Negro</t>
  </si>
  <si>
    <t>nuevo /partes de abajo</t>
  </si>
  <si>
    <t>nuevo /Tops</t>
  </si>
  <si>
    <t>nuevo /accesorios</t>
  </si>
  <si>
    <t>nuevo /Cintos /Accesorios</t>
  </si>
  <si>
    <t>nuevo /Accesorios</t>
  </si>
  <si>
    <t>Talla 40 Marca SHEIN</t>
  </si>
  <si>
    <t>Talla 41 Marca SHEIN</t>
  </si>
  <si>
    <t>calzado</t>
  </si>
  <si>
    <t>Conjunto de top y pantalón</t>
  </si>
  <si>
    <t>Sandalias flip de plataforma Negro</t>
  </si>
  <si>
    <t>Pullover Dazy cuello redondo Negro</t>
  </si>
  <si>
    <t>Pullover Dazy cuello redondo Blanco</t>
  </si>
  <si>
    <t>BU05781</t>
  </si>
  <si>
    <t>Bikini elegante con herrajes color humo</t>
  </si>
  <si>
    <t>Bikini elegante con herrajes color negro</t>
  </si>
  <si>
    <t>Blusa espalda cruzada color rosa</t>
  </si>
  <si>
    <t>Top de mangas anchas y lentejuelas amarillo</t>
  </si>
  <si>
    <t>Blusa espalda cruzada blanca</t>
  </si>
  <si>
    <t>Vestido Frenchy Azul</t>
  </si>
  <si>
    <t>Vestido Frenchy Rojo</t>
  </si>
  <si>
    <t>Trajes de baño niñas /precios-bajos</t>
  </si>
  <si>
    <t>Partes-de-abajo /precios-bajos</t>
  </si>
  <si>
    <t>Vestidos /Curvy /precios-bajos</t>
  </si>
  <si>
    <t>Vestidos /precios-bajos</t>
  </si>
  <si>
    <t>Conjuntos /precios-bajos</t>
  </si>
  <si>
    <t>Monos /precios-bajos</t>
  </si>
  <si>
    <t>Bazar /precios-bajos</t>
  </si>
  <si>
    <t>Talla XS Marca ONLY</t>
  </si>
  <si>
    <t>Talla S Marca ONLY</t>
  </si>
  <si>
    <t>Talla S Color Negro Marca VERTICHE</t>
  </si>
  <si>
    <t>Talla XS Color Azul_y_blanco Marca MANGO</t>
  </si>
  <si>
    <t>Talla L Color Chantillí Marca SHEIN</t>
  </si>
  <si>
    <t>Talla S Color Rojo Marca Bershka</t>
  </si>
  <si>
    <t>Talla S Color Azul Marca GAP</t>
  </si>
  <si>
    <t>Talla XS Color Blanco Marca H&amp;M</t>
  </si>
  <si>
    <t xml:space="preserve">Vestido camisero con estampado floral </t>
  </si>
  <si>
    <t>trajes-de-bano /Curvy</t>
  </si>
  <si>
    <t>trajes-de-bano /Bikinis</t>
  </si>
  <si>
    <t>trajes-de-bano</t>
  </si>
  <si>
    <t>trajes-de-bano /precios-bajos</t>
  </si>
  <si>
    <t>partes-de-abajo</t>
  </si>
  <si>
    <t>Tops /precios-bajos</t>
  </si>
  <si>
    <t>Trajes de baño /Bikinis /precios-bajos</t>
  </si>
  <si>
    <t>ayli</t>
  </si>
  <si>
    <t>Pago Enrique Media Manager</t>
  </si>
  <si>
    <t>BU06061</t>
  </si>
  <si>
    <t>Tatiana</t>
  </si>
  <si>
    <t>Lissette encargo</t>
  </si>
  <si>
    <t>Vestido Orquídea</t>
  </si>
  <si>
    <t>Talla S Color Blanco Marca TEMU</t>
  </si>
  <si>
    <t>Talla M Color Blanco Marca TEMU</t>
  </si>
  <si>
    <t>Talla L Color Blanco Marca TEMU</t>
  </si>
  <si>
    <t>Talla XL Color Blanco Marca TEMU</t>
  </si>
  <si>
    <t xml:space="preserve"> lenceria</t>
  </si>
  <si>
    <t>Sandalias tacón grueso BAZAR</t>
  </si>
  <si>
    <t>bu0718</t>
  </si>
  <si>
    <t>bu0623</t>
  </si>
  <si>
    <t>ub0035</t>
  </si>
  <si>
    <t>ub0029</t>
  </si>
  <si>
    <t>ub0030</t>
  </si>
  <si>
    <t>estímulo a violeta</t>
  </si>
  <si>
    <t>bu0582</t>
  </si>
  <si>
    <t>Tía Mary</t>
  </si>
  <si>
    <t>Yilian notaria</t>
  </si>
  <si>
    <t>Premio</t>
  </si>
  <si>
    <t>Talla 27_S Marca F21</t>
  </si>
  <si>
    <t>Fashion TOTE bag tamaño de gran capacidad</t>
  </si>
  <si>
    <t xml:space="preserve">The Cat TOTE bag tamaño de Gran Capacidad </t>
  </si>
  <si>
    <t>Flor TOTE fashion bag</t>
  </si>
  <si>
    <t>vestidos /nuevo</t>
  </si>
  <si>
    <t>Vestido Estampado floral de moda</t>
  </si>
  <si>
    <t>Trajes de baño /Bikinis /curvy /nuevo</t>
  </si>
  <si>
    <t>Set de traje de baño elegante 2 piezas con adorno en forma de V</t>
  </si>
  <si>
    <t>Trajes de baño /Bikinis /nuevo</t>
  </si>
  <si>
    <t>Set de traje de baño 3 piezas Azul metalizado</t>
  </si>
  <si>
    <t>Conjuntos /nuevo</t>
  </si>
  <si>
    <t xml:space="preserve">Set Chic de conjunto de 2 piezas </t>
  </si>
  <si>
    <t>Partes-de-abajo /Curvy /nuevo</t>
  </si>
  <si>
    <t>Falda Bohemia de mezclilla de cintura alta con detalles de botón</t>
  </si>
  <si>
    <t>Talla XL_12</t>
  </si>
  <si>
    <t>Partes-de-abajo /nuevo</t>
  </si>
  <si>
    <t>Talla M_6</t>
  </si>
  <si>
    <t>Talla S_4</t>
  </si>
  <si>
    <t>Set de 3 piezas de bikini con estampado floral</t>
  </si>
  <si>
    <t>Set de bikini 3 piezas estampado navy</t>
  </si>
  <si>
    <t>Set de bikini estampado de flor de 3 piezas de cintura alta</t>
  </si>
  <si>
    <t>Trajes de baño /nuevo</t>
  </si>
  <si>
    <t xml:space="preserve">Bañador en color sólido sexy-elegante </t>
  </si>
  <si>
    <t>Bañador clásico cuello V</t>
  </si>
  <si>
    <t>Set de bikini 2 piezas estampado de colores con adorno de aro</t>
  </si>
  <si>
    <t>Bikini sexy de pierna alta en tendencia</t>
  </si>
  <si>
    <t>Conjunto Playero color verde 2 piezas</t>
  </si>
  <si>
    <t>Set de bikini floral con aro</t>
  </si>
  <si>
    <t>Vestido Boho de cuello healter</t>
  </si>
  <si>
    <t>Vestido floral verano con abertura</t>
  </si>
  <si>
    <t xml:space="preserve">Bolso TOTE arcoíris trending </t>
  </si>
  <si>
    <t>Vestido Resorte estampado bohemio</t>
  </si>
  <si>
    <t>Bolso chic estilo verano</t>
  </si>
  <si>
    <t>vestido Boho con tirantes de spaguetti y abertura</t>
  </si>
  <si>
    <t>Set de bikini con cobertor de playa</t>
  </si>
  <si>
    <t>Vestido sexy cruzado de escote profundo</t>
  </si>
  <si>
    <t>Estiloso sombrero de protección solar playero</t>
  </si>
  <si>
    <t>Vestido negro espalda cruzada</t>
  </si>
  <si>
    <t>Bolso bohemio redondo de gran capacidad</t>
  </si>
  <si>
    <t>Set de bikini bandeau color sólido</t>
  </si>
  <si>
    <t>Bikini curvy en bloque de color</t>
  </si>
  <si>
    <t>Bikini de cintura alta estampado clásico</t>
  </si>
  <si>
    <t>Vestido suelto en bordado inglés</t>
  </si>
  <si>
    <t>Partes-de-abajo /nuevo /curvy</t>
  </si>
  <si>
    <t>Bolso de mano multipropósito de lona unisex</t>
  </si>
  <si>
    <t>Maxi vestido de cuello healter de Lunares</t>
  </si>
  <si>
    <t>Pantalones sueltos estampado de plantas</t>
  </si>
  <si>
    <t>Vestido estampado con abertura y ajuste en cintura</t>
  </si>
  <si>
    <t>Trajes de baño /Bikinis /nuevo /curvy</t>
  </si>
  <si>
    <t>Bikini atado a los lados con estampado de cerezas</t>
  </si>
  <si>
    <t>Tops /nuevo</t>
  </si>
  <si>
    <t>Blusa Vacaciones con lazo delantero</t>
  </si>
  <si>
    <t>vestidos /nuevo /curvy</t>
  </si>
  <si>
    <t>Pantalón palazzo estiloso</t>
  </si>
  <si>
    <t>Set de 3 piezas bikini con estampado floral</t>
  </si>
  <si>
    <t>Bikini bandeau de estilo floral</t>
  </si>
  <si>
    <t>Set de 3 piezas bikini de moda estampado de hoja</t>
  </si>
  <si>
    <t>Espejuelos rectangulares unisex</t>
  </si>
  <si>
    <t>Espejuelos estilo cat eye</t>
  </si>
  <si>
    <t>2 piezas bikini push up accesorio</t>
  </si>
  <si>
    <t>Sombrero de protección Verano fashionista</t>
  </si>
  <si>
    <t>Tops /curvy /nuevo</t>
  </si>
  <si>
    <t>Blusa atada al frente de estilo casual</t>
  </si>
  <si>
    <t>Vestido elegante de botones en color sólido</t>
  </si>
  <si>
    <t>Espejuelos de sol vintage clásicas aviador</t>
  </si>
  <si>
    <t>BU06692</t>
  </si>
  <si>
    <t>BU06693</t>
  </si>
  <si>
    <t>BU06694</t>
  </si>
  <si>
    <t>BU06695</t>
  </si>
  <si>
    <t>BU06696</t>
  </si>
  <si>
    <t>BU06697</t>
  </si>
  <si>
    <t>BU06698</t>
  </si>
  <si>
    <t>BU06699</t>
  </si>
  <si>
    <t>BU06700</t>
  </si>
  <si>
    <t>BU06702</t>
  </si>
  <si>
    <t>BU06703</t>
  </si>
  <si>
    <t>BU06704</t>
  </si>
  <si>
    <t>BU06705</t>
  </si>
  <si>
    <t>BU06706</t>
  </si>
  <si>
    <t>BU06707</t>
  </si>
  <si>
    <t>BU06708</t>
  </si>
  <si>
    <t>BU06709</t>
  </si>
  <si>
    <t>BU06710</t>
  </si>
  <si>
    <t>BU06712</t>
  </si>
  <si>
    <t>BU06713</t>
  </si>
  <si>
    <t>BU06714</t>
  </si>
  <si>
    <t>BU06715</t>
  </si>
  <si>
    <t>BU06716</t>
  </si>
  <si>
    <t>BU06717</t>
  </si>
  <si>
    <t>BU06718</t>
  </si>
  <si>
    <t>BU06719</t>
  </si>
  <si>
    <t>BU06720</t>
  </si>
  <si>
    <t>BU06722</t>
  </si>
  <si>
    <t>BU06723</t>
  </si>
  <si>
    <t>BU06724</t>
  </si>
  <si>
    <t>BU06725</t>
  </si>
  <si>
    <t>BU06726</t>
  </si>
  <si>
    <t>BU06727</t>
  </si>
  <si>
    <t>BU06728</t>
  </si>
  <si>
    <t>BU06729</t>
  </si>
  <si>
    <t>BU06730</t>
  </si>
  <si>
    <t>BU06732</t>
  </si>
  <si>
    <t>BU06733</t>
  </si>
  <si>
    <t>BU06734</t>
  </si>
  <si>
    <t>BU06735</t>
  </si>
  <si>
    <t>BU06736</t>
  </si>
  <si>
    <t>BU06737</t>
  </si>
  <si>
    <t>BU06738</t>
  </si>
  <si>
    <t>BU06739</t>
  </si>
  <si>
    <t>BU06740</t>
  </si>
  <si>
    <t>BU06742</t>
  </si>
  <si>
    <t>BU06743</t>
  </si>
  <si>
    <t>BU06744</t>
  </si>
  <si>
    <t>BU06745</t>
  </si>
  <si>
    <t>BU06746</t>
  </si>
  <si>
    <t>BU06747</t>
  </si>
  <si>
    <t>BU06748</t>
  </si>
  <si>
    <t>BU06749</t>
  </si>
  <si>
    <t>BU06750</t>
  </si>
  <si>
    <t>BU06752</t>
  </si>
  <si>
    <t>BU06753</t>
  </si>
  <si>
    <t>BU06754</t>
  </si>
  <si>
    <t>BU06755</t>
  </si>
  <si>
    <t>BU06756</t>
  </si>
  <si>
    <t>BU06757</t>
  </si>
  <si>
    <t>BU06758</t>
  </si>
  <si>
    <t>BU06759</t>
  </si>
  <si>
    <t>BU06760</t>
  </si>
  <si>
    <t>BU06762</t>
  </si>
  <si>
    <t>BU06763</t>
  </si>
  <si>
    <t>BU06764</t>
  </si>
  <si>
    <t>BU06765</t>
  </si>
  <si>
    <t>BU06766</t>
  </si>
  <si>
    <t>BU06767</t>
  </si>
  <si>
    <t>BU06768</t>
  </si>
  <si>
    <t>BU06769</t>
  </si>
  <si>
    <t>BU06770</t>
  </si>
  <si>
    <t>BU06772</t>
  </si>
  <si>
    <t>BU06773</t>
  </si>
  <si>
    <t>BU06774</t>
  </si>
  <si>
    <t>BU06775</t>
  </si>
  <si>
    <t>BU06776</t>
  </si>
  <si>
    <t>BU06777</t>
  </si>
  <si>
    <t>BU06778</t>
  </si>
  <si>
    <t>BU06779</t>
  </si>
  <si>
    <t>BU06780</t>
  </si>
  <si>
    <t>BU067712</t>
  </si>
  <si>
    <t>LTA00001</t>
  </si>
  <si>
    <t>LTA00002</t>
  </si>
  <si>
    <t>LTA00003</t>
  </si>
  <si>
    <t>LTA00004</t>
  </si>
  <si>
    <t>LTA00005</t>
  </si>
  <si>
    <t>LTA00006</t>
  </si>
  <si>
    <t>LTA00007</t>
  </si>
  <si>
    <t>LTA00008</t>
  </si>
  <si>
    <t>LTA00009</t>
  </si>
  <si>
    <t>LTA00010</t>
  </si>
  <si>
    <t>LTA00011</t>
  </si>
  <si>
    <t>LTA00012</t>
  </si>
  <si>
    <t>LTA00013</t>
  </si>
  <si>
    <t>CompraTemu16042024</t>
  </si>
  <si>
    <t>CompraTemu16042025</t>
  </si>
  <si>
    <t>CompraTemu16042026</t>
  </si>
  <si>
    <t>CompraTemu16042027</t>
  </si>
  <si>
    <t>CompraTemu16042028</t>
  </si>
  <si>
    <t>CompraTemu16042029</t>
  </si>
  <si>
    <t>CompraTemu16042030</t>
  </si>
  <si>
    <t>CompraTemu16042031</t>
  </si>
  <si>
    <t>CompraTemu16042032</t>
  </si>
  <si>
    <t>CompraTemu16042033</t>
  </si>
  <si>
    <t>CompraTemu16042034</t>
  </si>
  <si>
    <t>CompraTemu16042035</t>
  </si>
  <si>
    <t>CompraTemu16042036</t>
  </si>
  <si>
    <t>CompraTemu16042037</t>
  </si>
  <si>
    <t>CompraTemu16042038</t>
  </si>
  <si>
    <t>CompraTemu16042039</t>
  </si>
  <si>
    <t>CompraTemu16042040</t>
  </si>
  <si>
    <t>CompraTemu16042041</t>
  </si>
  <si>
    <t>CompraTemu16042042</t>
  </si>
  <si>
    <t>CompraTemu16042043</t>
  </si>
  <si>
    <t>CompraTemu16042044</t>
  </si>
  <si>
    <t>CompraTemu16042045</t>
  </si>
  <si>
    <t>CompraTemu16042046</t>
  </si>
  <si>
    <t>CompraTemu16042047</t>
  </si>
  <si>
    <t>CompraTemu16042048</t>
  </si>
  <si>
    <t>CompraTemu16042049</t>
  </si>
  <si>
    <t>CompraTemu16042050</t>
  </si>
  <si>
    <t>CompraTemu16042051</t>
  </si>
  <si>
    <t>CompraTemu16042052</t>
  </si>
  <si>
    <t>CompraTemu16042053</t>
  </si>
  <si>
    <t>CompraTemu16042054</t>
  </si>
  <si>
    <t>CompraTemu16042055</t>
  </si>
  <si>
    <t>CompraTemu16042056</t>
  </si>
  <si>
    <t>CompraTemu16042057</t>
  </si>
  <si>
    <t>CompraTemu16042058</t>
  </si>
  <si>
    <t>CompraTemu16042059</t>
  </si>
  <si>
    <t>CompraTemu16042060</t>
  </si>
  <si>
    <t>CompraTemu16042061</t>
  </si>
  <si>
    <t>CompraTemu16042062</t>
  </si>
  <si>
    <t>CompraTemu16042063</t>
  </si>
  <si>
    <t>CompraTemu16042064</t>
  </si>
  <si>
    <t>CompraTemu16042065</t>
  </si>
  <si>
    <t>CompraTemu16042066</t>
  </si>
  <si>
    <t>CompraTemu16042067</t>
  </si>
  <si>
    <t>CompraTemu16042068</t>
  </si>
  <si>
    <t>CompraTemu16042069</t>
  </si>
  <si>
    <t>CompraTemu16042070</t>
  </si>
  <si>
    <t>CompraTemu16042071</t>
  </si>
  <si>
    <t>CompraTemu16042072</t>
  </si>
  <si>
    <t>CompraTemu16042073</t>
  </si>
  <si>
    <t>CompraTemu16042074</t>
  </si>
  <si>
    <t>CompraTemu16042075</t>
  </si>
  <si>
    <t>CompraTemu16042076</t>
  </si>
  <si>
    <t>CompraTemu16042077</t>
  </si>
  <si>
    <t>CompraTemu16042078</t>
  </si>
  <si>
    <t>CompraTemu16042079</t>
  </si>
  <si>
    <t>CompraTemu16042080</t>
  </si>
  <si>
    <t>CompraTemu16042081</t>
  </si>
  <si>
    <t>CompraTemu16042082</t>
  </si>
  <si>
    <t>CompraTemu16042083</t>
  </si>
  <si>
    <t>CompraTemu16042084</t>
  </si>
  <si>
    <t>CompraTemu16042085</t>
  </si>
  <si>
    <t>CompraTemu16042086</t>
  </si>
  <si>
    <t>CompraTemu16042087</t>
  </si>
  <si>
    <t>CompraTemu16042088</t>
  </si>
  <si>
    <t>CompraTemu16042089</t>
  </si>
  <si>
    <t>CompraTemu16042090</t>
  </si>
  <si>
    <t>CompraTemu16042091</t>
  </si>
  <si>
    <t>CompraTemu16042092</t>
  </si>
  <si>
    <t>CompraTemu16042093</t>
  </si>
  <si>
    <t>CompraTemu16042094</t>
  </si>
  <si>
    <t>CompraTemu16042095</t>
  </si>
  <si>
    <t>CompraTemu16042096</t>
  </si>
  <si>
    <t>CompraTemu16042097</t>
  </si>
  <si>
    <t>CompraTemu16042098</t>
  </si>
  <si>
    <t>CompraTemu16042099</t>
  </si>
  <si>
    <t>CompraTemu16042100</t>
  </si>
  <si>
    <t>CompraTemu16042101</t>
  </si>
  <si>
    <t>CompraTemu16042102</t>
  </si>
  <si>
    <t>CompraTemu16042103</t>
  </si>
  <si>
    <t>CompraTemu16042104</t>
  </si>
  <si>
    <t>CompraTemu16042105</t>
  </si>
  <si>
    <t>CompraTemu16042106</t>
  </si>
  <si>
    <t>CompraTemu16042107</t>
  </si>
  <si>
    <t>CompraTemu16042108</t>
  </si>
  <si>
    <t>CompraTemu16042109</t>
  </si>
  <si>
    <t>CompraTemu16042110</t>
  </si>
  <si>
    <t>CompraTemu16042111</t>
  </si>
  <si>
    <t>CompraTemu16042112</t>
  </si>
  <si>
    <t>CompraTemu16042113</t>
  </si>
  <si>
    <t>CompraTemu16042114</t>
  </si>
  <si>
    <t>CompraTemu16042115</t>
  </si>
  <si>
    <t>CompraTemu16042116</t>
  </si>
  <si>
    <t>CompraTemu16042117</t>
  </si>
  <si>
    <t>CompraTemu16042118</t>
  </si>
  <si>
    <t>CompraTemu16042119</t>
  </si>
  <si>
    <t>CompraTemu16042120</t>
  </si>
  <si>
    <t>CompraTemu16042121</t>
  </si>
  <si>
    <t>CompraTemu16042122</t>
  </si>
  <si>
    <t>CompraTemu16042123</t>
  </si>
  <si>
    <t>CompraTemu16042124</t>
  </si>
  <si>
    <t>CompraTemu16042125</t>
  </si>
  <si>
    <t>BU067012</t>
  </si>
  <si>
    <t>BU067112</t>
  </si>
  <si>
    <t>BU067212</t>
  </si>
  <si>
    <t>BU067312</t>
  </si>
  <si>
    <t>BU067412</t>
  </si>
  <si>
    <t>BU067510</t>
  </si>
  <si>
    <t>BU067610</t>
  </si>
  <si>
    <t>Talla Grande</t>
  </si>
  <si>
    <t>BU066912</t>
  </si>
  <si>
    <t>premio rifa madres</t>
  </si>
  <si>
    <t>Talla Pequeño</t>
  </si>
  <si>
    <t>Set de bikini Vacaciones en bloque de color</t>
  </si>
  <si>
    <t>Espejuelos rectangulares unisex adorno de carey</t>
  </si>
  <si>
    <t>Espejuelos rectangulares unisex de color sólido</t>
  </si>
  <si>
    <t>BU05061</t>
  </si>
  <si>
    <t>Sandalias cruzadas de plataforma F21</t>
  </si>
  <si>
    <t>Vestido blanco espalda cruzada</t>
  </si>
  <si>
    <t>bu0395</t>
  </si>
  <si>
    <t>Susej</t>
  </si>
  <si>
    <t>Vestido color block de bajo asimétrico</t>
  </si>
  <si>
    <t>Vestido color block  bohemio</t>
  </si>
  <si>
    <t>Yilian</t>
  </si>
  <si>
    <t>BU04311</t>
  </si>
  <si>
    <t>BU04312</t>
  </si>
  <si>
    <t>Calzado /nuevo</t>
  </si>
  <si>
    <t>Darse</t>
  </si>
  <si>
    <t>Betty regalo</t>
  </si>
  <si>
    <t>Yasmin regalo</t>
  </si>
  <si>
    <t>Michelle</t>
  </si>
  <si>
    <t>Short de mezclilla con doblez (no elastiza)</t>
  </si>
  <si>
    <t>Short de mezclilla clara (no elastiza)</t>
  </si>
  <si>
    <t>Yeny</t>
  </si>
  <si>
    <t>Yari &amp; Samuel</t>
  </si>
  <si>
    <t>yeny</t>
  </si>
  <si>
    <t>Loana</t>
  </si>
  <si>
    <t>Yunisleydis</t>
  </si>
  <si>
    <t>Yenima</t>
  </si>
  <si>
    <t>Sailin</t>
  </si>
  <si>
    <t>Nathaly</t>
  </si>
  <si>
    <t>Jovana</t>
  </si>
  <si>
    <t>Laureen</t>
  </si>
  <si>
    <t>Yuni</t>
  </si>
  <si>
    <t>Angis</t>
  </si>
  <si>
    <t>Yelena</t>
  </si>
  <si>
    <t>Yeni Clienta</t>
  </si>
  <si>
    <t>Talla L Color Rosa Marca SHEIN</t>
  </si>
  <si>
    <t>Nanda</t>
  </si>
  <si>
    <t>Nix</t>
  </si>
  <si>
    <t>Indiana</t>
  </si>
  <si>
    <t>Brenda</t>
  </si>
  <si>
    <t>Yipxi</t>
  </si>
  <si>
    <t>Raiza</t>
  </si>
  <si>
    <t>Sandra</t>
  </si>
  <si>
    <t>Top Amarillo en tela de algodón</t>
  </si>
  <si>
    <t>Top berry en tela de algodón</t>
  </si>
  <si>
    <t>Top Negro en tela de algodón</t>
  </si>
  <si>
    <t>yarel</t>
  </si>
  <si>
    <t>alexa</t>
  </si>
  <si>
    <t>Adriana Quintana</t>
  </si>
  <si>
    <t>BU04313</t>
  </si>
  <si>
    <t>HM</t>
  </si>
  <si>
    <t>BU04314</t>
  </si>
  <si>
    <t>BU04315</t>
  </si>
  <si>
    <t>BU04316</t>
  </si>
  <si>
    <t>BU04317</t>
  </si>
  <si>
    <t>BU04318</t>
  </si>
  <si>
    <t>BU04319</t>
  </si>
  <si>
    <t>BU04320</t>
  </si>
  <si>
    <t>BU04321</t>
  </si>
  <si>
    <t>BU04322</t>
  </si>
  <si>
    <t>calzado /Lo-nuevo-de-HM</t>
  </si>
  <si>
    <t>Partes-de-abajo /Lo-nuevo-de-HM</t>
  </si>
  <si>
    <t>Tops /Lo-nuevo-de-HM</t>
  </si>
  <si>
    <t>Camisa blanca en mezcla de algodón</t>
  </si>
  <si>
    <t>BU04323</t>
  </si>
  <si>
    <t>BU04324</t>
  </si>
  <si>
    <t>BU04325</t>
  </si>
  <si>
    <t>BU04326</t>
  </si>
  <si>
    <t>Pantalón ancho con cordón ajustable</t>
  </si>
  <si>
    <t>BU04327</t>
  </si>
  <si>
    <t>BU04328</t>
  </si>
  <si>
    <t>BU04329</t>
  </si>
  <si>
    <t>BU04330</t>
  </si>
  <si>
    <t>Pantalón cigarrette ajustado elegante</t>
  </si>
  <si>
    <t>BU04331</t>
  </si>
  <si>
    <t>BU04332</t>
  </si>
  <si>
    <t>Compras HM Junio2024</t>
  </si>
  <si>
    <t>Compras HM Junio2025</t>
  </si>
  <si>
    <t>Compras HM Junio2026</t>
  </si>
  <si>
    <t>Compras HM Junio2027</t>
  </si>
  <si>
    <t>Compras HM Junio2028</t>
  </si>
  <si>
    <t>Compras HM Junio2029</t>
  </si>
  <si>
    <t>Compras HM Junio2030</t>
  </si>
  <si>
    <t>Compras HM Junio2031</t>
  </si>
  <si>
    <t>Compras HM Junio2032</t>
  </si>
  <si>
    <t>Compras HM Junio2033</t>
  </si>
  <si>
    <t>Compras HM Junio2034</t>
  </si>
  <si>
    <t>Compras HM Junio2035</t>
  </si>
  <si>
    <t>Compras HM Junio2036</t>
  </si>
  <si>
    <t>Compras HM Junio2037</t>
  </si>
  <si>
    <t>Compras HM Junio2038</t>
  </si>
  <si>
    <t>Compras HM Junio2039</t>
  </si>
  <si>
    <t>Compras HM Junio2040</t>
  </si>
  <si>
    <t>Compras HM Junio2041</t>
  </si>
  <si>
    <t>Compras HM Junio2042</t>
  </si>
  <si>
    <t>Compras HM Junio2043</t>
  </si>
  <si>
    <t>Compras HM Junio2044</t>
  </si>
  <si>
    <t>Pantalón de vestir de viscosa y lino (beige claro)</t>
  </si>
  <si>
    <t>BU04333</t>
  </si>
  <si>
    <t>BU04334</t>
  </si>
  <si>
    <t>BU04335</t>
  </si>
  <si>
    <t>Compras HM Junio2045</t>
  </si>
  <si>
    <t>Compras HM Junio2046</t>
  </si>
  <si>
    <t>Talla 36 Marca SHEIN</t>
  </si>
  <si>
    <t>Maria Karla Garage</t>
  </si>
  <si>
    <t>bolsos /nuevo /accesorios</t>
  </si>
  <si>
    <t>paypal</t>
  </si>
  <si>
    <t>Short blanco hm</t>
  </si>
  <si>
    <t>Yanelis Arrabal</t>
  </si>
  <si>
    <t>Vestidos /oferta</t>
  </si>
  <si>
    <t>Vestidos /Curvy /oferta</t>
  </si>
  <si>
    <t>Vestidos /oferta /curvy</t>
  </si>
  <si>
    <t>Precio Promocion</t>
  </si>
  <si>
    <t>vestidos /curvy /oferta</t>
  </si>
  <si>
    <t>vestidos /Curvy /oferta</t>
  </si>
  <si>
    <t>Pantalones playeros estampados</t>
  </si>
  <si>
    <t>Bolso pequeño estampado de mariposas</t>
  </si>
  <si>
    <t>Bolso de lienzo estampado de corazón</t>
  </si>
  <si>
    <t>Bolso de lona en bloque de color</t>
  </si>
  <si>
    <t>Sandalias de tiras con tacón cuadrado</t>
  </si>
  <si>
    <t>Vanessa</t>
  </si>
  <si>
    <t>BU04337</t>
  </si>
  <si>
    <t>BU04338</t>
  </si>
  <si>
    <t>BU04339</t>
  </si>
  <si>
    <t>BU04340</t>
  </si>
  <si>
    <t>PLT</t>
  </si>
  <si>
    <t>Sandalias prácticas Chunky Negras</t>
  </si>
  <si>
    <t>BU04341</t>
  </si>
  <si>
    <t>BU04342</t>
  </si>
  <si>
    <t>BU04343</t>
  </si>
  <si>
    <t>BU04344</t>
  </si>
  <si>
    <t>BU04345</t>
  </si>
  <si>
    <t>Sneakers chunky blancos</t>
  </si>
  <si>
    <t>BU04346</t>
  </si>
  <si>
    <t>BU04347</t>
  </si>
  <si>
    <t>BU04348</t>
  </si>
  <si>
    <t>BU04349</t>
  </si>
  <si>
    <t>BU04350</t>
  </si>
  <si>
    <t>BU04351</t>
  </si>
  <si>
    <t>BU04352</t>
  </si>
  <si>
    <t>BU04353</t>
  </si>
  <si>
    <t>Sandalias de plataforma en bloque de color</t>
  </si>
  <si>
    <t>Sandalias de tacón de punta fina con diseño crochet</t>
  </si>
  <si>
    <t>BU04354</t>
  </si>
  <si>
    <t>BU04355</t>
  </si>
  <si>
    <t>BU04356</t>
  </si>
  <si>
    <t>BU04357</t>
  </si>
  <si>
    <t>BU04358</t>
  </si>
  <si>
    <t>BU04359</t>
  </si>
  <si>
    <t>BU04360</t>
  </si>
  <si>
    <t>BU04361</t>
  </si>
  <si>
    <t>BU04362</t>
  </si>
  <si>
    <t>Sandalias de plataforma de tacón grueso</t>
  </si>
  <si>
    <t>Sandalias espadriles nude</t>
  </si>
  <si>
    <t>Sandalias finas strappy rojas de tacón</t>
  </si>
  <si>
    <t>Sandalias de tacón de punta fina con correa al tobillo</t>
  </si>
  <si>
    <t>Zapatos elegantes de punta fina negros</t>
  </si>
  <si>
    <t>BU04363</t>
  </si>
  <si>
    <t>BU04364</t>
  </si>
  <si>
    <t>BU04365</t>
  </si>
  <si>
    <t>Sandalias prácticas chunky blanco crema</t>
  </si>
  <si>
    <t>BU04366</t>
  </si>
  <si>
    <t>Vestido negro ajustado estilo corset</t>
  </si>
  <si>
    <t>Calzado /Forever21</t>
  </si>
  <si>
    <t>calzado-plt</t>
  </si>
  <si>
    <t>Compra calzado PLT USA</t>
  </si>
  <si>
    <t>vendido x mi</t>
  </si>
  <si>
    <t>vendido x mi (mami)</t>
  </si>
  <si>
    <t>BU05021</t>
  </si>
  <si>
    <t>Top cruzado blanco</t>
  </si>
  <si>
    <t>Top cruzado naranja</t>
  </si>
  <si>
    <t>Top Cruzado negro</t>
  </si>
  <si>
    <t>Top Cruzado azul</t>
  </si>
  <si>
    <t>BU04367</t>
  </si>
  <si>
    <t>BU04368</t>
  </si>
  <si>
    <t>BU04369</t>
  </si>
  <si>
    <t>BU04370</t>
  </si>
  <si>
    <t>BU04371</t>
  </si>
  <si>
    <t>BU04372</t>
  </si>
  <si>
    <t>BU04373</t>
  </si>
  <si>
    <t>BU04374</t>
  </si>
  <si>
    <t>BU04375</t>
  </si>
  <si>
    <t>BU04376</t>
  </si>
  <si>
    <t>Blusa blanca de lazos y manga abullonada</t>
  </si>
  <si>
    <t>Bolso bandolera de rafia rígido de tamaño pequeño</t>
  </si>
  <si>
    <t>Camisa elegante con lazo grande</t>
  </si>
  <si>
    <t>BU04377</t>
  </si>
  <si>
    <t>BU04378</t>
  </si>
  <si>
    <t>BU04379</t>
  </si>
  <si>
    <t>BU04380</t>
  </si>
  <si>
    <t>BU04381</t>
  </si>
  <si>
    <t>BU04382</t>
  </si>
  <si>
    <t>Falda Pantalón de mezclilla</t>
  </si>
  <si>
    <t>Camisa elegante de listas</t>
  </si>
  <si>
    <t>BU04383</t>
  </si>
  <si>
    <t>BU04384</t>
  </si>
  <si>
    <t>BU04385</t>
  </si>
  <si>
    <t>Bolso pequeño estilo old money</t>
  </si>
  <si>
    <t>Bolso media luna de rafia de tamaño medio</t>
  </si>
  <si>
    <t>Pantalones cortos de mezclilla de moda</t>
  </si>
  <si>
    <t>BU04386</t>
  </si>
  <si>
    <t>BU04387</t>
  </si>
  <si>
    <t>BU04388</t>
  </si>
  <si>
    <t>BU04389</t>
  </si>
  <si>
    <t>BU04390</t>
  </si>
  <si>
    <t>BU04391</t>
  </si>
  <si>
    <t>BU04392</t>
  </si>
  <si>
    <t>BU04393</t>
  </si>
  <si>
    <t>BU04394</t>
  </si>
  <si>
    <t>Cinturón fino de hebilla de estilo elegante carmelita</t>
  </si>
  <si>
    <t>Cinturón fino de hebilla de estilo elegante negro</t>
  </si>
  <si>
    <t>Blusa de lazos color negro</t>
  </si>
  <si>
    <t>BU04395</t>
  </si>
  <si>
    <t>BU04396</t>
  </si>
  <si>
    <t>BU04397</t>
  </si>
  <si>
    <t>BU04398</t>
  </si>
  <si>
    <t>Pullover corto unicolor carmelita</t>
  </si>
  <si>
    <t>Pullover corto unicolor blanco</t>
  </si>
  <si>
    <t>Pullover corto unicolor beige</t>
  </si>
  <si>
    <t>Pullover largo unicolor tela traslúcida negro</t>
  </si>
  <si>
    <t>Pullover largo unicolor tela traslúcida blanco</t>
  </si>
  <si>
    <t>Pullover largo unicolor tela traslúcida beige</t>
  </si>
  <si>
    <t>Pullover largo unicolor tela traslúcida terracota</t>
  </si>
  <si>
    <t>BU04399</t>
  </si>
  <si>
    <t>BU04400</t>
  </si>
  <si>
    <t>BU04401</t>
  </si>
  <si>
    <t>BU04402</t>
  </si>
  <si>
    <t>BU04403</t>
  </si>
  <si>
    <t>BU04404</t>
  </si>
  <si>
    <t>BU04405</t>
  </si>
  <si>
    <t>BU04406</t>
  </si>
  <si>
    <t>BU04407</t>
  </si>
  <si>
    <t>BU04408</t>
  </si>
  <si>
    <t>BU04409</t>
  </si>
  <si>
    <t>BU04410</t>
  </si>
  <si>
    <t>Sombrero Visera de Verano</t>
  </si>
  <si>
    <t>Talla Ajustable</t>
  </si>
  <si>
    <t xml:space="preserve">Top corto de lazo delantero </t>
  </si>
  <si>
    <t>Vestidos /nuevo</t>
  </si>
  <si>
    <t>Vestido de espagueti con frente recortado y abertura</t>
  </si>
  <si>
    <t>BU04411</t>
  </si>
  <si>
    <t>BU04412</t>
  </si>
  <si>
    <t>BU04413</t>
  </si>
  <si>
    <t>BU04414</t>
  </si>
  <si>
    <t>BU04415</t>
  </si>
  <si>
    <t>BU04416</t>
  </si>
  <si>
    <t>BU04417</t>
  </si>
  <si>
    <t>BU04418</t>
  </si>
  <si>
    <t>Camisetas sin mangas de diseño crochet</t>
  </si>
  <si>
    <t>Vestido Largo con cinturón fruncido</t>
  </si>
  <si>
    <t>Vestido Camisola con estampado de flores y tirantes cruzados</t>
  </si>
  <si>
    <t>BU04419</t>
  </si>
  <si>
    <t>BU04420</t>
  </si>
  <si>
    <t>BU04421</t>
  </si>
  <si>
    <t>Vestido largo con cuello Healter</t>
  </si>
  <si>
    <t>BU04422</t>
  </si>
  <si>
    <t>BU04423</t>
  </si>
  <si>
    <t>BU04424</t>
  </si>
  <si>
    <t>BU04425</t>
  </si>
  <si>
    <t>BU04426</t>
  </si>
  <si>
    <t>BU04427</t>
  </si>
  <si>
    <t>Vestido crochet Playero espalda descubierta</t>
  </si>
  <si>
    <t>Vestido crochet playero de tirantes</t>
  </si>
  <si>
    <t>BU04428</t>
  </si>
  <si>
    <t>BU04429</t>
  </si>
  <si>
    <t>Falda larga de visillo con maxi estampado de flor</t>
  </si>
  <si>
    <t>Falda maxi blanca de moda</t>
  </si>
  <si>
    <t>Vestido corte A de bolsillos</t>
  </si>
  <si>
    <t>Bolso verano de rafia en bloque de color</t>
  </si>
  <si>
    <t>BU04430</t>
  </si>
  <si>
    <t>Conjunto falda y top</t>
  </si>
  <si>
    <t>BU04431</t>
  </si>
  <si>
    <t>BU04432</t>
  </si>
  <si>
    <t>BU04433</t>
  </si>
  <si>
    <t>BU04434</t>
  </si>
  <si>
    <t>BU04435</t>
  </si>
  <si>
    <t>BU04436</t>
  </si>
  <si>
    <t>Falda Maxi plisada favorecedora</t>
  </si>
  <si>
    <t>Falda Midi Elegante Ajustada</t>
  </si>
  <si>
    <t>BU04437</t>
  </si>
  <si>
    <t>Vestido crema ajustado de hombro torcido</t>
  </si>
  <si>
    <t>BU04439</t>
  </si>
  <si>
    <t>BU04440</t>
  </si>
  <si>
    <t>BU04441</t>
  </si>
  <si>
    <t>BU04442</t>
  </si>
  <si>
    <t>Vestido Blanco en Bordado Inglés</t>
  </si>
  <si>
    <t>Vestido de tirantes atados y espalda corrida</t>
  </si>
  <si>
    <t xml:space="preserve">vestidos /nuevo </t>
  </si>
  <si>
    <t>Vestido verde cruzado H&amp;M</t>
  </si>
  <si>
    <t>BU04443</t>
  </si>
  <si>
    <t>BU04444</t>
  </si>
  <si>
    <t>BU04445</t>
  </si>
  <si>
    <t>BU04446</t>
  </si>
  <si>
    <t>Vestido lila cruzado H&amp;M</t>
  </si>
  <si>
    <t>BU04447</t>
  </si>
  <si>
    <t>Pantalón fuccia ajustado de tela H&amp;M</t>
  </si>
  <si>
    <t>Pantalón Caqui de Pierna Ancha De Talle Alto y Bolsillos H&amp;M</t>
  </si>
  <si>
    <t>BU04448</t>
  </si>
  <si>
    <t>BU04449</t>
  </si>
  <si>
    <t>BU04450</t>
  </si>
  <si>
    <t>BU04451</t>
  </si>
  <si>
    <t>Jean de talle regular de bajo descosido y pierna ancha H&amp;M</t>
  </si>
  <si>
    <t>Talla 4_S</t>
  </si>
  <si>
    <t>BU04452</t>
  </si>
  <si>
    <t>BU04453</t>
  </si>
  <si>
    <t>BU04454</t>
  </si>
  <si>
    <t>Top de punto y cuello elegante negro H&amp;M</t>
  </si>
  <si>
    <t>Top de punto y cuello elegante blanco H&amp;M</t>
  </si>
  <si>
    <t>BU04455</t>
  </si>
  <si>
    <t>BU04456</t>
  </si>
  <si>
    <t>BU04457</t>
  </si>
  <si>
    <t>BU04458</t>
  </si>
  <si>
    <t>Camisa Oversize en mezcla de lino H&amp;M</t>
  </si>
  <si>
    <t>Camisa beige en mezcla de lino</t>
  </si>
  <si>
    <t>Cinto de piel (encargo mónica)</t>
  </si>
  <si>
    <t>Camisa Oversize blanca en mezcla de lino H&amp;M (encargo mónica)</t>
  </si>
  <si>
    <t>Talla unitalla</t>
  </si>
  <si>
    <t>Pantalón de pierna ancha con estampado de moda H&amp;M</t>
  </si>
  <si>
    <t>BU04459</t>
  </si>
  <si>
    <t>BU04460</t>
  </si>
  <si>
    <t>BU04461</t>
  </si>
  <si>
    <t>Sandalias Pull&amp;Bear (encargo mónica)</t>
  </si>
  <si>
    <t>Sandalias de hebilla Pull&amp;Bear</t>
  </si>
  <si>
    <t>Vestido Maxi Negro Ajustado Elegante de hombro atado</t>
  </si>
  <si>
    <t xml:space="preserve">Lissette </t>
  </si>
  <si>
    <t>Marianela</t>
  </si>
  <si>
    <t>yaulet</t>
  </si>
  <si>
    <t>leydi</t>
  </si>
  <si>
    <t>xenia</t>
  </si>
  <si>
    <t>ana</t>
  </si>
  <si>
    <t>gema</t>
  </si>
  <si>
    <t>geydis sosa</t>
  </si>
  <si>
    <t>ely</t>
  </si>
  <si>
    <t>BU04462</t>
  </si>
  <si>
    <t>BU04463</t>
  </si>
  <si>
    <t>Pullover blanco de algodón PRIMARK</t>
  </si>
  <si>
    <t>BU04464</t>
  </si>
  <si>
    <t>BU04465</t>
  </si>
  <si>
    <t>BU04466</t>
  </si>
  <si>
    <t>Pullover negro acanalado de algodón PRIMARK</t>
  </si>
  <si>
    <t>Pullover mariposa multicolor algodón PRIMARK</t>
  </si>
  <si>
    <t>BU04467</t>
  </si>
  <si>
    <t>Pullover carmelita letrero de mariposa algodón PRIMARK</t>
  </si>
  <si>
    <t>Pullover morado catrina algodón</t>
  </si>
  <si>
    <t>Pullover Celeste algodón PRIMARK</t>
  </si>
  <si>
    <t>BU04468</t>
  </si>
  <si>
    <t>BU04469</t>
  </si>
  <si>
    <t>Pullover Love floreado algodón</t>
  </si>
  <si>
    <t>BU04462Marlen</t>
  </si>
  <si>
    <t>BU04463Marlen</t>
  </si>
  <si>
    <t>BU04464Marlen</t>
  </si>
  <si>
    <t>BU04465Marlen</t>
  </si>
  <si>
    <t>BU04466Marlen</t>
  </si>
  <si>
    <t>BU04467Marlen</t>
  </si>
  <si>
    <t>BU04468Marlen</t>
  </si>
  <si>
    <t>BU04469Marlen</t>
  </si>
  <si>
    <t>mari</t>
  </si>
  <si>
    <t>Maxi vestido de algodón cruzado con estampado floral vibrante</t>
  </si>
  <si>
    <t>diana</t>
  </si>
  <si>
    <t>camila</t>
  </si>
  <si>
    <t>ilen</t>
  </si>
  <si>
    <t>adita</t>
  </si>
  <si>
    <t>yisme</t>
  </si>
  <si>
    <t>Traje de baño clásico en bloque de color de talle alto</t>
  </si>
  <si>
    <t>BU04470</t>
  </si>
  <si>
    <t>BU04471</t>
  </si>
  <si>
    <t>Top corto verde</t>
  </si>
  <si>
    <t>Camisa verde oversize</t>
  </si>
  <si>
    <t>Camisa verde oversize (encargo)</t>
  </si>
  <si>
    <t>Top corto verde de tirantes (encargo)</t>
  </si>
  <si>
    <t>BU04472</t>
  </si>
  <si>
    <t>Traje de baño clásico en bloque de color de talle alto (encargo)</t>
  </si>
  <si>
    <t>ari</t>
  </si>
  <si>
    <t>arianna</t>
  </si>
  <si>
    <t>mami</t>
  </si>
  <si>
    <t>maricel</t>
  </si>
  <si>
    <t>fatima</t>
  </si>
  <si>
    <t>maite</t>
  </si>
  <si>
    <t>gretis</t>
  </si>
  <si>
    <t>dayi</t>
  </si>
  <si>
    <t>nancy</t>
  </si>
  <si>
    <t>yaimara</t>
  </si>
  <si>
    <t>airin</t>
  </si>
  <si>
    <t>yilien</t>
  </si>
  <si>
    <t>Conjunto Playera y short bikers (devolución)</t>
  </si>
  <si>
    <t>yunelkis</t>
  </si>
  <si>
    <t>laura</t>
  </si>
  <si>
    <t>isavelita</t>
  </si>
  <si>
    <t>lisandra</t>
  </si>
  <si>
    <t>liz</t>
  </si>
  <si>
    <t>fabiola</t>
  </si>
  <si>
    <t>BU043971</t>
  </si>
  <si>
    <t>yaneris</t>
  </si>
  <si>
    <t>mercy</t>
  </si>
  <si>
    <t>lba</t>
  </si>
  <si>
    <t>yunelkys</t>
  </si>
  <si>
    <t>susana</t>
  </si>
  <si>
    <t>kenia</t>
  </si>
  <si>
    <t>olivia</t>
  </si>
  <si>
    <t>aymara</t>
  </si>
  <si>
    <t>amarilis</t>
  </si>
  <si>
    <t>angels</t>
  </si>
  <si>
    <t>yaritza</t>
  </si>
  <si>
    <t>yilen</t>
  </si>
  <si>
    <t>dessyre</t>
  </si>
  <si>
    <t>niliam</t>
  </si>
  <si>
    <t>niuris</t>
  </si>
  <si>
    <t>BU04473</t>
  </si>
  <si>
    <t>BU04474</t>
  </si>
  <si>
    <t>BU04475</t>
  </si>
  <si>
    <t>BU04476</t>
  </si>
  <si>
    <t>Set de Splash y crema de Victoria Secret (Original) Bare Vainilla</t>
  </si>
  <si>
    <t>lia</t>
  </si>
  <si>
    <t>lissania</t>
  </si>
  <si>
    <t>giulia</t>
  </si>
  <si>
    <t>dany</t>
  </si>
  <si>
    <t>arleti</t>
  </si>
  <si>
    <t>arabby</t>
  </si>
  <si>
    <t>tamara</t>
  </si>
  <si>
    <t>martha</t>
  </si>
  <si>
    <t>tania</t>
  </si>
  <si>
    <t>Orquídea</t>
  </si>
  <si>
    <t>cary</t>
  </si>
  <si>
    <t>ana flavia</t>
  </si>
  <si>
    <t>yesy</t>
  </si>
  <si>
    <t>Yesy</t>
  </si>
  <si>
    <t>gloria</t>
  </si>
  <si>
    <t>jenny</t>
  </si>
  <si>
    <t>patricia</t>
  </si>
  <si>
    <t>thali</t>
  </si>
  <si>
    <t>barma</t>
  </si>
  <si>
    <t>yimera</t>
  </si>
  <si>
    <t>zulema</t>
  </si>
  <si>
    <t>maribel</t>
  </si>
  <si>
    <t>Set de Splash y crema de Victoria Secret (Original) Aqua Kiss</t>
  </si>
  <si>
    <t>yanet</t>
  </si>
  <si>
    <t>Samantha</t>
  </si>
  <si>
    <t>i) NO BORRAR ESTA FILA ii) NO ESCRIBIR NADA DEBAJO DE ESTA FILA, iii) PARA CREAR UNA NUEVA, MARCA ESTA FILA COMPLETA Y DALE EN EL BOTON INSERTAR</t>
  </si>
  <si>
    <t>NO TOCAR</t>
  </si>
  <si>
    <t>OBLIGATARIO LLENAR</t>
  </si>
  <si>
    <t>Observaciones</t>
  </si>
  <si>
    <t>1. No BORRAR esta fila
2. No ESCRIBIR nada DEBAJO de esta fila,
3. Para CREAR UNA NUEVA, marca esta fila completa (haciendo clic a la izquieda sobre el número de fila) y dale al botón INSERTAR en la barra superior en HOME o INICIO (según idioma)
4. NO eliminar o insertar ninguna columna, excepto al final a la derecha</t>
  </si>
  <si>
    <t>Costo SIN Comision</t>
  </si>
  <si>
    <t>SOLO LLENAR SI TIENE GESTOR
USAR SIEMPRE EL MISMO NOMBRE PARA EL GESTOR</t>
  </si>
  <si>
    <t>Set de Splash y crema de Victoria Secret (Original) Love Spell</t>
  </si>
  <si>
    <t>Set de Splash y crema de Victoria Secret (Original) Pomegranate &amp; Lotus</t>
  </si>
  <si>
    <t>Set de Splash y crema de Victoria Secret (Original) Amber Romance</t>
  </si>
  <si>
    <t>Set de Splash y crema de Victoria Secret (Original) Strawberries &amp; Champagne</t>
  </si>
  <si>
    <t>Short blanco de talle alto</t>
  </si>
  <si>
    <t>Short blanco de talle alto (encargo)</t>
  </si>
  <si>
    <t>BU04477</t>
  </si>
  <si>
    <t>BU04478</t>
  </si>
  <si>
    <t>Luz</t>
  </si>
  <si>
    <t>yole</t>
  </si>
  <si>
    <t xml:space="preserve">Jogger afelpado de talle alto </t>
  </si>
  <si>
    <t>partes de abajo</t>
  </si>
  <si>
    <t>BU07353</t>
  </si>
  <si>
    <t>greter</t>
  </si>
  <si>
    <t>pendiente de pago</t>
  </si>
  <si>
    <t>lurdita</t>
  </si>
  <si>
    <t>dunia</t>
  </si>
  <si>
    <t>aracelia</t>
  </si>
  <si>
    <t>yoly</t>
  </si>
  <si>
    <t>Bolso de playa con diseño de rayas tamaño mediano</t>
  </si>
  <si>
    <t>dayana</t>
  </si>
  <si>
    <t>baby</t>
  </si>
  <si>
    <t>kira</t>
  </si>
  <si>
    <t xml:space="preserve">Bolso tejido redondo de gran capidad </t>
  </si>
  <si>
    <t>Falda larga viniletto</t>
  </si>
  <si>
    <t>rosmery</t>
  </si>
  <si>
    <t>yamila</t>
  </si>
  <si>
    <t>Lilian</t>
  </si>
  <si>
    <t>Set de Splash y crema de Victoria Secret (Original) Midnigth Bloom</t>
  </si>
  <si>
    <t>BU04479</t>
  </si>
  <si>
    <t>janet</t>
  </si>
  <si>
    <t>thalía</t>
  </si>
  <si>
    <t>lorena</t>
  </si>
  <si>
    <t>acelia</t>
  </si>
  <si>
    <t>deborah</t>
  </si>
  <si>
    <t>rosi</t>
  </si>
  <si>
    <t>baby se la queda</t>
  </si>
  <si>
    <t>Diana</t>
  </si>
  <si>
    <t>Talla 37 Marca H&amp;M</t>
  </si>
  <si>
    <t>Talla 39 Marca H&amp;M</t>
  </si>
  <si>
    <t>Sandalias flip de plataforma Naranja Marca F21</t>
  </si>
  <si>
    <t xml:space="preserve">Talla 37/38 </t>
  </si>
  <si>
    <t>Sandalias flip de plataforma Rosadas Marca F21</t>
  </si>
  <si>
    <t>Mocasín de punta fina Marca H&amp;M</t>
  </si>
  <si>
    <t>Sandalias negras acolchadas Marca F21</t>
  </si>
  <si>
    <t>Talla 39/40</t>
  </si>
  <si>
    <t>Sandalias de tiras con tacón cuadrado Marca H&amp;M</t>
  </si>
  <si>
    <t>Sandalias carmelitas de moda con correa de velcro</t>
  </si>
  <si>
    <t>Sandalias strappy de plataforma color beige</t>
  </si>
  <si>
    <t>Tacones de punta fina con flor de piedras</t>
  </si>
  <si>
    <t>Encargo mónica</t>
  </si>
  <si>
    <t>Sandalias plateadas con pedrería</t>
  </si>
  <si>
    <t>Talla 36_37</t>
  </si>
  <si>
    <t>Bolso shopper flores pequeñas coloridas</t>
  </si>
  <si>
    <t>Bolso shopper flores pequeñas rosadas</t>
  </si>
  <si>
    <t>Bikini Satinado hacer foto</t>
  </si>
  <si>
    <t>Bikini negro sexy pequeño</t>
  </si>
  <si>
    <t>Cinto ancho de hebilla dorada</t>
  </si>
  <si>
    <t>accesorios</t>
  </si>
  <si>
    <t>Talla S Talla Top_S Tanga_L</t>
  </si>
  <si>
    <t>BU043481</t>
  </si>
  <si>
    <t>Malu</t>
  </si>
  <si>
    <t>BU043471</t>
  </si>
  <si>
    <t>BU043461</t>
  </si>
  <si>
    <t>Talla 36/37/38</t>
  </si>
  <si>
    <t>Blusa camisa de puño largo</t>
  </si>
  <si>
    <t>Talla S/M Marca H&amp;M</t>
  </si>
  <si>
    <t xml:space="preserve">Falda satinada negra línea A </t>
  </si>
  <si>
    <t>Talla S/M Marca SHEIN</t>
  </si>
  <si>
    <t>Pantalón de vestir de viscosa y lino negro</t>
  </si>
  <si>
    <t>Pantaloneta con abertura y bolsillos</t>
  </si>
  <si>
    <t>Encargo lissette</t>
  </si>
  <si>
    <t>Chaleco Healter color crema y botones coral</t>
  </si>
  <si>
    <t>BU043482</t>
  </si>
  <si>
    <t>Jean campana</t>
  </si>
  <si>
    <t>Brasier de encaje blanco</t>
  </si>
  <si>
    <t>Camisa negra con estampado floral </t>
  </si>
  <si>
    <t>Top bustier corset de encaje</t>
  </si>
  <si>
    <t>Talla S_M</t>
  </si>
  <si>
    <t>Corset de Encaje negro</t>
  </si>
  <si>
    <t>BU043972</t>
  </si>
  <si>
    <t>asignar nombre del gestor</t>
  </si>
  <si>
    <t>BU044021</t>
  </si>
  <si>
    <t>BU0440221</t>
  </si>
  <si>
    <t>BU0440232</t>
  </si>
  <si>
    <t>BU0440241</t>
  </si>
  <si>
    <t>BU0440242</t>
  </si>
  <si>
    <t>BU0440243</t>
  </si>
  <si>
    <t>BU0440244</t>
  </si>
  <si>
    <t>BU0440245</t>
  </si>
  <si>
    <t>dayareni</t>
  </si>
  <si>
    <t>Tamaño Pequeño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</si>
</sst>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quot;$&quot;* #,##0.00_-;_-&quot;$&quot;* &quot;-&quot;??_-;_-@_-"/>
    <numFmt numFmtId="166" formatCode="&quot;$&quot;#,##0.0"/>
  </numFmts>
  <fonts count="21" x14ac:knownFonts="1">
    <font>
      <sz val="10"/>
      <color indexed="8"/>
      <name val="Helvetica Neue"/>
    </font>
    <font>
      <sz val="12"/>
      <color theme="1"/>
      <name val="Helvetica Neue"/>
      <family val="2"/>
      <scheme val="minor"/>
    </font>
    <font>
      <sz val="10"/>
      <color rgb="FF000000"/>
      <name val="Helvetica Neue"/>
      <family val="2"/>
    </font>
    <font>
      <sz val="10"/>
      <color rgb="FF000000"/>
      <name val="Helvetica Neue"/>
      <family val="2"/>
      <scheme val="major"/>
    </font>
    <font>
      <sz val="10"/>
      <color indexed="8"/>
      <name val="Helvetica Neue"/>
      <family val="2"/>
    </font>
    <font>
      <b/>
      <sz val="10"/>
      <color theme="0"/>
      <name val="Helvetica Neue"/>
      <family val="2"/>
    </font>
    <font>
      <sz val="8"/>
      <name val="Helvetica Neue"/>
      <family val="2"/>
    </font>
    <font>
      <sz val="10"/>
      <color indexed="8"/>
      <name val="Helvetica Neue"/>
      <family val="2"/>
      <scheme val="major"/>
    </font>
    <font>
      <b/>
      <sz val="10"/>
      <color rgb="FF000000"/>
      <name val="Helvetica Neue"/>
      <family val="2"/>
      <scheme val="major"/>
    </font>
    <font>
      <b/>
      <sz val="10"/>
      <color indexed="8"/>
      <name val="Helvetica Neue"/>
      <family val="2"/>
      <scheme val="minor"/>
    </font>
    <font>
      <sz val="10"/>
      <color theme="1"/>
      <name val="Helvetica Neue"/>
      <family val="2"/>
    </font>
    <font>
      <b/>
      <sz val="14"/>
      <color theme="2" tint="-0.89999084444715716"/>
      <name val="Helvetica Neue"/>
      <family val="2"/>
      <scheme val="minor"/>
    </font>
    <font>
      <sz val="10"/>
      <color rgb="FF000000"/>
      <name val="Tahoma"/>
      <family val="2"/>
    </font>
    <font>
      <b/>
      <sz val="10"/>
      <color rgb="FF000000"/>
      <name val="Tahoma"/>
      <family val="2"/>
    </font>
    <font>
      <i/>
      <sz val="10"/>
      <color indexed="8"/>
      <name val="Helvetica Neue"/>
      <family val="2"/>
    </font>
    <font>
      <b/>
      <sz val="10"/>
      <color theme="0" tint="-4.9989318521683403E-2"/>
      <name val="Helvetica Neue (Body)"/>
    </font>
    <font>
      <sz val="14"/>
      <color theme="0" tint="-4.9989318521683403E-2"/>
      <name val="Helvetica Neue"/>
      <family val="2"/>
      <scheme val="major"/>
    </font>
    <font>
      <b/>
      <sz val="10"/>
      <color theme="0"/>
      <name val="Helvetica Neue (Headings)"/>
    </font>
    <font>
      <b/>
      <sz val="10"/>
      <color indexed="8"/>
      <name val="Helvetica Neue"/>
      <family val="2"/>
      <scheme val="major"/>
    </font>
    <font>
      <b/>
      <sz val="12"/>
      <color theme="0"/>
      <name val="Helvetica Neue"/>
      <family val="2"/>
    </font>
    <font>
      <b/>
      <sz val="10"/>
      <color indexed="8"/>
      <name val="Helvetica Neue"/>
      <family val="2"/>
    </font>
  </fonts>
  <fills count="14">
    <fill>
      <patternFill patternType="none"/>
    </fill>
    <fill>
      <patternFill patternType="gray125"/>
    </fill>
    <fill>
      <patternFill patternType="solid">
        <fgColor theme="7"/>
        <bgColor indexed="64"/>
      </patternFill>
    </fill>
    <fill>
      <patternFill patternType="solid">
        <fgColor theme="0"/>
        <bgColor rgb="FFCEFBF5"/>
      </patternFill>
    </fill>
    <fill>
      <patternFill patternType="solid">
        <fgColor theme="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2060"/>
        <bgColor indexed="64"/>
      </patternFill>
    </fill>
    <fill>
      <patternFill patternType="solid">
        <fgColor theme="6"/>
        <bgColor indexed="64"/>
      </patternFill>
    </fill>
    <fill>
      <patternFill patternType="solid">
        <fgColor theme="8" tint="-0.249977111117893"/>
        <bgColor rgb="FF000000"/>
      </patternFill>
    </fill>
  </fills>
  <borders count="1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rgb="FFF2F2F2"/>
      </left>
      <right style="thin">
        <color rgb="FFF2F2F2"/>
      </right>
      <top style="thin">
        <color rgb="FFF2F2F2"/>
      </top>
      <bottom style="thin">
        <color rgb="FFF2F2F2"/>
      </bottom>
      <diagonal/>
    </border>
    <border>
      <left/>
      <right style="thin">
        <color theme="3" tint="0.79998168889431442"/>
      </right>
      <top/>
      <bottom/>
      <diagonal/>
    </border>
    <border>
      <left style="thin">
        <color rgb="FFA0E886"/>
      </left>
      <right style="thin">
        <color theme="3" tint="0.79998168889431442"/>
      </right>
      <top style="thin">
        <color rgb="FFA0E886"/>
      </top>
      <bottom style="thin">
        <color rgb="FFA0E886"/>
      </bottom>
      <diagonal/>
    </border>
    <border>
      <left/>
      <right/>
      <top style="thin">
        <color rgb="FFA0E886"/>
      </top>
      <bottom style="thin">
        <color rgb="FFA0E886"/>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s>
  <cellStyleXfs count="4">
    <xf numFmtId="0" fontId="0" fillId="0" borderId="0" applyNumberFormat="0" applyFill="0" applyBorder="0" applyProtection="0">
      <alignment vertical="top" wrapText="1"/>
    </xf>
    <xf numFmtId="0" fontId="1" fillId="0" borderId="0"/>
    <xf numFmtId="165" fontId="1" fillId="0" borderId="0" applyFont="0" applyFill="0" applyBorder="0" applyAlignment="0" applyProtection="0"/>
    <xf numFmtId="0" fontId="4" fillId="0" borderId="0" applyNumberFormat="0" applyFill="0" applyBorder="0" applyProtection="0">
      <alignment vertical="top" wrapText="1"/>
    </xf>
  </cellStyleXfs>
  <cellXfs count="106">
    <xf numFmtId="0" fontId="0" fillId="0" borderId="0" xfId="0">
      <alignment vertical="top" wrapText="1"/>
    </xf>
    <xf numFmtId="0" fontId="0" fillId="0" borderId="0" xfId="0" applyNumberFormat="1" applyAlignment="1">
      <alignment vertical="top"/>
    </xf>
    <xf numFmtId="0" fontId="0" fillId="0" borderId="0" xfId="0" applyNumberFormat="1">
      <alignment vertical="top" wrapText="1"/>
    </xf>
    <xf numFmtId="164" fontId="0" fillId="0" borderId="0" xfId="0" applyNumberFormat="1" applyAlignment="1">
      <alignment vertical="top"/>
    </xf>
    <xf numFmtId="0" fontId="4" fillId="0" borderId="0" xfId="0" applyFont="1">
      <alignment vertical="top" wrapText="1"/>
    </xf>
    <xf numFmtId="164" fontId="4" fillId="0" borderId="0" xfId="0" applyNumberFormat="1" applyFont="1">
      <alignment vertical="top" wrapText="1"/>
    </xf>
    <xf numFmtId="164" fontId="0" fillId="0" borderId="0" xfId="0" applyNumberFormat="1">
      <alignment vertical="top" wrapText="1"/>
    </xf>
    <xf numFmtId="164" fontId="7" fillId="0" borderId="1" xfId="0" applyNumberFormat="1" applyFont="1" applyBorder="1" applyAlignment="1">
      <alignment vertical="top"/>
    </xf>
    <xf numFmtId="0" fontId="7" fillId="0" borderId="1" xfId="0" applyNumberFormat="1" applyFont="1" applyBorder="1" applyAlignment="1">
      <alignment vertical="top"/>
    </xf>
    <xf numFmtId="164" fontId="7" fillId="0" borderId="1" xfId="0" applyNumberFormat="1" applyFont="1" applyFill="1" applyBorder="1" applyAlignment="1">
      <alignment vertical="top"/>
    </xf>
    <xf numFmtId="164" fontId="2" fillId="0" borderId="4" xfId="0" applyNumberFormat="1" applyFont="1" applyBorder="1" applyAlignment="1">
      <alignment vertical="top"/>
    </xf>
    <xf numFmtId="164" fontId="2" fillId="3" borderId="4" xfId="0" applyNumberFormat="1" applyFont="1" applyFill="1" applyBorder="1" applyAlignment="1">
      <alignment vertical="top"/>
    </xf>
    <xf numFmtId="164" fontId="7" fillId="0" borderId="2" xfId="0" applyNumberFormat="1" applyFont="1" applyBorder="1" applyAlignment="1">
      <alignment vertical="top"/>
    </xf>
    <xf numFmtId="0" fontId="4" fillId="5" borderId="0" xfId="0" applyFont="1" applyFill="1">
      <alignment vertical="top" wrapText="1"/>
    </xf>
    <xf numFmtId="0" fontId="0" fillId="5" borderId="0" xfId="0" applyFill="1">
      <alignment vertical="top" wrapText="1"/>
    </xf>
    <xf numFmtId="0" fontId="0" fillId="5" borderId="0" xfId="0" applyNumberFormat="1" applyFill="1">
      <alignment vertical="top" wrapText="1"/>
    </xf>
    <xf numFmtId="164" fontId="0" fillId="5" borderId="0" xfId="0" applyNumberFormat="1" applyFill="1">
      <alignment vertical="top" wrapText="1"/>
    </xf>
    <xf numFmtId="0" fontId="9" fillId="0" borderId="0" xfId="0" applyNumberFormat="1" applyFont="1" applyAlignment="1">
      <alignment vertical="top"/>
    </xf>
    <xf numFmtId="0" fontId="4" fillId="2" borderId="0" xfId="0" applyFont="1" applyFill="1">
      <alignment vertical="top" wrapText="1"/>
    </xf>
    <xf numFmtId="1" fontId="0" fillId="0" borderId="0" xfId="0" applyNumberFormat="1">
      <alignment vertical="top" wrapText="1"/>
    </xf>
    <xf numFmtId="0" fontId="0" fillId="6" borderId="0" xfId="0" applyFill="1">
      <alignment vertical="top" wrapText="1"/>
    </xf>
    <xf numFmtId="0" fontId="0" fillId="0" borderId="5" xfId="0" applyBorder="1">
      <alignment vertical="top" wrapText="1"/>
    </xf>
    <xf numFmtId="16" fontId="4" fillId="0" borderId="5" xfId="0" applyNumberFormat="1" applyFont="1" applyBorder="1">
      <alignment vertical="top" wrapText="1"/>
    </xf>
    <xf numFmtId="16" fontId="0" fillId="0" borderId="5" xfId="0" applyNumberFormat="1" applyBorder="1">
      <alignment vertical="top" wrapText="1"/>
    </xf>
    <xf numFmtId="16" fontId="4" fillId="5" borderId="5" xfId="0" applyNumberFormat="1" applyFont="1" applyFill="1" applyBorder="1">
      <alignment vertical="top" wrapText="1"/>
    </xf>
    <xf numFmtId="16" fontId="2" fillId="0" borderId="6" xfId="0" applyNumberFormat="1" applyFont="1" applyBorder="1">
      <alignment vertical="top" wrapText="1"/>
    </xf>
    <xf numFmtId="16" fontId="0" fillId="5" borderId="5" xfId="0" applyNumberFormat="1" applyFill="1" applyBorder="1">
      <alignment vertical="top" wrapText="1"/>
    </xf>
    <xf numFmtId="16" fontId="4" fillId="0" borderId="5" xfId="0" applyNumberFormat="1" applyFont="1" applyBorder="1" applyAlignment="1">
      <alignment horizontal="right" vertical="top" wrapText="1"/>
    </xf>
    <xf numFmtId="16" fontId="0" fillId="0" borderId="5" xfId="0" applyNumberFormat="1" applyBorder="1" applyAlignment="1">
      <alignment horizontal="right" vertical="top" wrapText="1"/>
    </xf>
    <xf numFmtId="16" fontId="2" fillId="0" borderId="6" xfId="0" applyNumberFormat="1" applyFont="1" applyBorder="1" applyAlignment="1">
      <alignment horizontal="right" vertical="top" wrapText="1"/>
    </xf>
    <xf numFmtId="16" fontId="4" fillId="4" borderId="5" xfId="0" applyNumberFormat="1" applyFont="1" applyFill="1" applyBorder="1" applyAlignment="1">
      <alignment horizontal="right" vertical="top" wrapText="1"/>
    </xf>
    <xf numFmtId="16" fontId="2" fillId="0" borderId="5" xfId="0" applyNumberFormat="1" applyFont="1" applyBorder="1" applyAlignment="1">
      <alignment horizontal="right" vertical="top" wrapText="1"/>
    </xf>
    <xf numFmtId="16" fontId="2" fillId="6" borderId="5" xfId="0" applyNumberFormat="1" applyFont="1" applyFill="1" applyBorder="1" applyAlignment="1">
      <alignment horizontal="right" vertical="top" wrapText="1"/>
    </xf>
    <xf numFmtId="0" fontId="0" fillId="6" borderId="5" xfId="0" applyFill="1" applyBorder="1">
      <alignment vertical="top" wrapText="1"/>
    </xf>
    <xf numFmtId="16" fontId="0" fillId="4" borderId="5" xfId="0" applyNumberFormat="1" applyFill="1" applyBorder="1">
      <alignment vertical="top" wrapText="1"/>
    </xf>
    <xf numFmtId="16" fontId="0" fillId="7" borderId="5" xfId="0" applyNumberFormat="1" applyFill="1" applyBorder="1">
      <alignment vertical="top" wrapText="1"/>
    </xf>
    <xf numFmtId="0" fontId="0" fillId="4" borderId="5" xfId="0" applyFill="1" applyBorder="1">
      <alignment vertical="top" wrapText="1"/>
    </xf>
    <xf numFmtId="16" fontId="0" fillId="4" borderId="5" xfId="0" applyNumberFormat="1" applyFill="1" applyBorder="1" applyAlignment="1">
      <alignment horizontal="right" vertical="top" wrapText="1"/>
    </xf>
    <xf numFmtId="16" fontId="0" fillId="7" borderId="5" xfId="0" applyNumberFormat="1" applyFill="1" applyBorder="1" applyAlignment="1">
      <alignment horizontal="right" vertical="top" wrapText="1"/>
    </xf>
    <xf numFmtId="16" fontId="4" fillId="7" borderId="5" xfId="0" applyNumberFormat="1" applyFont="1" applyFill="1" applyBorder="1" applyAlignment="1">
      <alignment horizontal="right" vertical="top" wrapText="1"/>
    </xf>
    <xf numFmtId="164" fontId="7" fillId="5" borderId="1" xfId="0" applyNumberFormat="1" applyFont="1" applyFill="1" applyBorder="1" applyAlignment="1">
      <alignment vertical="top"/>
    </xf>
    <xf numFmtId="16" fontId="0" fillId="5" borderId="5" xfId="0" applyNumberFormat="1" applyFill="1" applyBorder="1" applyAlignment="1">
      <alignment horizontal="right" vertical="top" wrapText="1"/>
    </xf>
    <xf numFmtId="16" fontId="4" fillId="8" borderId="5" xfId="0" applyNumberFormat="1" applyFont="1" applyFill="1" applyBorder="1" applyAlignment="1">
      <alignment horizontal="right" vertical="top" wrapText="1"/>
    </xf>
    <xf numFmtId="0" fontId="4" fillId="8" borderId="0" xfId="0" applyFont="1" applyFill="1">
      <alignment vertical="top" wrapText="1"/>
    </xf>
    <xf numFmtId="0" fontId="0" fillId="8" borderId="0" xfId="0" applyFill="1">
      <alignment vertical="top" wrapText="1"/>
    </xf>
    <xf numFmtId="164" fontId="7" fillId="8" borderId="1" xfId="0" applyNumberFormat="1" applyFont="1" applyFill="1" applyBorder="1" applyAlignment="1">
      <alignment vertical="top"/>
    </xf>
    <xf numFmtId="0" fontId="0" fillId="8" borderId="0" xfId="0" applyNumberFormat="1" applyFill="1">
      <alignment vertical="top" wrapText="1"/>
    </xf>
    <xf numFmtId="164" fontId="0" fillId="8" borderId="0" xfId="0" applyNumberFormat="1" applyFill="1">
      <alignment vertical="top" wrapText="1"/>
    </xf>
    <xf numFmtId="16" fontId="0" fillId="8" borderId="5" xfId="0" applyNumberFormat="1" applyFill="1" applyBorder="1">
      <alignment vertical="top" wrapText="1"/>
    </xf>
    <xf numFmtId="0" fontId="2" fillId="0" borderId="7" xfId="0" applyFont="1" applyBorder="1">
      <alignment vertical="top" wrapText="1"/>
    </xf>
    <xf numFmtId="164" fontId="7" fillId="0" borderId="0" xfId="0" applyNumberFormat="1" applyFont="1" applyFill="1" applyBorder="1" applyAlignment="1">
      <alignment vertical="top"/>
    </xf>
    <xf numFmtId="0" fontId="5" fillId="4" borderId="0" xfId="0" applyFont="1" applyFill="1">
      <alignment vertical="top" wrapText="1"/>
    </xf>
    <xf numFmtId="164" fontId="0" fillId="4" borderId="0" xfId="0" applyNumberFormat="1" applyFill="1">
      <alignment vertical="top" wrapText="1"/>
    </xf>
    <xf numFmtId="0" fontId="10" fillId="9" borderId="0" xfId="0" applyNumberFormat="1" applyFont="1" applyFill="1" applyAlignment="1">
      <alignment horizontal="center" vertical="top" wrapText="1"/>
    </xf>
    <xf numFmtId="0" fontId="4" fillId="10" borderId="5" xfId="0" applyFont="1" applyFill="1" applyBorder="1" applyAlignment="1">
      <alignment vertical="center" wrapText="1"/>
    </xf>
    <xf numFmtId="0" fontId="4" fillId="10" borderId="0" xfId="0" applyFont="1" applyFill="1" applyAlignment="1">
      <alignment vertical="center" wrapText="1"/>
    </xf>
    <xf numFmtId="0" fontId="4" fillId="10" borderId="0" xfId="0" applyNumberFormat="1" applyFont="1" applyFill="1" applyAlignment="1">
      <alignment vertical="center" wrapText="1"/>
    </xf>
    <xf numFmtId="164" fontId="4" fillId="10" borderId="0" xfId="0" applyNumberFormat="1" applyFont="1" applyFill="1" applyAlignment="1">
      <alignment vertical="center" wrapText="1"/>
    </xf>
    <xf numFmtId="0" fontId="0" fillId="10" borderId="0" xfId="0" applyFill="1" applyAlignment="1">
      <alignment vertical="center" wrapText="1"/>
    </xf>
    <xf numFmtId="164"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left" vertical="center" wrapText="1"/>
    </xf>
    <xf numFmtId="164" fontId="11" fillId="5" borderId="3" xfId="0" applyNumberFormat="1" applyFont="1" applyFill="1" applyBorder="1" applyAlignment="1">
      <alignment horizontal="left" vertical="center" wrapText="1"/>
    </xf>
    <xf numFmtId="166" fontId="11" fillId="5" borderId="3" xfId="0" applyNumberFormat="1" applyFont="1" applyFill="1" applyBorder="1" applyAlignment="1">
      <alignment horizontal="left" vertical="center" wrapText="1"/>
    </xf>
    <xf numFmtId="166" fontId="0" fillId="0" borderId="0" xfId="0" applyNumberFormat="1" applyAlignment="1">
      <alignment vertical="top"/>
    </xf>
    <xf numFmtId="164" fontId="0" fillId="6" borderId="0" xfId="0" applyNumberFormat="1" applyFill="1">
      <alignment vertical="top" wrapText="1"/>
    </xf>
    <xf numFmtId="164" fontId="14" fillId="0" borderId="0" xfId="0" applyNumberFormat="1" applyFont="1">
      <alignment vertical="top" wrapText="1"/>
    </xf>
    <xf numFmtId="0" fontId="4" fillId="0" borderId="0" xfId="0" applyNumberFormat="1" applyFont="1">
      <alignment vertical="top" wrapText="1"/>
    </xf>
    <xf numFmtId="0" fontId="3" fillId="0" borderId="1" xfId="0" applyNumberFormat="1" applyFont="1" applyFill="1" applyBorder="1">
      <alignment vertical="top" wrapText="1"/>
    </xf>
    <xf numFmtId="0" fontId="7" fillId="0" borderId="1" xfId="0" applyNumberFormat="1" applyFont="1" applyFill="1" applyBorder="1" applyAlignment="1">
      <alignment vertical="top"/>
    </xf>
    <xf numFmtId="164" fontId="7" fillId="0" borderId="1" xfId="0" applyNumberFormat="1" applyFont="1" applyFill="1" applyBorder="1" applyAlignment="1">
      <alignment horizontal="left" vertical="top"/>
    </xf>
    <xf numFmtId="0" fontId="0" fillId="0" borderId="0" xfId="0" applyFill="1">
      <alignment vertical="top" wrapText="1"/>
    </xf>
    <xf numFmtId="0" fontId="0" fillId="0" borderId="0" xfId="0" applyNumberFormat="1" applyFill="1">
      <alignment vertical="top" wrapText="1"/>
    </xf>
    <xf numFmtId="0" fontId="4" fillId="0" borderId="0" xfId="0" applyFont="1" applyFill="1">
      <alignment vertical="top" wrapText="1"/>
    </xf>
    <xf numFmtId="1" fontId="0" fillId="0" borderId="0" xfId="0" applyNumberFormat="1" applyFill="1">
      <alignment vertical="top" wrapText="1"/>
    </xf>
    <xf numFmtId="0" fontId="7" fillId="0" borderId="1" xfId="0" applyNumberFormat="1" applyFont="1" applyFill="1" applyBorder="1" applyAlignment="1">
      <alignment horizontal="left" vertical="top"/>
    </xf>
    <xf numFmtId="164" fontId="8" fillId="0" borderId="1"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4" fillId="0" borderId="0" xfId="0" applyNumberFormat="1" applyFont="1" applyFill="1">
      <alignment vertical="top" wrapText="1"/>
    </xf>
    <xf numFmtId="0" fontId="2" fillId="0" borderId="4" xfId="0" applyNumberFormat="1" applyFont="1" applyFill="1" applyBorder="1" applyAlignment="1">
      <alignment vertical="top"/>
    </xf>
    <xf numFmtId="0" fontId="7" fillId="0" borderId="8" xfId="0" applyNumberFormat="1" applyFont="1" applyFill="1" applyBorder="1" applyAlignment="1">
      <alignment vertical="top"/>
    </xf>
    <xf numFmtId="0" fontId="0" fillId="0" borderId="0" xfId="0" applyNumberFormat="1" applyFill="1" applyBorder="1">
      <alignment vertical="top" wrapText="1"/>
    </xf>
    <xf numFmtId="0" fontId="15" fillId="11" borderId="1" xfId="0" applyNumberFormat="1" applyFont="1" applyFill="1" applyBorder="1" applyAlignment="1">
      <alignment vertical="top"/>
    </xf>
    <xf numFmtId="164" fontId="15" fillId="11" borderId="1" xfId="0" applyNumberFormat="1" applyFont="1" applyFill="1" applyBorder="1" applyAlignment="1">
      <alignment horizontal="left" vertical="top"/>
    </xf>
    <xf numFmtId="0" fontId="15" fillId="11" borderId="0" xfId="0" applyNumberFormat="1" applyFont="1" applyFill="1" applyBorder="1">
      <alignment vertical="top" wrapText="1"/>
    </xf>
    <xf numFmtId="0" fontId="15" fillId="11" borderId="0" xfId="0" applyFont="1" applyFill="1">
      <alignment vertical="top" wrapText="1"/>
    </xf>
    <xf numFmtId="0" fontId="11" fillId="5" borderId="3" xfId="0" applyNumberFormat="1" applyFont="1" applyFill="1" applyBorder="1" applyAlignment="1">
      <alignment horizontal="left" vertical="center" wrapText="1"/>
    </xf>
    <xf numFmtId="0" fontId="7" fillId="0" borderId="2" xfId="0" applyNumberFormat="1" applyFont="1" applyBorder="1" applyAlignment="1">
      <alignment vertical="top"/>
    </xf>
    <xf numFmtId="49" fontId="0" fillId="0" borderId="0" xfId="0" applyNumberFormat="1" applyAlignment="1">
      <alignment vertical="top"/>
    </xf>
    <xf numFmtId="164" fontId="7" fillId="11" borderId="9" xfId="0" applyNumberFormat="1" applyFont="1" applyFill="1" applyBorder="1" applyAlignment="1">
      <alignment vertical="top"/>
    </xf>
    <xf numFmtId="49" fontId="7" fillId="11" borderId="9" xfId="0" applyNumberFormat="1" applyFont="1" applyFill="1" applyBorder="1" applyAlignment="1">
      <alignment vertical="top"/>
    </xf>
    <xf numFmtId="164" fontId="16" fillId="11" borderId="9" xfId="0" applyNumberFormat="1" applyFont="1" applyFill="1" applyBorder="1">
      <alignment vertical="top" wrapText="1"/>
    </xf>
    <xf numFmtId="164" fontId="17" fillId="13" borderId="9" xfId="0" applyNumberFormat="1" applyFont="1" applyFill="1" applyBorder="1" applyAlignment="1">
      <alignment horizontal="center" vertical="center"/>
    </xf>
    <xf numFmtId="0" fontId="0" fillId="0" borderId="0" xfId="0" applyNumberFormat="1" applyFill="1" applyAlignment="1">
      <alignment vertical="top"/>
    </xf>
    <xf numFmtId="164" fontId="18" fillId="12" borderId="9" xfId="0" applyNumberFormat="1" applyFont="1" applyFill="1" applyBorder="1" applyAlignment="1">
      <alignment horizontal="center" vertical="center" wrapText="1"/>
    </xf>
    <xf numFmtId="0" fontId="0" fillId="11" borderId="5" xfId="0" applyFill="1" applyBorder="1">
      <alignment vertical="top" wrapText="1"/>
    </xf>
    <xf numFmtId="0" fontId="0" fillId="11" borderId="0" xfId="0" applyFill="1">
      <alignment vertical="top" wrapText="1"/>
    </xf>
    <xf numFmtId="164" fontId="0" fillId="11" borderId="0" xfId="0" applyNumberFormat="1" applyFill="1">
      <alignment vertical="top" wrapText="1"/>
    </xf>
    <xf numFmtId="0" fontId="19" fillId="11" borderId="0" xfId="0" applyNumberFormat="1" applyFont="1" applyFill="1">
      <alignment vertical="top" wrapText="1"/>
    </xf>
    <xf numFmtId="0" fontId="20" fillId="5" borderId="0" xfId="0" applyFont="1" applyFill="1" applyAlignment="1">
      <alignment horizontal="center" vertical="center" wrapText="1"/>
    </xf>
    <xf numFmtId="164" fontId="7" fillId="0" borderId="9" xfId="0" applyNumberFormat="1" applyFont="1" applyBorder="1" applyAlignment="1">
      <alignment vertical="top"/>
    </xf>
    <xf numFmtId="0" fontId="7" fillId="0" borderId="9" xfId="0" applyNumberFormat="1" applyFont="1" applyBorder="1" applyAlignment="1">
      <alignment vertical="top"/>
    </xf>
    <xf numFmtId="164" fontId="7" fillId="0" borderId="0" xfId="0" applyNumberFormat="1" applyFont="1" applyBorder="1" applyAlignment="1">
      <alignment vertical="top"/>
    </xf>
    <xf numFmtId="0" fontId="10" fillId="9" borderId="0" xfId="0" applyFont="1" applyFill="1" applyAlignment="1">
      <alignment horizontal="center" vertical="top" wrapText="1"/>
    </xf>
    <xf numFmtId="0" fontId="10" fillId="9" borderId="0" xfId="0" applyNumberFormat="1" applyFont="1" applyFill="1" applyAlignment="1">
      <alignment horizontal="center" vertical="top" wrapText="1"/>
    </xf>
    <xf numFmtId="164" fontId="7" fillId="0" borderId="9" xfId="0" applyNumberFormat="1" applyFont="1" applyFill="1" applyBorder="1" applyAlignment="1">
      <alignment horizontal="left" vertical="top"/>
    </xf>
  </cellXfs>
  <cellStyles count="4">
    <cellStyle name="Currency 2" xfId="2" xr:uid="{3BB60D71-5B20-1D4A-893B-8DF17A09D58A}"/>
    <cellStyle name="Normal" xfId="0" builtinId="0"/>
    <cellStyle name="Normal 2" xfId="1" xr:uid="{BCF8F76E-382B-8349-B625-085B3CC588FE}"/>
    <cellStyle name="Normal 3" xfId="3" xr:uid="{5F3D975B-D499-0B4A-BC52-CB2EEB35894A}"/>
  </cellStyles>
  <dxfs count="104">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5700"/>
      </font>
      <fill>
        <patternFill>
          <bgColor rgb="FFFFEB9C"/>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numFmt numFmtId="0" formatCode="General"/>
      <fill>
        <patternFill patternType="none">
          <bgColor auto="1"/>
        </patternFill>
      </fill>
    </dxf>
    <dxf>
      <font>
        <b val="0"/>
        <i val="0"/>
        <strike val="0"/>
        <condense val="0"/>
        <extend val="0"/>
        <outline val="0"/>
        <shadow val="0"/>
        <u val="none"/>
        <vertAlign val="baseline"/>
        <sz val="10"/>
        <color indexed="8"/>
        <name val="Helvetica Neue"/>
        <family val="2"/>
        <scheme val="major"/>
      </font>
      <numFmt numFmtId="164" formatCode="&quot;$&quot;#,##0.00"/>
      <fill>
        <patternFill patternType="none">
          <fgColor indexed="64"/>
          <bgColor auto="1"/>
        </patternFill>
      </fill>
      <alignment horizontal="left"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none">
          <fgColor rgb="FF000000"/>
          <bgColor auto="1"/>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ill>
        <patternFill patternType="none">
          <bgColor auto="1"/>
        </patternFill>
      </fill>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border diagonalUp="0" diagonalDown="0">
        <right style="thin">
          <color theme="3" tint="0.79998168889431442"/>
        </right>
        <vertical/>
      </border>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30" formatCode="@"/>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solid">
          <fgColor indexed="64"/>
          <bgColor theme="0"/>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rgb="FF000000"/>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theme="1"/>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i val="0"/>
        <strike val="0"/>
        <condense val="0"/>
        <extend val="0"/>
        <outline val="0"/>
        <shadow val="0"/>
        <u val="none"/>
        <vertAlign val="baseline"/>
        <sz val="10"/>
        <color rgb="FF000000"/>
        <name val="Helvetica Neue"/>
        <family val="2"/>
        <scheme val="major"/>
      </font>
      <numFmt numFmtId="164" formatCode="&quot;$&quot;#,##0.00"/>
      <fill>
        <patternFill patternType="none">
          <fgColor indexed="64"/>
          <bgColor indexed="65"/>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fill>
        <patternFill patternType="solid">
          <fgColor rgb="FF000000"/>
          <bgColor rgb="FFFFFFFF"/>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border outline="0">
        <top style="thin">
          <color theme="0" tint="-0.499984740745262"/>
        </top>
        <bottom style="thin">
          <color theme="0" tint="-4.9989318521683403E-2"/>
        </bottom>
      </border>
    </dxf>
    <dxf>
      <font>
        <b val="0"/>
        <i val="0"/>
        <strike val="0"/>
        <condense val="0"/>
        <extend val="0"/>
        <outline val="0"/>
        <shadow val="0"/>
        <u val="none"/>
        <vertAlign val="baseline"/>
        <sz val="10"/>
        <color indexed="8"/>
        <name val="Helvetica Neue"/>
        <family val="2"/>
        <scheme val="major"/>
      </font>
      <alignment horizontal="general" vertical="top" textRotation="0" wrapText="0" indent="0" justifyLastLine="0" shrinkToFit="0" readingOrder="0"/>
    </dxf>
    <dxf>
      <border outline="0">
        <bottom style="thin">
          <color theme="0" tint="-0.499984740745262"/>
        </bottom>
      </border>
    </dxf>
    <dxf>
      <font>
        <b/>
        <i val="0"/>
        <strike val="0"/>
        <condense val="0"/>
        <extend val="0"/>
        <outline val="0"/>
        <shadow val="0"/>
        <u val="none"/>
        <vertAlign val="baseline"/>
        <sz val="14"/>
        <color theme="2" tint="-0.89999084444715716"/>
        <name val="Helvetica Neue"/>
        <family val="2"/>
        <scheme val="minor"/>
      </font>
      <numFmt numFmtId="164" formatCode="&quot;$&quot;#,##0.00"/>
      <fill>
        <patternFill patternType="solid">
          <fgColor indexed="64"/>
          <bgColor theme="7" tint="0.39997558519241921"/>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CDFF"/>
      <color rgb="FFDE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1.jpeg"/><Relationship Id="rId769" Type="http://schemas.openxmlformats.org/officeDocument/2006/relationships/image" Target="../media/image769.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2.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3.jpeg"/><Relationship Id="rId707" Type="http://schemas.openxmlformats.org/officeDocument/2006/relationships/image" Target="../media/image707.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60.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8.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71.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9.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2.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3.jpeg"/><Relationship Id="rId807" Type="http://schemas.openxmlformats.org/officeDocument/2006/relationships/image" Target="../media/image807.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20.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4.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31.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5.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2.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6.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3.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697.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4.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5.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2.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6.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3.jpeg"/><Relationship Id="rId797" Type="http://schemas.openxmlformats.org/officeDocument/2006/relationships/image" Target="../media/image797.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4.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8.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5.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9.jpeg"/><Relationship Id="rId802" Type="http://schemas.openxmlformats.org/officeDocument/2006/relationships/image" Target="../media/image802.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6.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7.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70.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8.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1.jpeg"/><Relationship Id="rId779" Type="http://schemas.openxmlformats.org/officeDocument/2006/relationships/image" Target="../media/image779.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2.jpeg"/><Relationship Id="rId706" Type="http://schemas.openxmlformats.org/officeDocument/2006/relationships/image" Target="../media/image706.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7.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70.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8.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81.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9.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50.jpeg"/><Relationship Id="rId792" Type="http://schemas.openxmlformats.org/officeDocument/2006/relationships/image" Target="../media/image792.jpeg"/><Relationship Id="rId806" Type="http://schemas.openxmlformats.org/officeDocument/2006/relationships/image" Target="../media/image806.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4.jpeg"/><Relationship Id="rId708" Type="http://schemas.openxmlformats.org/officeDocument/2006/relationships/image" Target="../media/image708.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61.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3.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9.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30.jpeg"/><Relationship Id="rId772" Type="http://schemas.openxmlformats.org/officeDocument/2006/relationships/image" Target="../media/image772.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4.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41.jpeg"/><Relationship Id="rId783" Type="http://schemas.openxmlformats.org/officeDocument/2006/relationships/image" Target="../media/image783.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5.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10.jpeg"/><Relationship Id="rId752" Type="http://schemas.openxmlformats.org/officeDocument/2006/relationships/image" Target="../media/image752.jpeg"/><Relationship Id="rId808" Type="http://schemas.openxmlformats.org/officeDocument/2006/relationships/image" Target="../media/image808.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4.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6.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21.jpeg"/><Relationship Id="rId763" Type="http://schemas.openxmlformats.org/officeDocument/2006/relationships/image" Target="../media/image763.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5.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2.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4.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6.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701.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3.jpeg"/><Relationship Id="rId785" Type="http://schemas.openxmlformats.org/officeDocument/2006/relationships/image" Target="../media/image785.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7.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2.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4.jpeg"/><Relationship Id="rId796" Type="http://schemas.openxmlformats.org/officeDocument/2006/relationships/image" Target="../media/image796.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8.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3.jpeg"/><Relationship Id="rId765" Type="http://schemas.openxmlformats.org/officeDocument/2006/relationships/image" Target="../media/image765.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7.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4.jpeg"/><Relationship Id="rId776" Type="http://schemas.openxmlformats.org/officeDocument/2006/relationships/image" Target="../media/image776.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801.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8.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3.jpeg"/><Relationship Id="rId745" Type="http://schemas.openxmlformats.org/officeDocument/2006/relationships/image" Target="../media/image745.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7.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9.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4.jpeg"/><Relationship Id="rId756" Type="http://schemas.openxmlformats.org/officeDocument/2006/relationships/image" Target="../media/image756.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8.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5.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7.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9.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80.jpeg"/><Relationship Id="rId736" Type="http://schemas.openxmlformats.org/officeDocument/2006/relationships/image" Target="../media/image736.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8.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3.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5.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1.jpeg"/><Relationship Id="rId747" Type="http://schemas.openxmlformats.org/officeDocument/2006/relationships/image" Target="../media/image747.jpeg"/><Relationship Id="rId789" Type="http://schemas.openxmlformats.org/officeDocument/2006/relationships/image" Target="../media/image789.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60.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6.jpeg"/><Relationship Id="rId758" Type="http://schemas.openxmlformats.org/officeDocument/2006/relationships/image" Target="../media/image758.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7.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80.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8.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5.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91.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9.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2.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3.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40.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4.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51.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5.jpeg"/><Relationship Id="rId709" Type="http://schemas.openxmlformats.org/officeDocument/2006/relationships/image" Target="../media/image709.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2.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3.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700.jpeg"/><Relationship Id="rId132" Type="http://schemas.openxmlformats.org/officeDocument/2006/relationships/image" Target="../media/image132.jpeg"/><Relationship Id="rId784" Type="http://schemas.openxmlformats.org/officeDocument/2006/relationships/image" Target="../media/image784.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11.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5.jpeg"/><Relationship Id="rId809" Type="http://schemas.openxmlformats.org/officeDocument/2006/relationships/image" Target="../media/image809.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2.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6.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3.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7.jpeg"/><Relationship Id="rId800" Type="http://schemas.openxmlformats.org/officeDocument/2006/relationships/image" Target="../media/image800.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4.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8.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5.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9.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6.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7.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90.jpeg"/><Relationship Id="rId704" Type="http://schemas.openxmlformats.org/officeDocument/2006/relationships/image" Target="../media/image704.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8.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5.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9.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65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6.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7.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90.jpeg"/><Relationship Id="rId804" Type="http://schemas.openxmlformats.org/officeDocument/2006/relationships/image" Target="../media/image804.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8.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1.jpeg"/><Relationship Id="rId759" Type="http://schemas.openxmlformats.org/officeDocument/2006/relationships/image" Target="../media/image759.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2.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3.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0.jpeg"/><Relationship Id="rId769" Type="http://schemas.openxmlformats.org/officeDocument/2006/relationships/image" Target="../media/image767.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1.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2.jpeg"/><Relationship Id="rId707" Type="http://schemas.openxmlformats.org/officeDocument/2006/relationships/image" Target="../media/image705.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58.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6.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69.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7.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0.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1.jpeg"/><Relationship Id="rId807" Type="http://schemas.openxmlformats.org/officeDocument/2006/relationships/image" Target="../media/image805.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18.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3.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29.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4.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0.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5.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1.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810.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2.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3.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0.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4.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1.jpeg"/><Relationship Id="rId797" Type="http://schemas.openxmlformats.org/officeDocument/2006/relationships/image" Target="../media/image795.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2.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7.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3.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8.jpeg"/><Relationship Id="rId802" Type="http://schemas.openxmlformats.org/officeDocument/2006/relationships/image" Target="../media/image800.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4.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5.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69.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6.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0.jpeg"/><Relationship Id="rId779" Type="http://schemas.openxmlformats.org/officeDocument/2006/relationships/image" Target="../media/image777.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1.jpeg"/><Relationship Id="rId706" Type="http://schemas.openxmlformats.org/officeDocument/2006/relationships/image" Target="../media/image704.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5.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68.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6.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79.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7.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47.jpeg"/><Relationship Id="rId792" Type="http://schemas.openxmlformats.org/officeDocument/2006/relationships/image" Target="../media/image790.jpeg"/><Relationship Id="rId806" Type="http://schemas.openxmlformats.org/officeDocument/2006/relationships/image" Target="../media/image804.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3.jpeg"/><Relationship Id="rId708" Type="http://schemas.openxmlformats.org/officeDocument/2006/relationships/image" Target="../media/image706.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59.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2.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7.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28.jpeg"/><Relationship Id="rId772" Type="http://schemas.openxmlformats.org/officeDocument/2006/relationships/image" Target="../media/image770.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3.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39.jpeg"/><Relationship Id="rId783" Type="http://schemas.openxmlformats.org/officeDocument/2006/relationships/image" Target="../media/image781.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4.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08.jpeg"/><Relationship Id="rId752" Type="http://schemas.openxmlformats.org/officeDocument/2006/relationships/image" Target="../media/image750.jpeg"/><Relationship Id="rId808" Type="http://schemas.openxmlformats.org/officeDocument/2006/relationships/image" Target="../media/image806.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2.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5.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19.jpeg"/><Relationship Id="rId763" Type="http://schemas.openxmlformats.org/officeDocument/2006/relationships/image" Target="../media/image761.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4.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0.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2.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5.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699.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1.jpeg"/><Relationship Id="rId785" Type="http://schemas.openxmlformats.org/officeDocument/2006/relationships/image" Target="../media/image783.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6.jpeg"/><Relationship Id="rId810" Type="http://schemas.openxmlformats.org/officeDocument/2006/relationships/image" Target="../media/image808.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0.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2.jpeg"/><Relationship Id="rId796" Type="http://schemas.openxmlformats.org/officeDocument/2006/relationships/image" Target="../media/image794.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6.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1.jpeg"/><Relationship Id="rId765" Type="http://schemas.openxmlformats.org/officeDocument/2006/relationships/image" Target="../media/image763.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6.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2.jpeg"/><Relationship Id="rId776" Type="http://schemas.openxmlformats.org/officeDocument/2006/relationships/image" Target="../media/image774.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799.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7.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1.jpeg"/><Relationship Id="rId745" Type="http://schemas.openxmlformats.org/officeDocument/2006/relationships/image" Target="../media/image743.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5.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8.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2.jpeg"/><Relationship Id="rId756" Type="http://schemas.openxmlformats.org/officeDocument/2006/relationships/image" Target="../media/image754.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6.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3.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5.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8.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79.jpeg"/><Relationship Id="rId736" Type="http://schemas.openxmlformats.org/officeDocument/2006/relationships/image" Target="../media/image734.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6.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1.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3.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0.jpeg"/><Relationship Id="rId747" Type="http://schemas.openxmlformats.org/officeDocument/2006/relationships/image" Target="../media/image745.jpeg"/><Relationship Id="rId789" Type="http://schemas.openxmlformats.org/officeDocument/2006/relationships/image" Target="../media/image787.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59.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4.jpeg"/><Relationship Id="rId758" Type="http://schemas.openxmlformats.org/officeDocument/2006/relationships/image" Target="../media/image756.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5.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78.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6.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3.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89.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8.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1.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2.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38.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3.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49.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4.jpeg"/><Relationship Id="rId709" Type="http://schemas.openxmlformats.org/officeDocument/2006/relationships/image" Target="../media/image707.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0.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1.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698.jpeg"/><Relationship Id="rId132" Type="http://schemas.openxmlformats.org/officeDocument/2006/relationships/image" Target="../media/image132.jpeg"/><Relationship Id="rId784" Type="http://schemas.openxmlformats.org/officeDocument/2006/relationships/image" Target="../media/image782.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09.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3.jpeg"/><Relationship Id="rId809" Type="http://schemas.openxmlformats.org/officeDocument/2006/relationships/image" Target="../media/image807.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0.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5.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1.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6.jpeg"/><Relationship Id="rId800" Type="http://schemas.openxmlformats.org/officeDocument/2006/relationships/image" Target="../media/image798.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2.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7.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3.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7.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4.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5.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89.jpeg"/><Relationship Id="rId704" Type="http://schemas.openxmlformats.org/officeDocument/2006/relationships/image" Target="../media/image702.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6.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3.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7.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80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4.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5.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88.jpeg"/><Relationship Id="rId804" Type="http://schemas.openxmlformats.org/officeDocument/2006/relationships/image" Target="../media/image802.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6.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0.jpeg"/><Relationship Id="rId759" Type="http://schemas.openxmlformats.org/officeDocument/2006/relationships/image" Target="../media/image757.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1.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2.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629</xdr:row>
      <xdr:rowOff>215900</xdr:rowOff>
    </xdr:from>
    <xdr:to>
      <xdr:col>2</xdr:col>
      <xdr:colOff>228600</xdr:colOff>
      <xdr:row>663</xdr:row>
      <xdr:rowOff>207747</xdr:rowOff>
    </xdr:to>
    <xdr:sp macro="" textlink="">
      <xdr:nvSpPr>
        <xdr:cNvPr id="11644" name="AutoShape 2485">
          <a:extLst>
            <a:ext uri="{FF2B5EF4-FFF2-40B4-BE49-F238E27FC236}">
              <a16:creationId xmlns:a16="http://schemas.microsoft.com/office/drawing/2014/main" id="{C3B9F419-2A80-EC4B-A747-7CEE7B354AAB}"/>
            </a:ext>
          </a:extLst>
        </xdr:cNvPr>
        <xdr:cNvSpPr>
          <a:spLocks noChangeAspect="1" noChangeArrowheads="1"/>
        </xdr:cNvSpPr>
      </xdr:nvSpPr>
      <xdr:spPr bwMode="auto">
        <a:xfrm>
          <a:off x="800100" y="440042300"/>
          <a:ext cx="1066800" cy="2158184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854</xdr:row>
      <xdr:rowOff>64033</xdr:rowOff>
    </xdr:from>
    <xdr:to>
      <xdr:col>1</xdr:col>
      <xdr:colOff>728133</xdr:colOff>
      <xdr:row>854</xdr:row>
      <xdr:rowOff>672352</xdr:rowOff>
    </xdr:to>
    <xdr:pic>
      <xdr:nvPicPr>
        <xdr:cNvPr id="11645" name="Picture 11644">
          <a:extLst>
            <a:ext uri="{FF2B5EF4-FFF2-40B4-BE49-F238E27FC236}">
              <a16:creationId xmlns:a16="http://schemas.microsoft.com/office/drawing/2014/main" id="{47301682-46B2-4B47-8DAE-32AA2E185513}"/>
            </a:ext>
          </a:extLst>
        </xdr:cNvPr>
        <xdr:cNvPicPr>
          <a:picLocks noChangeAspect="1"/>
        </xdr:cNvPicPr>
      </xdr:nvPicPr>
      <xdr:blipFill>
        <a:blip xmlns:r="http://schemas.openxmlformats.org/officeDocument/2006/relationships" r:embed="rId1"/>
        <a:stretch>
          <a:fillRect/>
        </a:stretch>
      </xdr:blipFill>
      <xdr:spPr>
        <a:xfrm>
          <a:off x="939158" y="597052933"/>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11646" name="Picture 11645">
          <a:extLst>
            <a:ext uri="{FF2B5EF4-FFF2-40B4-BE49-F238E27FC236}">
              <a16:creationId xmlns:a16="http://schemas.microsoft.com/office/drawing/2014/main" id="{057D33C8-E037-F549-BA9C-57A24AA2269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09939" y="18961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11647" name="Picture 11646">
          <a:extLst>
            <a:ext uri="{FF2B5EF4-FFF2-40B4-BE49-F238E27FC236}">
              <a16:creationId xmlns:a16="http://schemas.microsoft.com/office/drawing/2014/main" id="{B7860F53-4ECC-6C4B-8FB0-853C4B2504C5}"/>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6470" y="11835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11648" name="Picture 11647">
          <a:extLst>
            <a:ext uri="{FF2B5EF4-FFF2-40B4-BE49-F238E27FC236}">
              <a16:creationId xmlns:a16="http://schemas.microsoft.com/office/drawing/2014/main" id="{1FB45F52-1F27-EA49-AA1B-E0DA5FF901C2}"/>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111755" y="5029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11649" name="Picture 11648">
          <a:extLst>
            <a:ext uri="{FF2B5EF4-FFF2-40B4-BE49-F238E27FC236}">
              <a16:creationId xmlns:a16="http://schemas.microsoft.com/office/drawing/2014/main" id="{CF258C26-90D6-E144-BA06-F67A40E46BD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3" y="25930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11650" name="Picture 11649">
          <a:extLst>
            <a:ext uri="{FF2B5EF4-FFF2-40B4-BE49-F238E27FC236}">
              <a16:creationId xmlns:a16="http://schemas.microsoft.com/office/drawing/2014/main" id="{76F40284-19DA-874E-8873-91A70B83F55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1" y="33423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1651" name="Picture 11650">
          <a:extLst>
            <a:ext uri="{FF2B5EF4-FFF2-40B4-BE49-F238E27FC236}">
              <a16:creationId xmlns:a16="http://schemas.microsoft.com/office/drawing/2014/main" id="{2086D66E-950B-0D45-9D60-079B74A1EAB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52085" y="54305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652" name="Picture 11651">
          <a:extLst>
            <a:ext uri="{FF2B5EF4-FFF2-40B4-BE49-F238E27FC236}">
              <a16:creationId xmlns:a16="http://schemas.microsoft.com/office/drawing/2014/main" id="{2C976775-0059-F046-865A-E50E9E57A2BC}"/>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072243" y="61290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1653" name="Picture 11652">
          <a:extLst>
            <a:ext uri="{FF2B5EF4-FFF2-40B4-BE49-F238E27FC236}">
              <a16:creationId xmlns:a16="http://schemas.microsoft.com/office/drawing/2014/main" id="{1703E31E-CEC6-B54D-BB94-D5FFEF7077CF}"/>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056115" y="68332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1654" name="Picture 11653">
          <a:extLst>
            <a:ext uri="{FF2B5EF4-FFF2-40B4-BE49-F238E27FC236}">
              <a16:creationId xmlns:a16="http://schemas.microsoft.com/office/drawing/2014/main" id="{AC4E98AA-59A8-F242-8E13-FC820C67B182}"/>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05301" y="74919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1655" name="Picture 11654">
          <a:extLst>
            <a:ext uri="{FF2B5EF4-FFF2-40B4-BE49-F238E27FC236}">
              <a16:creationId xmlns:a16="http://schemas.microsoft.com/office/drawing/2014/main" id="{FA13764A-569A-1443-BF01-023AC71F5D01}"/>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111755" y="40293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1656" name="Picture 11655">
          <a:extLst>
            <a:ext uri="{FF2B5EF4-FFF2-40B4-BE49-F238E27FC236}">
              <a16:creationId xmlns:a16="http://schemas.microsoft.com/office/drawing/2014/main" id="{77472EB8-1AE9-164B-83F0-07DE141585CD}"/>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088370" y="47102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1657" name="Picture 11656">
          <a:extLst>
            <a:ext uri="{FF2B5EF4-FFF2-40B4-BE49-F238E27FC236}">
              <a16:creationId xmlns:a16="http://schemas.microsoft.com/office/drawing/2014/main" id="{107F5D08-9218-2049-BB16-AC6EC5AB3ADB}"/>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67404" y="81887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1658" name="Picture 11657">
          <a:extLst>
            <a:ext uri="{FF2B5EF4-FFF2-40B4-BE49-F238E27FC236}">
              <a16:creationId xmlns:a16="http://schemas.microsoft.com/office/drawing/2014/main" id="{DD3D27FC-EC8D-DB42-B88E-D76192C848B6}"/>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63373" y="88906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1659" name="Picture 11658">
          <a:extLst>
            <a:ext uri="{FF2B5EF4-FFF2-40B4-BE49-F238E27FC236}">
              <a16:creationId xmlns:a16="http://schemas.microsoft.com/office/drawing/2014/main" id="{ABDF23C9-3C55-E64D-84E1-B80D84F7A30C}"/>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057728" y="95818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1660" name="Picture 11659">
          <a:extLst>
            <a:ext uri="{FF2B5EF4-FFF2-40B4-BE49-F238E27FC236}">
              <a16:creationId xmlns:a16="http://schemas.microsoft.com/office/drawing/2014/main" id="{A65EF404-2527-9C48-91CE-7306AA420252}"/>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08528" y="102945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11661" name="Picture 11660">
          <a:extLst>
            <a:ext uri="{FF2B5EF4-FFF2-40B4-BE49-F238E27FC236}">
              <a16:creationId xmlns:a16="http://schemas.microsoft.com/office/drawing/2014/main" id="{711DCFBF-9438-6C4C-A5EF-6ADC544F88AB}"/>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112560" y="109931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11662" name="Picture 11661">
          <a:extLst>
            <a:ext uri="{FF2B5EF4-FFF2-40B4-BE49-F238E27FC236}">
              <a16:creationId xmlns:a16="http://schemas.microsoft.com/office/drawing/2014/main" id="{9DA6ACC2-F694-724A-A51A-1BB5651A0BAC}"/>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2404" y="116733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11663" name="Picture 11662">
          <a:extLst>
            <a:ext uri="{FF2B5EF4-FFF2-40B4-BE49-F238E27FC236}">
              <a16:creationId xmlns:a16="http://schemas.microsoft.com/office/drawing/2014/main" id="{5E865F93-5744-FC45-B78F-850459AF8B88}"/>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085144" y="123702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11664" name="Picture 11663">
          <a:extLst>
            <a:ext uri="{FF2B5EF4-FFF2-40B4-BE49-F238E27FC236}">
              <a16:creationId xmlns:a16="http://schemas.microsoft.com/office/drawing/2014/main" id="{B97A120F-4A3D-E146-ABF1-02D62AE8AE6D}"/>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25462" y="130981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11665" name="Picture 11664">
          <a:extLst>
            <a:ext uri="{FF2B5EF4-FFF2-40B4-BE49-F238E27FC236}">
              <a16:creationId xmlns:a16="http://schemas.microsoft.com/office/drawing/2014/main" id="{D705E014-B398-4E4A-9871-2739B1DEA067}"/>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132720" y="13723660"/>
          <a:ext cx="492783" cy="670652"/>
        </a:xfrm>
        <a:prstGeom prst="rect">
          <a:avLst/>
        </a:prstGeom>
      </xdr:spPr>
    </xdr:pic>
    <xdr:clientData/>
  </xdr:twoCellAnchor>
  <xdr:twoCellAnchor>
    <xdr:from>
      <xdr:col>1</xdr:col>
      <xdr:colOff>168730</xdr:colOff>
      <xdr:row>21</xdr:row>
      <xdr:rowOff>51203</xdr:rowOff>
    </xdr:from>
    <xdr:to>
      <xdr:col>1</xdr:col>
      <xdr:colOff>680824</xdr:colOff>
      <xdr:row>21</xdr:row>
      <xdr:rowOff>673100</xdr:rowOff>
    </xdr:to>
    <xdr:pic>
      <xdr:nvPicPr>
        <xdr:cNvPr id="11666" name="Picture 11665">
          <a:extLst>
            <a:ext uri="{FF2B5EF4-FFF2-40B4-BE49-F238E27FC236}">
              <a16:creationId xmlns:a16="http://schemas.microsoft.com/office/drawing/2014/main" id="{A2143B76-EC06-1044-9522-ED97E3B4FE0B}"/>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8530" y="14491103"/>
          <a:ext cx="512094" cy="621897"/>
        </a:xfrm>
        <a:prstGeom prst="rect">
          <a:avLst/>
        </a:prstGeom>
      </xdr:spPr>
    </xdr:pic>
    <xdr:clientData/>
  </xdr:twoCellAnchor>
  <xdr:twoCellAnchor>
    <xdr:from>
      <xdr:col>1</xdr:col>
      <xdr:colOff>214691</xdr:colOff>
      <xdr:row>22</xdr:row>
      <xdr:rowOff>43946</xdr:rowOff>
    </xdr:from>
    <xdr:to>
      <xdr:col>1</xdr:col>
      <xdr:colOff>707474</xdr:colOff>
      <xdr:row>22</xdr:row>
      <xdr:rowOff>651098</xdr:rowOff>
    </xdr:to>
    <xdr:pic>
      <xdr:nvPicPr>
        <xdr:cNvPr id="11667" name="Picture 11666">
          <a:extLst>
            <a:ext uri="{FF2B5EF4-FFF2-40B4-BE49-F238E27FC236}">
              <a16:creationId xmlns:a16="http://schemas.microsoft.com/office/drawing/2014/main" id="{91266162-D0E0-F642-8358-0CCEEFC60BAA}"/>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91" y="15182346"/>
          <a:ext cx="492783" cy="607152"/>
        </a:xfrm>
        <a:prstGeom prst="rect">
          <a:avLst/>
        </a:prstGeom>
      </xdr:spPr>
    </xdr:pic>
    <xdr:clientData/>
  </xdr:twoCellAnchor>
  <xdr:twoCellAnchor>
    <xdr:from>
      <xdr:col>1</xdr:col>
      <xdr:colOff>232430</xdr:colOff>
      <xdr:row>23</xdr:row>
      <xdr:rowOff>56847</xdr:rowOff>
    </xdr:from>
    <xdr:to>
      <xdr:col>1</xdr:col>
      <xdr:colOff>766797</xdr:colOff>
      <xdr:row>23</xdr:row>
      <xdr:rowOff>649224</xdr:rowOff>
    </xdr:to>
    <xdr:pic>
      <xdr:nvPicPr>
        <xdr:cNvPr id="11668" name="Picture 11667">
          <a:extLst>
            <a:ext uri="{FF2B5EF4-FFF2-40B4-BE49-F238E27FC236}">
              <a16:creationId xmlns:a16="http://schemas.microsoft.com/office/drawing/2014/main" id="{5FB789B4-C1B5-844A-B1BD-925F858919F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72230" y="15893747"/>
          <a:ext cx="534367" cy="592377"/>
        </a:xfrm>
        <a:prstGeom prst="rect">
          <a:avLst/>
        </a:prstGeom>
      </xdr:spPr>
    </xdr:pic>
    <xdr:clientData/>
  </xdr:twoCellAnchor>
  <xdr:twoCellAnchor>
    <xdr:from>
      <xdr:col>1</xdr:col>
      <xdr:colOff>139700</xdr:colOff>
      <xdr:row>24</xdr:row>
      <xdr:rowOff>62288</xdr:rowOff>
    </xdr:from>
    <xdr:to>
      <xdr:col>1</xdr:col>
      <xdr:colOff>645443</xdr:colOff>
      <xdr:row>24</xdr:row>
      <xdr:rowOff>660400</xdr:rowOff>
    </xdr:to>
    <xdr:pic>
      <xdr:nvPicPr>
        <xdr:cNvPr id="11669" name="Picture 11668">
          <a:extLst>
            <a:ext uri="{FF2B5EF4-FFF2-40B4-BE49-F238E27FC236}">
              <a16:creationId xmlns:a16="http://schemas.microsoft.com/office/drawing/2014/main" id="{715C7205-4D5C-A046-A3F4-9DC9CCF92A43}"/>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079500" y="16597688"/>
          <a:ext cx="505743" cy="598112"/>
        </a:xfrm>
        <a:prstGeom prst="rect">
          <a:avLst/>
        </a:prstGeom>
      </xdr:spPr>
    </xdr:pic>
    <xdr:clientData/>
  </xdr:twoCellAnchor>
  <xdr:twoCellAnchor>
    <xdr:from>
      <xdr:col>1</xdr:col>
      <xdr:colOff>248557</xdr:colOff>
      <xdr:row>25</xdr:row>
      <xdr:rowOff>76803</xdr:rowOff>
    </xdr:from>
    <xdr:to>
      <xdr:col>1</xdr:col>
      <xdr:colOff>742027</xdr:colOff>
      <xdr:row>25</xdr:row>
      <xdr:rowOff>660400</xdr:rowOff>
    </xdr:to>
    <xdr:pic>
      <xdr:nvPicPr>
        <xdr:cNvPr id="11670" name="Picture 11669">
          <a:extLst>
            <a:ext uri="{FF2B5EF4-FFF2-40B4-BE49-F238E27FC236}">
              <a16:creationId xmlns:a16="http://schemas.microsoft.com/office/drawing/2014/main" id="{47D94D0A-FE9E-0344-BA26-ED524364E459}"/>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8357" y="17310703"/>
          <a:ext cx="493470" cy="583597"/>
        </a:xfrm>
        <a:prstGeom prst="rect">
          <a:avLst/>
        </a:prstGeom>
      </xdr:spPr>
    </xdr:pic>
    <xdr:clientData/>
  </xdr:twoCellAnchor>
  <xdr:twoCellAnchor>
    <xdr:from>
      <xdr:col>1</xdr:col>
      <xdr:colOff>288875</xdr:colOff>
      <xdr:row>26</xdr:row>
      <xdr:rowOff>85877</xdr:rowOff>
    </xdr:from>
    <xdr:to>
      <xdr:col>1</xdr:col>
      <xdr:colOff>774701</xdr:colOff>
      <xdr:row>27</xdr:row>
      <xdr:rowOff>1954</xdr:rowOff>
    </xdr:to>
    <xdr:pic>
      <xdr:nvPicPr>
        <xdr:cNvPr id="11671" name="Picture 11670">
          <a:extLst>
            <a:ext uri="{FF2B5EF4-FFF2-40B4-BE49-F238E27FC236}">
              <a16:creationId xmlns:a16="http://schemas.microsoft.com/office/drawing/2014/main" id="{34AB2939-E481-1447-9B7E-8DF208296328}"/>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228675" y="18018277"/>
          <a:ext cx="485826" cy="614577"/>
        </a:xfrm>
        <a:prstGeom prst="rect">
          <a:avLst/>
        </a:prstGeom>
      </xdr:spPr>
    </xdr:pic>
    <xdr:clientData/>
  </xdr:twoCellAnchor>
  <xdr:twoCellAnchor>
    <xdr:from>
      <xdr:col>1</xdr:col>
      <xdr:colOff>329193</xdr:colOff>
      <xdr:row>27</xdr:row>
      <xdr:rowOff>43875</xdr:rowOff>
    </xdr:from>
    <xdr:to>
      <xdr:col>1</xdr:col>
      <xdr:colOff>749625</xdr:colOff>
      <xdr:row>27</xdr:row>
      <xdr:rowOff>673100</xdr:rowOff>
    </xdr:to>
    <xdr:pic>
      <xdr:nvPicPr>
        <xdr:cNvPr id="11672" name="Picture 11671">
          <a:extLst>
            <a:ext uri="{FF2B5EF4-FFF2-40B4-BE49-F238E27FC236}">
              <a16:creationId xmlns:a16="http://schemas.microsoft.com/office/drawing/2014/main" id="{23DBACF3-1B14-C74A-9000-72C4D82A6325}"/>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268993" y="18674775"/>
          <a:ext cx="420432" cy="629225"/>
        </a:xfrm>
        <a:prstGeom prst="rect">
          <a:avLst/>
        </a:prstGeom>
      </xdr:spPr>
    </xdr:pic>
    <xdr:clientData/>
  </xdr:twoCellAnchor>
  <xdr:twoCellAnchor>
    <xdr:from>
      <xdr:col>1</xdr:col>
      <xdr:colOff>309032</xdr:colOff>
      <xdr:row>28</xdr:row>
      <xdr:rowOff>25401</xdr:rowOff>
    </xdr:from>
    <xdr:to>
      <xdr:col>1</xdr:col>
      <xdr:colOff>747611</xdr:colOff>
      <xdr:row>28</xdr:row>
      <xdr:rowOff>673101</xdr:rowOff>
    </xdr:to>
    <xdr:pic>
      <xdr:nvPicPr>
        <xdr:cNvPr id="11673" name="Picture 11672">
          <a:extLst>
            <a:ext uri="{FF2B5EF4-FFF2-40B4-BE49-F238E27FC236}">
              <a16:creationId xmlns:a16="http://schemas.microsoft.com/office/drawing/2014/main" id="{27CA1D0E-E9A7-7448-8E48-5FE7D2DCCF7B}"/>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48832" y="19354801"/>
          <a:ext cx="438579" cy="647700"/>
        </a:xfrm>
        <a:prstGeom prst="rect">
          <a:avLst/>
        </a:prstGeom>
      </xdr:spPr>
    </xdr:pic>
    <xdr:clientData/>
  </xdr:twoCellAnchor>
  <xdr:twoCellAnchor>
    <xdr:from>
      <xdr:col>1</xdr:col>
      <xdr:colOff>312260</xdr:colOff>
      <xdr:row>29</xdr:row>
      <xdr:rowOff>37093</xdr:rowOff>
    </xdr:from>
    <xdr:to>
      <xdr:col>1</xdr:col>
      <xdr:colOff>745066</xdr:colOff>
      <xdr:row>29</xdr:row>
      <xdr:rowOff>673893</xdr:rowOff>
    </xdr:to>
    <xdr:pic>
      <xdr:nvPicPr>
        <xdr:cNvPr id="11674" name="Picture 11673">
          <a:extLst>
            <a:ext uri="{FF2B5EF4-FFF2-40B4-BE49-F238E27FC236}">
              <a16:creationId xmlns:a16="http://schemas.microsoft.com/office/drawing/2014/main" id="{570557FE-047C-AE4F-A028-54371DA4DADE}"/>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52060" y="20064993"/>
          <a:ext cx="432806" cy="636800"/>
        </a:xfrm>
        <a:prstGeom prst="rect">
          <a:avLst/>
        </a:prstGeom>
      </xdr:spPr>
    </xdr:pic>
    <xdr:clientData/>
  </xdr:twoCellAnchor>
  <xdr:twoCellAnchor>
    <xdr:from>
      <xdr:col>1</xdr:col>
      <xdr:colOff>315083</xdr:colOff>
      <xdr:row>30</xdr:row>
      <xdr:rowOff>31448</xdr:rowOff>
    </xdr:from>
    <xdr:to>
      <xdr:col>1</xdr:col>
      <xdr:colOff>750379</xdr:colOff>
      <xdr:row>30</xdr:row>
      <xdr:rowOff>685801</xdr:rowOff>
    </xdr:to>
    <xdr:pic>
      <xdr:nvPicPr>
        <xdr:cNvPr id="11675" name="Picture 11674">
          <a:extLst>
            <a:ext uri="{FF2B5EF4-FFF2-40B4-BE49-F238E27FC236}">
              <a16:creationId xmlns:a16="http://schemas.microsoft.com/office/drawing/2014/main" id="{0A28F8E1-8004-6D4E-8DEF-FF563FA60DDA}"/>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254883" y="20757848"/>
          <a:ext cx="435296" cy="654353"/>
        </a:xfrm>
        <a:prstGeom prst="rect">
          <a:avLst/>
        </a:prstGeom>
      </xdr:spPr>
    </xdr:pic>
    <xdr:clientData/>
  </xdr:twoCellAnchor>
  <xdr:twoCellAnchor>
    <xdr:from>
      <xdr:col>1</xdr:col>
      <xdr:colOff>314679</xdr:colOff>
      <xdr:row>31</xdr:row>
      <xdr:rowOff>34269</xdr:rowOff>
    </xdr:from>
    <xdr:to>
      <xdr:col>1</xdr:col>
      <xdr:colOff>762399</xdr:colOff>
      <xdr:row>31</xdr:row>
      <xdr:rowOff>678165</xdr:rowOff>
    </xdr:to>
    <xdr:pic>
      <xdr:nvPicPr>
        <xdr:cNvPr id="11676" name="Picture 11675">
          <a:extLst>
            <a:ext uri="{FF2B5EF4-FFF2-40B4-BE49-F238E27FC236}">
              <a16:creationId xmlns:a16="http://schemas.microsoft.com/office/drawing/2014/main" id="{40371309-AEAA-E045-B3E3-96ADDAC58CE3}"/>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254479" y="21459169"/>
          <a:ext cx="447720" cy="643896"/>
        </a:xfrm>
        <a:prstGeom prst="rect">
          <a:avLst/>
        </a:prstGeom>
      </xdr:spPr>
    </xdr:pic>
    <xdr:clientData/>
  </xdr:twoCellAnchor>
  <xdr:twoCellAnchor>
    <xdr:from>
      <xdr:col>1</xdr:col>
      <xdr:colOff>292101</xdr:colOff>
      <xdr:row>32</xdr:row>
      <xdr:rowOff>31850</xdr:rowOff>
    </xdr:from>
    <xdr:to>
      <xdr:col>1</xdr:col>
      <xdr:colOff>759545</xdr:colOff>
      <xdr:row>32</xdr:row>
      <xdr:rowOff>672031</xdr:rowOff>
    </xdr:to>
    <xdr:pic>
      <xdr:nvPicPr>
        <xdr:cNvPr id="11677" name="Picture 11676">
          <a:extLst>
            <a:ext uri="{FF2B5EF4-FFF2-40B4-BE49-F238E27FC236}">
              <a16:creationId xmlns:a16="http://schemas.microsoft.com/office/drawing/2014/main" id="{ADBEDBA3-E4A8-B249-84B3-A88F114A1DD9}"/>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31901" y="22155250"/>
          <a:ext cx="467444" cy="640181"/>
        </a:xfrm>
        <a:prstGeom prst="rect">
          <a:avLst/>
        </a:prstGeom>
      </xdr:spPr>
    </xdr:pic>
    <xdr:clientData/>
  </xdr:twoCellAnchor>
  <xdr:twoCellAnchor>
    <xdr:from>
      <xdr:col>1</xdr:col>
      <xdr:colOff>312258</xdr:colOff>
      <xdr:row>33</xdr:row>
      <xdr:rowOff>31848</xdr:rowOff>
    </xdr:from>
    <xdr:to>
      <xdr:col>1</xdr:col>
      <xdr:colOff>756043</xdr:colOff>
      <xdr:row>33</xdr:row>
      <xdr:rowOff>677334</xdr:rowOff>
    </xdr:to>
    <xdr:pic>
      <xdr:nvPicPr>
        <xdr:cNvPr id="11678" name="Picture 11677">
          <a:extLst>
            <a:ext uri="{FF2B5EF4-FFF2-40B4-BE49-F238E27FC236}">
              <a16:creationId xmlns:a16="http://schemas.microsoft.com/office/drawing/2014/main" id="{A39F7986-A4D8-1440-BA1F-2818234CFE5A}"/>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52058" y="22853748"/>
          <a:ext cx="443785" cy="645486"/>
        </a:xfrm>
        <a:prstGeom prst="rect">
          <a:avLst/>
        </a:prstGeom>
      </xdr:spPr>
    </xdr:pic>
    <xdr:clientData/>
  </xdr:twoCellAnchor>
  <xdr:twoCellAnchor>
    <xdr:from>
      <xdr:col>1</xdr:col>
      <xdr:colOff>196143</xdr:colOff>
      <xdr:row>34</xdr:row>
      <xdr:rowOff>78176</xdr:rowOff>
    </xdr:from>
    <xdr:to>
      <xdr:col>1</xdr:col>
      <xdr:colOff>671460</xdr:colOff>
      <xdr:row>34</xdr:row>
      <xdr:rowOff>613834</xdr:rowOff>
    </xdr:to>
    <xdr:pic>
      <xdr:nvPicPr>
        <xdr:cNvPr id="11679" name="Picture 11678">
          <a:extLst>
            <a:ext uri="{FF2B5EF4-FFF2-40B4-BE49-F238E27FC236}">
              <a16:creationId xmlns:a16="http://schemas.microsoft.com/office/drawing/2014/main" id="{11491C9F-5664-5344-9B0C-4488514E5AAD}"/>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135943" y="23598576"/>
          <a:ext cx="475317" cy="535658"/>
        </a:xfrm>
        <a:prstGeom prst="rect">
          <a:avLst/>
        </a:prstGeom>
      </xdr:spPr>
    </xdr:pic>
    <xdr:clientData/>
  </xdr:twoCellAnchor>
  <xdr:twoCellAnchor>
    <xdr:from>
      <xdr:col>1</xdr:col>
      <xdr:colOff>217914</xdr:colOff>
      <xdr:row>35</xdr:row>
      <xdr:rowOff>78176</xdr:rowOff>
    </xdr:from>
    <xdr:to>
      <xdr:col>1</xdr:col>
      <xdr:colOff>693231</xdr:colOff>
      <xdr:row>35</xdr:row>
      <xdr:rowOff>606348</xdr:rowOff>
    </xdr:to>
    <xdr:pic>
      <xdr:nvPicPr>
        <xdr:cNvPr id="11680" name="Picture 11679">
          <a:extLst>
            <a:ext uri="{FF2B5EF4-FFF2-40B4-BE49-F238E27FC236}">
              <a16:creationId xmlns:a16="http://schemas.microsoft.com/office/drawing/2014/main" id="{09A699BA-4813-9246-BFE7-00AA1DB89692}"/>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157714" y="24297076"/>
          <a:ext cx="475317" cy="528172"/>
        </a:xfrm>
        <a:prstGeom prst="rect">
          <a:avLst/>
        </a:prstGeom>
      </xdr:spPr>
    </xdr:pic>
    <xdr:clientData/>
  </xdr:twoCellAnchor>
  <xdr:twoCellAnchor>
    <xdr:from>
      <xdr:col>1</xdr:col>
      <xdr:colOff>292100</xdr:colOff>
      <xdr:row>36</xdr:row>
      <xdr:rowOff>33822</xdr:rowOff>
    </xdr:from>
    <xdr:to>
      <xdr:col>1</xdr:col>
      <xdr:colOff>745402</xdr:colOff>
      <xdr:row>36</xdr:row>
      <xdr:rowOff>681142</xdr:rowOff>
    </xdr:to>
    <xdr:pic>
      <xdr:nvPicPr>
        <xdr:cNvPr id="11681" name="Picture 11680">
          <a:extLst>
            <a:ext uri="{FF2B5EF4-FFF2-40B4-BE49-F238E27FC236}">
              <a16:creationId xmlns:a16="http://schemas.microsoft.com/office/drawing/2014/main" id="{9512878A-F967-F342-9D1B-5DB21B01F2D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4951222"/>
          <a:ext cx="453302" cy="647320"/>
        </a:xfrm>
        <a:prstGeom prst="rect">
          <a:avLst/>
        </a:prstGeom>
      </xdr:spPr>
    </xdr:pic>
    <xdr:clientData/>
  </xdr:twoCellAnchor>
  <xdr:twoCellAnchor>
    <xdr:from>
      <xdr:col>1</xdr:col>
      <xdr:colOff>292100</xdr:colOff>
      <xdr:row>37</xdr:row>
      <xdr:rowOff>33823</xdr:rowOff>
    </xdr:from>
    <xdr:to>
      <xdr:col>1</xdr:col>
      <xdr:colOff>745403</xdr:colOff>
      <xdr:row>37</xdr:row>
      <xdr:rowOff>679238</xdr:rowOff>
    </xdr:to>
    <xdr:pic>
      <xdr:nvPicPr>
        <xdr:cNvPr id="11682" name="Picture 11681">
          <a:extLst>
            <a:ext uri="{FF2B5EF4-FFF2-40B4-BE49-F238E27FC236}">
              <a16:creationId xmlns:a16="http://schemas.microsoft.com/office/drawing/2014/main" id="{746A0C0C-C5B9-0A45-9AE4-B8B46418A1EF}"/>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5649723"/>
          <a:ext cx="453303" cy="645415"/>
        </a:xfrm>
        <a:prstGeom prst="rect">
          <a:avLst/>
        </a:prstGeom>
      </xdr:spPr>
    </xdr:pic>
    <xdr:clientData/>
  </xdr:twoCellAnchor>
  <xdr:twoCellAnchor>
    <xdr:from>
      <xdr:col>1</xdr:col>
      <xdr:colOff>283229</xdr:colOff>
      <xdr:row>38</xdr:row>
      <xdr:rowOff>44753</xdr:rowOff>
    </xdr:from>
    <xdr:to>
      <xdr:col>1</xdr:col>
      <xdr:colOff>748527</xdr:colOff>
      <xdr:row>38</xdr:row>
      <xdr:rowOff>677351</xdr:rowOff>
    </xdr:to>
    <xdr:pic>
      <xdr:nvPicPr>
        <xdr:cNvPr id="11683" name="Picture 11682">
          <a:extLst>
            <a:ext uri="{FF2B5EF4-FFF2-40B4-BE49-F238E27FC236}">
              <a16:creationId xmlns:a16="http://schemas.microsoft.com/office/drawing/2014/main" id="{6F393274-25B7-AC4E-9DC4-C571B260997F}"/>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223029" y="26359153"/>
          <a:ext cx="465298" cy="632598"/>
        </a:xfrm>
        <a:prstGeom prst="rect">
          <a:avLst/>
        </a:prstGeom>
      </xdr:spPr>
    </xdr:pic>
    <xdr:clientData/>
  </xdr:twoCellAnchor>
  <xdr:twoCellAnchor>
    <xdr:from>
      <xdr:col>1</xdr:col>
      <xdr:colOff>271941</xdr:colOff>
      <xdr:row>39</xdr:row>
      <xdr:rowOff>57251</xdr:rowOff>
    </xdr:from>
    <xdr:to>
      <xdr:col>1</xdr:col>
      <xdr:colOff>740095</xdr:colOff>
      <xdr:row>39</xdr:row>
      <xdr:rowOff>685800</xdr:rowOff>
    </xdr:to>
    <xdr:pic>
      <xdr:nvPicPr>
        <xdr:cNvPr id="11684" name="Picture 11683">
          <a:extLst>
            <a:ext uri="{FF2B5EF4-FFF2-40B4-BE49-F238E27FC236}">
              <a16:creationId xmlns:a16="http://schemas.microsoft.com/office/drawing/2014/main" id="{0CD07CB1-9177-284A-8618-3ABD3AEED098}"/>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211741" y="27070151"/>
          <a:ext cx="468154" cy="628549"/>
        </a:xfrm>
        <a:prstGeom prst="rect">
          <a:avLst/>
        </a:prstGeom>
      </xdr:spPr>
    </xdr:pic>
    <xdr:clientData/>
  </xdr:twoCellAnchor>
  <xdr:twoCellAnchor>
    <xdr:from>
      <xdr:col>1</xdr:col>
      <xdr:colOff>113091</xdr:colOff>
      <xdr:row>40</xdr:row>
      <xdr:rowOff>46063</xdr:rowOff>
    </xdr:from>
    <xdr:to>
      <xdr:col>1</xdr:col>
      <xdr:colOff>698753</xdr:colOff>
      <xdr:row>40</xdr:row>
      <xdr:rowOff>629814</xdr:rowOff>
    </xdr:to>
    <xdr:pic>
      <xdr:nvPicPr>
        <xdr:cNvPr id="11685" name="Picture 11684">
          <a:extLst>
            <a:ext uri="{FF2B5EF4-FFF2-40B4-BE49-F238E27FC236}">
              <a16:creationId xmlns:a16="http://schemas.microsoft.com/office/drawing/2014/main" id="{342BC784-C40A-AA42-B500-8685450A3A66}"/>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052891" y="27757463"/>
          <a:ext cx="585662" cy="583751"/>
        </a:xfrm>
        <a:prstGeom prst="rect">
          <a:avLst/>
        </a:prstGeom>
      </xdr:spPr>
    </xdr:pic>
    <xdr:clientData/>
  </xdr:twoCellAnchor>
  <xdr:twoCellAnchor>
    <xdr:from>
      <xdr:col>1</xdr:col>
      <xdr:colOff>178404</xdr:colOff>
      <xdr:row>41</xdr:row>
      <xdr:rowOff>81675</xdr:rowOff>
    </xdr:from>
    <xdr:to>
      <xdr:col>1</xdr:col>
      <xdr:colOff>674927</xdr:colOff>
      <xdr:row>41</xdr:row>
      <xdr:rowOff>623234</xdr:rowOff>
    </xdr:to>
    <xdr:pic>
      <xdr:nvPicPr>
        <xdr:cNvPr id="11686" name="Picture 11685">
          <a:extLst>
            <a:ext uri="{FF2B5EF4-FFF2-40B4-BE49-F238E27FC236}">
              <a16:creationId xmlns:a16="http://schemas.microsoft.com/office/drawing/2014/main" id="{7F41A69E-52DE-6141-A08F-2C19BDB9CC47}"/>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118204" y="28491575"/>
          <a:ext cx="496523" cy="541559"/>
        </a:xfrm>
        <a:prstGeom prst="rect">
          <a:avLst/>
        </a:prstGeom>
      </xdr:spPr>
    </xdr:pic>
    <xdr:clientData/>
  </xdr:twoCellAnchor>
  <xdr:twoCellAnchor>
    <xdr:from>
      <xdr:col>1</xdr:col>
      <xdr:colOff>231624</xdr:colOff>
      <xdr:row>42</xdr:row>
      <xdr:rowOff>74050</xdr:rowOff>
    </xdr:from>
    <xdr:to>
      <xdr:col>1</xdr:col>
      <xdr:colOff>731138</xdr:colOff>
      <xdr:row>42</xdr:row>
      <xdr:rowOff>613962</xdr:rowOff>
    </xdr:to>
    <xdr:pic>
      <xdr:nvPicPr>
        <xdr:cNvPr id="11687" name="Picture 11686">
          <a:extLst>
            <a:ext uri="{FF2B5EF4-FFF2-40B4-BE49-F238E27FC236}">
              <a16:creationId xmlns:a16="http://schemas.microsoft.com/office/drawing/2014/main" id="{A7E8AB7A-D969-F542-9F8B-3ED43C0D73E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171424" y="29182450"/>
          <a:ext cx="499514" cy="539912"/>
        </a:xfrm>
        <a:prstGeom prst="rect">
          <a:avLst/>
        </a:prstGeom>
      </xdr:spPr>
    </xdr:pic>
    <xdr:clientData/>
  </xdr:twoCellAnchor>
  <xdr:twoCellAnchor>
    <xdr:from>
      <xdr:col>1</xdr:col>
      <xdr:colOff>140507</xdr:colOff>
      <xdr:row>43</xdr:row>
      <xdr:rowOff>108046</xdr:rowOff>
    </xdr:from>
    <xdr:to>
      <xdr:col>1</xdr:col>
      <xdr:colOff>615685</xdr:colOff>
      <xdr:row>43</xdr:row>
      <xdr:rowOff>615421</xdr:rowOff>
    </xdr:to>
    <xdr:pic>
      <xdr:nvPicPr>
        <xdr:cNvPr id="11688" name="Picture 11687">
          <a:extLst>
            <a:ext uri="{FF2B5EF4-FFF2-40B4-BE49-F238E27FC236}">
              <a16:creationId xmlns:a16="http://schemas.microsoft.com/office/drawing/2014/main" id="{94AE3396-800E-7647-A4C0-8FAC79AD4DA4}"/>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080307" y="29914946"/>
          <a:ext cx="475178" cy="507375"/>
        </a:xfrm>
        <a:prstGeom prst="rect">
          <a:avLst/>
        </a:prstGeom>
      </xdr:spPr>
    </xdr:pic>
    <xdr:clientData/>
  </xdr:twoCellAnchor>
  <xdr:twoCellAnchor>
    <xdr:from>
      <xdr:col>1</xdr:col>
      <xdr:colOff>200981</xdr:colOff>
      <xdr:row>44</xdr:row>
      <xdr:rowOff>118943</xdr:rowOff>
    </xdr:from>
    <xdr:to>
      <xdr:col>1</xdr:col>
      <xdr:colOff>672320</xdr:colOff>
      <xdr:row>45</xdr:row>
      <xdr:rowOff>4111</xdr:rowOff>
    </xdr:to>
    <xdr:pic>
      <xdr:nvPicPr>
        <xdr:cNvPr id="11689" name="Picture 11688">
          <a:extLst>
            <a:ext uri="{FF2B5EF4-FFF2-40B4-BE49-F238E27FC236}">
              <a16:creationId xmlns:a16="http://schemas.microsoft.com/office/drawing/2014/main" id="{E02DA010-A925-864E-B7D0-8ECB4114B3A9}"/>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40781" y="30624343"/>
          <a:ext cx="471339" cy="583668"/>
        </a:xfrm>
        <a:prstGeom prst="rect">
          <a:avLst/>
        </a:prstGeom>
      </xdr:spPr>
    </xdr:pic>
    <xdr:clientData/>
  </xdr:twoCellAnchor>
  <xdr:twoCellAnchor>
    <xdr:from>
      <xdr:col>1</xdr:col>
      <xdr:colOff>200983</xdr:colOff>
      <xdr:row>45</xdr:row>
      <xdr:rowOff>124849</xdr:rowOff>
    </xdr:from>
    <xdr:to>
      <xdr:col>1</xdr:col>
      <xdr:colOff>665588</xdr:colOff>
      <xdr:row>46</xdr:row>
      <xdr:rowOff>9420</xdr:rowOff>
    </xdr:to>
    <xdr:pic>
      <xdr:nvPicPr>
        <xdr:cNvPr id="11690" name="Picture 11689">
          <a:extLst>
            <a:ext uri="{FF2B5EF4-FFF2-40B4-BE49-F238E27FC236}">
              <a16:creationId xmlns:a16="http://schemas.microsoft.com/office/drawing/2014/main" id="{FFA8FCC2-3A8F-4041-9BF1-3A7C35F7DCD5}"/>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140783" y="31328749"/>
          <a:ext cx="464605" cy="583071"/>
        </a:xfrm>
        <a:prstGeom prst="rect">
          <a:avLst/>
        </a:prstGeom>
      </xdr:spPr>
    </xdr:pic>
    <xdr:clientData/>
  </xdr:twoCellAnchor>
  <xdr:twoCellAnchor>
    <xdr:from>
      <xdr:col>1</xdr:col>
      <xdr:colOff>169829</xdr:colOff>
      <xdr:row>46</xdr:row>
      <xdr:rowOff>128210</xdr:rowOff>
    </xdr:from>
    <xdr:to>
      <xdr:col>1</xdr:col>
      <xdr:colOff>667292</xdr:colOff>
      <xdr:row>47</xdr:row>
      <xdr:rowOff>9749</xdr:rowOff>
    </xdr:to>
    <xdr:pic>
      <xdr:nvPicPr>
        <xdr:cNvPr id="11691" name="Picture 11690">
          <a:extLst>
            <a:ext uri="{FF2B5EF4-FFF2-40B4-BE49-F238E27FC236}">
              <a16:creationId xmlns:a16="http://schemas.microsoft.com/office/drawing/2014/main" id="{4247AFD0-7A40-834B-A293-5B4E7A7BEA2C}"/>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09629" y="32030610"/>
          <a:ext cx="497463" cy="580039"/>
        </a:xfrm>
        <a:prstGeom prst="rect">
          <a:avLst/>
        </a:prstGeom>
      </xdr:spPr>
    </xdr:pic>
    <xdr:clientData/>
  </xdr:twoCellAnchor>
  <xdr:twoCellAnchor>
    <xdr:from>
      <xdr:col>1</xdr:col>
      <xdr:colOff>200984</xdr:colOff>
      <xdr:row>47</xdr:row>
      <xdr:rowOff>93650</xdr:rowOff>
    </xdr:from>
    <xdr:to>
      <xdr:col>1</xdr:col>
      <xdr:colOff>671412</xdr:colOff>
      <xdr:row>47</xdr:row>
      <xdr:rowOff>693085</xdr:rowOff>
    </xdr:to>
    <xdr:pic>
      <xdr:nvPicPr>
        <xdr:cNvPr id="11692" name="Picture 11691">
          <a:extLst>
            <a:ext uri="{FF2B5EF4-FFF2-40B4-BE49-F238E27FC236}">
              <a16:creationId xmlns:a16="http://schemas.microsoft.com/office/drawing/2014/main" id="{487C3980-FFA2-7648-9190-895C2D6B6C7A}"/>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140784" y="32694550"/>
          <a:ext cx="470428" cy="599435"/>
        </a:xfrm>
        <a:prstGeom prst="rect">
          <a:avLst/>
        </a:prstGeom>
      </xdr:spPr>
    </xdr:pic>
    <xdr:clientData/>
  </xdr:twoCellAnchor>
  <xdr:twoCellAnchor>
    <xdr:from>
      <xdr:col>1</xdr:col>
      <xdr:colOff>221141</xdr:colOff>
      <xdr:row>48</xdr:row>
      <xdr:rowOff>87890</xdr:rowOff>
    </xdr:from>
    <xdr:to>
      <xdr:col>1</xdr:col>
      <xdr:colOff>675373</xdr:colOff>
      <xdr:row>48</xdr:row>
      <xdr:rowOff>693593</xdr:rowOff>
    </xdr:to>
    <xdr:pic>
      <xdr:nvPicPr>
        <xdr:cNvPr id="11693" name="Picture 11692">
          <a:extLst>
            <a:ext uri="{FF2B5EF4-FFF2-40B4-BE49-F238E27FC236}">
              <a16:creationId xmlns:a16="http://schemas.microsoft.com/office/drawing/2014/main" id="{00CB3D39-2F1C-EE42-8108-0798B082589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160941" y="33387290"/>
          <a:ext cx="454232" cy="605703"/>
        </a:xfrm>
        <a:prstGeom prst="rect">
          <a:avLst/>
        </a:prstGeom>
      </xdr:spPr>
    </xdr:pic>
    <xdr:clientData/>
  </xdr:twoCellAnchor>
  <xdr:twoCellAnchor>
    <xdr:from>
      <xdr:col>1</xdr:col>
      <xdr:colOff>180825</xdr:colOff>
      <xdr:row>49</xdr:row>
      <xdr:rowOff>92325</xdr:rowOff>
    </xdr:from>
    <xdr:to>
      <xdr:col>1</xdr:col>
      <xdr:colOff>661992</xdr:colOff>
      <xdr:row>50</xdr:row>
      <xdr:rowOff>1525</xdr:rowOff>
    </xdr:to>
    <xdr:pic>
      <xdr:nvPicPr>
        <xdr:cNvPr id="11694" name="Picture 11693">
          <a:extLst>
            <a:ext uri="{FF2B5EF4-FFF2-40B4-BE49-F238E27FC236}">
              <a16:creationId xmlns:a16="http://schemas.microsoft.com/office/drawing/2014/main" id="{8DB4F405-3736-A841-BA98-5F033D73BF3B}"/>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120625" y="34090225"/>
          <a:ext cx="481167" cy="607700"/>
        </a:xfrm>
        <a:prstGeom prst="rect">
          <a:avLst/>
        </a:prstGeom>
      </xdr:spPr>
    </xdr:pic>
    <xdr:clientData/>
  </xdr:twoCellAnchor>
  <xdr:twoCellAnchor>
    <xdr:from>
      <xdr:col>1</xdr:col>
      <xdr:colOff>221142</xdr:colOff>
      <xdr:row>50</xdr:row>
      <xdr:rowOff>95956</xdr:rowOff>
    </xdr:from>
    <xdr:to>
      <xdr:col>1</xdr:col>
      <xdr:colOff>670642</xdr:colOff>
      <xdr:row>51</xdr:row>
      <xdr:rowOff>3546</xdr:rowOff>
    </xdr:to>
    <xdr:pic>
      <xdr:nvPicPr>
        <xdr:cNvPr id="11695" name="Picture 11694">
          <a:extLst>
            <a:ext uri="{FF2B5EF4-FFF2-40B4-BE49-F238E27FC236}">
              <a16:creationId xmlns:a16="http://schemas.microsoft.com/office/drawing/2014/main" id="{0CD73FFF-84CE-3942-839B-1F015AEDA31E}"/>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60942" y="34792356"/>
          <a:ext cx="449500" cy="606090"/>
        </a:xfrm>
        <a:prstGeom prst="rect">
          <a:avLst/>
        </a:prstGeom>
      </xdr:spPr>
    </xdr:pic>
    <xdr:clientData/>
  </xdr:twoCellAnchor>
  <xdr:twoCellAnchor>
    <xdr:from>
      <xdr:col>1</xdr:col>
      <xdr:colOff>221143</xdr:colOff>
      <xdr:row>51</xdr:row>
      <xdr:rowOff>95953</xdr:rowOff>
    </xdr:from>
    <xdr:to>
      <xdr:col>1</xdr:col>
      <xdr:colOff>670643</xdr:colOff>
      <xdr:row>51</xdr:row>
      <xdr:rowOff>692218</xdr:rowOff>
    </xdr:to>
    <xdr:pic>
      <xdr:nvPicPr>
        <xdr:cNvPr id="11696" name="Picture 11695">
          <a:extLst>
            <a:ext uri="{FF2B5EF4-FFF2-40B4-BE49-F238E27FC236}">
              <a16:creationId xmlns:a16="http://schemas.microsoft.com/office/drawing/2014/main" id="{86BF8798-6599-4D45-8235-2601691DEDF5}"/>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160943" y="35490853"/>
          <a:ext cx="449500" cy="596265"/>
        </a:xfrm>
        <a:prstGeom prst="rect">
          <a:avLst/>
        </a:prstGeom>
      </xdr:spPr>
    </xdr:pic>
    <xdr:clientData/>
  </xdr:twoCellAnchor>
  <xdr:twoCellAnchor>
    <xdr:from>
      <xdr:col>1</xdr:col>
      <xdr:colOff>261461</xdr:colOff>
      <xdr:row>52</xdr:row>
      <xdr:rowOff>99988</xdr:rowOff>
    </xdr:from>
    <xdr:to>
      <xdr:col>1</xdr:col>
      <xdr:colOff>679295</xdr:colOff>
      <xdr:row>52</xdr:row>
      <xdr:rowOff>691078</xdr:rowOff>
    </xdr:to>
    <xdr:pic>
      <xdr:nvPicPr>
        <xdr:cNvPr id="11697" name="Picture 11696">
          <a:extLst>
            <a:ext uri="{FF2B5EF4-FFF2-40B4-BE49-F238E27FC236}">
              <a16:creationId xmlns:a16="http://schemas.microsoft.com/office/drawing/2014/main" id="{C2D81947-3290-5342-9BBF-FF0106D873A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01261" y="36193388"/>
          <a:ext cx="417834" cy="591090"/>
        </a:xfrm>
        <a:prstGeom prst="rect">
          <a:avLst/>
        </a:prstGeom>
      </xdr:spPr>
    </xdr:pic>
    <xdr:clientData/>
  </xdr:twoCellAnchor>
  <xdr:twoCellAnchor>
    <xdr:from>
      <xdr:col>1</xdr:col>
      <xdr:colOff>221143</xdr:colOff>
      <xdr:row>53</xdr:row>
      <xdr:rowOff>155996</xdr:rowOff>
    </xdr:from>
    <xdr:to>
      <xdr:col>1</xdr:col>
      <xdr:colOff>667548</xdr:colOff>
      <xdr:row>54</xdr:row>
      <xdr:rowOff>12448</xdr:rowOff>
    </xdr:to>
    <xdr:pic>
      <xdr:nvPicPr>
        <xdr:cNvPr id="11698" name="Picture 11697">
          <a:extLst>
            <a:ext uri="{FF2B5EF4-FFF2-40B4-BE49-F238E27FC236}">
              <a16:creationId xmlns:a16="http://schemas.microsoft.com/office/drawing/2014/main" id="{1AE55E4D-0D42-F24E-9162-C6B475F8E6D7}"/>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160943" y="36947896"/>
          <a:ext cx="446405" cy="554952"/>
        </a:xfrm>
        <a:prstGeom prst="rect">
          <a:avLst/>
        </a:prstGeom>
      </xdr:spPr>
    </xdr:pic>
    <xdr:clientData/>
  </xdr:twoCellAnchor>
  <xdr:twoCellAnchor>
    <xdr:from>
      <xdr:col>1</xdr:col>
      <xdr:colOff>180824</xdr:colOff>
      <xdr:row>54</xdr:row>
      <xdr:rowOff>94607</xdr:rowOff>
    </xdr:from>
    <xdr:to>
      <xdr:col>1</xdr:col>
      <xdr:colOff>664720</xdr:colOff>
      <xdr:row>54</xdr:row>
      <xdr:rowOff>692311</xdr:rowOff>
    </xdr:to>
    <xdr:pic>
      <xdr:nvPicPr>
        <xdr:cNvPr id="11699" name="Picture 11698">
          <a:extLst>
            <a:ext uri="{FF2B5EF4-FFF2-40B4-BE49-F238E27FC236}">
              <a16:creationId xmlns:a16="http://schemas.microsoft.com/office/drawing/2014/main" id="{EF5036B4-C114-1143-86E4-48DEBA7D8316}"/>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7585007"/>
          <a:ext cx="483896" cy="597704"/>
        </a:xfrm>
        <a:prstGeom prst="rect">
          <a:avLst/>
        </a:prstGeom>
      </xdr:spPr>
    </xdr:pic>
    <xdr:clientData/>
  </xdr:twoCellAnchor>
  <xdr:twoCellAnchor>
    <xdr:from>
      <xdr:col>1</xdr:col>
      <xdr:colOff>180824</xdr:colOff>
      <xdr:row>55</xdr:row>
      <xdr:rowOff>94608</xdr:rowOff>
    </xdr:from>
    <xdr:to>
      <xdr:col>1</xdr:col>
      <xdr:colOff>664720</xdr:colOff>
      <xdr:row>55</xdr:row>
      <xdr:rowOff>692312</xdr:rowOff>
    </xdr:to>
    <xdr:pic>
      <xdr:nvPicPr>
        <xdr:cNvPr id="11700" name="Picture 11699">
          <a:extLst>
            <a:ext uri="{FF2B5EF4-FFF2-40B4-BE49-F238E27FC236}">
              <a16:creationId xmlns:a16="http://schemas.microsoft.com/office/drawing/2014/main" id="{67394F12-7CFB-2D46-87A0-01A2C63C89AC}"/>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8283508"/>
          <a:ext cx="483896" cy="597704"/>
        </a:xfrm>
        <a:prstGeom prst="rect">
          <a:avLst/>
        </a:prstGeom>
      </xdr:spPr>
    </xdr:pic>
    <xdr:clientData/>
  </xdr:twoCellAnchor>
  <xdr:twoCellAnchor>
    <xdr:from>
      <xdr:col>1</xdr:col>
      <xdr:colOff>173569</xdr:colOff>
      <xdr:row>56</xdr:row>
      <xdr:rowOff>96562</xdr:rowOff>
    </xdr:from>
    <xdr:to>
      <xdr:col>1</xdr:col>
      <xdr:colOff>668930</xdr:colOff>
      <xdr:row>57</xdr:row>
      <xdr:rowOff>-1</xdr:rowOff>
    </xdr:to>
    <xdr:pic>
      <xdr:nvPicPr>
        <xdr:cNvPr id="11701" name="Picture 11700">
          <a:extLst>
            <a:ext uri="{FF2B5EF4-FFF2-40B4-BE49-F238E27FC236}">
              <a16:creationId xmlns:a16="http://schemas.microsoft.com/office/drawing/2014/main" id="{25EEA4ED-53EF-6540-B119-D27BD8E1D141}"/>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113369" y="38983962"/>
          <a:ext cx="495361" cy="601937"/>
        </a:xfrm>
        <a:prstGeom prst="rect">
          <a:avLst/>
        </a:prstGeom>
      </xdr:spPr>
    </xdr:pic>
    <xdr:clientData/>
  </xdr:twoCellAnchor>
  <xdr:twoCellAnchor>
    <xdr:from>
      <xdr:col>1</xdr:col>
      <xdr:colOff>173569</xdr:colOff>
      <xdr:row>57</xdr:row>
      <xdr:rowOff>96560</xdr:rowOff>
    </xdr:from>
    <xdr:to>
      <xdr:col>1</xdr:col>
      <xdr:colOff>668930</xdr:colOff>
      <xdr:row>57</xdr:row>
      <xdr:rowOff>694265</xdr:rowOff>
    </xdr:to>
    <xdr:pic>
      <xdr:nvPicPr>
        <xdr:cNvPr id="11702" name="Picture 11701">
          <a:extLst>
            <a:ext uri="{FF2B5EF4-FFF2-40B4-BE49-F238E27FC236}">
              <a16:creationId xmlns:a16="http://schemas.microsoft.com/office/drawing/2014/main" id="{EBC597B0-79E9-FF4B-BF7C-72A13F306196}"/>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113369" y="39682460"/>
          <a:ext cx="495361" cy="597705"/>
        </a:xfrm>
        <a:prstGeom prst="rect">
          <a:avLst/>
        </a:prstGeom>
      </xdr:spPr>
    </xdr:pic>
    <xdr:clientData/>
  </xdr:twoCellAnchor>
  <xdr:twoCellAnchor>
    <xdr:from>
      <xdr:col>1</xdr:col>
      <xdr:colOff>148572</xdr:colOff>
      <xdr:row>58</xdr:row>
      <xdr:rowOff>40318</xdr:rowOff>
    </xdr:from>
    <xdr:to>
      <xdr:col>1</xdr:col>
      <xdr:colOff>738870</xdr:colOff>
      <xdr:row>59</xdr:row>
      <xdr:rowOff>14329</xdr:rowOff>
    </xdr:to>
    <xdr:pic>
      <xdr:nvPicPr>
        <xdr:cNvPr id="11703" name="Picture 11702">
          <a:extLst>
            <a:ext uri="{FF2B5EF4-FFF2-40B4-BE49-F238E27FC236}">
              <a16:creationId xmlns:a16="http://schemas.microsoft.com/office/drawing/2014/main" id="{84A56AFD-AA68-2F45-BB13-BD1B010D9C2D}"/>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088372" y="40324718"/>
          <a:ext cx="590298" cy="672511"/>
        </a:xfrm>
        <a:prstGeom prst="rect">
          <a:avLst/>
        </a:prstGeom>
      </xdr:spPr>
    </xdr:pic>
    <xdr:clientData/>
  </xdr:twoCellAnchor>
  <xdr:twoCellAnchor>
    <xdr:from>
      <xdr:col>1</xdr:col>
      <xdr:colOff>160666</xdr:colOff>
      <xdr:row>59</xdr:row>
      <xdr:rowOff>60477</xdr:rowOff>
    </xdr:from>
    <xdr:to>
      <xdr:col>1</xdr:col>
      <xdr:colOff>737450</xdr:colOff>
      <xdr:row>60</xdr:row>
      <xdr:rowOff>26972</xdr:rowOff>
    </xdr:to>
    <xdr:pic>
      <xdr:nvPicPr>
        <xdr:cNvPr id="11704" name="Picture 11703">
          <a:extLst>
            <a:ext uri="{FF2B5EF4-FFF2-40B4-BE49-F238E27FC236}">
              <a16:creationId xmlns:a16="http://schemas.microsoft.com/office/drawing/2014/main" id="{87725F49-D5CA-3A4D-A29C-2329EFD166BA}"/>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100466" y="41043377"/>
          <a:ext cx="576784" cy="664995"/>
        </a:xfrm>
        <a:prstGeom prst="rect">
          <a:avLst/>
        </a:prstGeom>
      </xdr:spPr>
    </xdr:pic>
    <xdr:clientData/>
  </xdr:twoCellAnchor>
  <xdr:twoCellAnchor>
    <xdr:from>
      <xdr:col>1</xdr:col>
      <xdr:colOff>154214</xdr:colOff>
      <xdr:row>60</xdr:row>
      <xdr:rowOff>6451</xdr:rowOff>
    </xdr:from>
    <xdr:to>
      <xdr:col>1</xdr:col>
      <xdr:colOff>774870</xdr:colOff>
      <xdr:row>60</xdr:row>
      <xdr:rowOff>682927</xdr:rowOff>
    </xdr:to>
    <xdr:pic>
      <xdr:nvPicPr>
        <xdr:cNvPr id="11705" name="Picture 11704">
          <a:extLst>
            <a:ext uri="{FF2B5EF4-FFF2-40B4-BE49-F238E27FC236}">
              <a16:creationId xmlns:a16="http://schemas.microsoft.com/office/drawing/2014/main" id="{E7CE4257-6519-6C45-9D5E-A32B4B8A46E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094014" y="41687851"/>
          <a:ext cx="620656" cy="676476"/>
        </a:xfrm>
        <a:prstGeom prst="rect">
          <a:avLst/>
        </a:prstGeom>
      </xdr:spPr>
    </xdr:pic>
    <xdr:clientData/>
  </xdr:twoCellAnchor>
  <xdr:twoCellAnchor>
    <xdr:from>
      <xdr:col>1</xdr:col>
      <xdr:colOff>210458</xdr:colOff>
      <xdr:row>61</xdr:row>
      <xdr:rowOff>1607</xdr:rowOff>
    </xdr:from>
    <xdr:to>
      <xdr:col>1</xdr:col>
      <xdr:colOff>745269</xdr:colOff>
      <xdr:row>62</xdr:row>
      <xdr:rowOff>5242</xdr:rowOff>
    </xdr:to>
    <xdr:pic>
      <xdr:nvPicPr>
        <xdr:cNvPr id="11706" name="Picture 11705">
          <a:extLst>
            <a:ext uri="{FF2B5EF4-FFF2-40B4-BE49-F238E27FC236}">
              <a16:creationId xmlns:a16="http://schemas.microsoft.com/office/drawing/2014/main" id="{1568C09B-C39B-7E44-905E-95ACAB6816CA}"/>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150258" y="42381507"/>
          <a:ext cx="534811" cy="702135"/>
        </a:xfrm>
        <a:prstGeom prst="rect">
          <a:avLst/>
        </a:prstGeom>
      </xdr:spPr>
    </xdr:pic>
    <xdr:clientData/>
  </xdr:twoCellAnchor>
  <xdr:twoCellAnchor>
    <xdr:from>
      <xdr:col>1</xdr:col>
      <xdr:colOff>200982</xdr:colOff>
      <xdr:row>62</xdr:row>
      <xdr:rowOff>40318</xdr:rowOff>
    </xdr:from>
    <xdr:to>
      <xdr:col>1</xdr:col>
      <xdr:colOff>738468</xdr:colOff>
      <xdr:row>63</xdr:row>
      <xdr:rowOff>23756</xdr:rowOff>
    </xdr:to>
    <xdr:pic>
      <xdr:nvPicPr>
        <xdr:cNvPr id="11707" name="Picture 11706">
          <a:extLst>
            <a:ext uri="{FF2B5EF4-FFF2-40B4-BE49-F238E27FC236}">
              <a16:creationId xmlns:a16="http://schemas.microsoft.com/office/drawing/2014/main" id="{058C0C53-8B01-D944-AD35-319E1991A86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40782" y="43118718"/>
          <a:ext cx="537486" cy="681938"/>
        </a:xfrm>
        <a:prstGeom prst="rect">
          <a:avLst/>
        </a:prstGeom>
      </xdr:spPr>
    </xdr:pic>
    <xdr:clientData/>
  </xdr:twoCellAnchor>
  <xdr:twoCellAnchor>
    <xdr:from>
      <xdr:col>1</xdr:col>
      <xdr:colOff>200982</xdr:colOff>
      <xdr:row>63</xdr:row>
      <xdr:rowOff>20158</xdr:rowOff>
    </xdr:from>
    <xdr:to>
      <xdr:col>1</xdr:col>
      <xdr:colOff>729943</xdr:colOff>
      <xdr:row>64</xdr:row>
      <xdr:rowOff>22529</xdr:rowOff>
    </xdr:to>
    <xdr:pic>
      <xdr:nvPicPr>
        <xdr:cNvPr id="11708" name="Picture 11707">
          <a:extLst>
            <a:ext uri="{FF2B5EF4-FFF2-40B4-BE49-F238E27FC236}">
              <a16:creationId xmlns:a16="http://schemas.microsoft.com/office/drawing/2014/main" id="{FAEEA23A-2401-0540-990F-5E4749CACFC1}"/>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40782" y="43797058"/>
          <a:ext cx="528961" cy="700871"/>
        </a:xfrm>
        <a:prstGeom prst="rect">
          <a:avLst/>
        </a:prstGeom>
      </xdr:spPr>
    </xdr:pic>
    <xdr:clientData/>
  </xdr:twoCellAnchor>
  <xdr:twoCellAnchor>
    <xdr:from>
      <xdr:col>1</xdr:col>
      <xdr:colOff>200983</xdr:colOff>
      <xdr:row>64</xdr:row>
      <xdr:rowOff>28647</xdr:rowOff>
    </xdr:from>
    <xdr:to>
      <xdr:col>1</xdr:col>
      <xdr:colOff>740755</xdr:colOff>
      <xdr:row>65</xdr:row>
      <xdr:rowOff>19074</xdr:rowOff>
    </xdr:to>
    <xdr:pic>
      <xdr:nvPicPr>
        <xdr:cNvPr id="11709" name="Picture 11708">
          <a:extLst>
            <a:ext uri="{FF2B5EF4-FFF2-40B4-BE49-F238E27FC236}">
              <a16:creationId xmlns:a16="http://schemas.microsoft.com/office/drawing/2014/main" id="{632A35E5-CC48-6E45-B7F7-2924F966C174}"/>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40783" y="44504047"/>
          <a:ext cx="539772" cy="688927"/>
        </a:xfrm>
        <a:prstGeom prst="rect">
          <a:avLst/>
        </a:prstGeom>
      </xdr:spPr>
    </xdr:pic>
    <xdr:clientData/>
  </xdr:twoCellAnchor>
  <xdr:twoCellAnchor>
    <xdr:from>
      <xdr:col>1</xdr:col>
      <xdr:colOff>221143</xdr:colOff>
      <xdr:row>65</xdr:row>
      <xdr:rowOff>5930</xdr:rowOff>
    </xdr:from>
    <xdr:to>
      <xdr:col>1</xdr:col>
      <xdr:colOff>733470</xdr:colOff>
      <xdr:row>66</xdr:row>
      <xdr:rowOff>25184</xdr:rowOff>
    </xdr:to>
    <xdr:pic>
      <xdr:nvPicPr>
        <xdr:cNvPr id="11710" name="Picture 11709">
          <a:extLst>
            <a:ext uri="{FF2B5EF4-FFF2-40B4-BE49-F238E27FC236}">
              <a16:creationId xmlns:a16="http://schemas.microsoft.com/office/drawing/2014/main" id="{63C849A2-680D-3E41-A05C-180992AE8D58}"/>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160943" y="45179830"/>
          <a:ext cx="512327" cy="717754"/>
        </a:xfrm>
        <a:prstGeom prst="rect">
          <a:avLst/>
        </a:prstGeom>
      </xdr:spPr>
    </xdr:pic>
    <xdr:clientData/>
  </xdr:twoCellAnchor>
  <xdr:twoCellAnchor>
    <xdr:from>
      <xdr:col>1</xdr:col>
      <xdr:colOff>271943</xdr:colOff>
      <xdr:row>66</xdr:row>
      <xdr:rowOff>71647</xdr:rowOff>
    </xdr:from>
    <xdr:to>
      <xdr:col>1</xdr:col>
      <xdr:colOff>694266</xdr:colOff>
      <xdr:row>66</xdr:row>
      <xdr:rowOff>614057</xdr:rowOff>
    </xdr:to>
    <xdr:pic>
      <xdr:nvPicPr>
        <xdr:cNvPr id="11711" name="Picture 11710">
          <a:extLst>
            <a:ext uri="{FF2B5EF4-FFF2-40B4-BE49-F238E27FC236}">
              <a16:creationId xmlns:a16="http://schemas.microsoft.com/office/drawing/2014/main" id="{71FDB1A0-9703-F74B-96BB-4B6649CA01E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5944047"/>
          <a:ext cx="422323" cy="542410"/>
        </a:xfrm>
        <a:prstGeom prst="rect">
          <a:avLst/>
        </a:prstGeom>
      </xdr:spPr>
    </xdr:pic>
    <xdr:clientData/>
  </xdr:twoCellAnchor>
  <xdr:twoCellAnchor>
    <xdr:from>
      <xdr:col>1</xdr:col>
      <xdr:colOff>271943</xdr:colOff>
      <xdr:row>67</xdr:row>
      <xdr:rowOff>71648</xdr:rowOff>
    </xdr:from>
    <xdr:to>
      <xdr:col>1</xdr:col>
      <xdr:colOff>694266</xdr:colOff>
      <xdr:row>67</xdr:row>
      <xdr:rowOff>614058</xdr:rowOff>
    </xdr:to>
    <xdr:pic>
      <xdr:nvPicPr>
        <xdr:cNvPr id="11712" name="Picture 11711">
          <a:extLst>
            <a:ext uri="{FF2B5EF4-FFF2-40B4-BE49-F238E27FC236}">
              <a16:creationId xmlns:a16="http://schemas.microsoft.com/office/drawing/2014/main" id="{CF1E398D-F3D8-9F44-80A9-00C6B7C9113D}"/>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6642548"/>
          <a:ext cx="422323" cy="542410"/>
        </a:xfrm>
        <a:prstGeom prst="rect">
          <a:avLst/>
        </a:prstGeom>
      </xdr:spPr>
    </xdr:pic>
    <xdr:clientData/>
  </xdr:twoCellAnchor>
  <xdr:twoCellAnchor>
    <xdr:from>
      <xdr:col>1</xdr:col>
      <xdr:colOff>271943</xdr:colOff>
      <xdr:row>68</xdr:row>
      <xdr:rowOff>67233</xdr:rowOff>
    </xdr:from>
    <xdr:to>
      <xdr:col>1</xdr:col>
      <xdr:colOff>697119</xdr:colOff>
      <xdr:row>68</xdr:row>
      <xdr:rowOff>642269</xdr:rowOff>
    </xdr:to>
    <xdr:pic>
      <xdr:nvPicPr>
        <xdr:cNvPr id="11713" name="Picture 11712">
          <a:extLst>
            <a:ext uri="{FF2B5EF4-FFF2-40B4-BE49-F238E27FC236}">
              <a16:creationId xmlns:a16="http://schemas.microsoft.com/office/drawing/2014/main" id="{E599DCCD-5A92-2940-8DE6-CD6E2C246E62}"/>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7336633"/>
          <a:ext cx="425176" cy="575036"/>
        </a:xfrm>
        <a:prstGeom prst="rect">
          <a:avLst/>
        </a:prstGeom>
      </xdr:spPr>
    </xdr:pic>
    <xdr:clientData/>
  </xdr:twoCellAnchor>
  <xdr:twoCellAnchor>
    <xdr:from>
      <xdr:col>1</xdr:col>
      <xdr:colOff>271943</xdr:colOff>
      <xdr:row>69</xdr:row>
      <xdr:rowOff>66874</xdr:rowOff>
    </xdr:from>
    <xdr:to>
      <xdr:col>1</xdr:col>
      <xdr:colOff>697120</xdr:colOff>
      <xdr:row>69</xdr:row>
      <xdr:rowOff>640191</xdr:rowOff>
    </xdr:to>
    <xdr:pic>
      <xdr:nvPicPr>
        <xdr:cNvPr id="11714" name="Picture 11713">
          <a:extLst>
            <a:ext uri="{FF2B5EF4-FFF2-40B4-BE49-F238E27FC236}">
              <a16:creationId xmlns:a16="http://schemas.microsoft.com/office/drawing/2014/main" id="{32AB9A1A-57CE-E048-A7BC-6ADC10AE947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8034774"/>
          <a:ext cx="425177" cy="573317"/>
        </a:xfrm>
        <a:prstGeom prst="rect">
          <a:avLst/>
        </a:prstGeom>
      </xdr:spPr>
    </xdr:pic>
    <xdr:clientData/>
  </xdr:twoCellAnchor>
  <xdr:twoCellAnchor>
    <xdr:from>
      <xdr:col>1</xdr:col>
      <xdr:colOff>262468</xdr:colOff>
      <xdr:row>70</xdr:row>
      <xdr:rowOff>35084</xdr:rowOff>
    </xdr:from>
    <xdr:to>
      <xdr:col>1</xdr:col>
      <xdr:colOff>698490</xdr:colOff>
      <xdr:row>70</xdr:row>
      <xdr:rowOff>680877</xdr:rowOff>
    </xdr:to>
    <xdr:pic>
      <xdr:nvPicPr>
        <xdr:cNvPr id="11715" name="Picture 11714">
          <a:extLst>
            <a:ext uri="{FF2B5EF4-FFF2-40B4-BE49-F238E27FC236}">
              <a16:creationId xmlns:a16="http://schemas.microsoft.com/office/drawing/2014/main" id="{2FCC3919-BD50-F145-8BBF-A8D3DD036123}"/>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202268" y="48701484"/>
          <a:ext cx="436022" cy="645793"/>
        </a:xfrm>
        <a:prstGeom prst="rect">
          <a:avLst/>
        </a:prstGeom>
      </xdr:spPr>
    </xdr:pic>
    <xdr:clientData/>
  </xdr:twoCellAnchor>
  <xdr:twoCellAnchor>
    <xdr:from>
      <xdr:col>1</xdr:col>
      <xdr:colOff>271942</xdr:colOff>
      <xdr:row>71</xdr:row>
      <xdr:rowOff>55586</xdr:rowOff>
    </xdr:from>
    <xdr:to>
      <xdr:col>1</xdr:col>
      <xdr:colOff>701595</xdr:colOff>
      <xdr:row>72</xdr:row>
      <xdr:rowOff>4893</xdr:rowOff>
    </xdr:to>
    <xdr:pic>
      <xdr:nvPicPr>
        <xdr:cNvPr id="11716" name="Picture 11715">
          <a:extLst>
            <a:ext uri="{FF2B5EF4-FFF2-40B4-BE49-F238E27FC236}">
              <a16:creationId xmlns:a16="http://schemas.microsoft.com/office/drawing/2014/main" id="{8FA4AF0A-4DD1-F441-9830-88F93029B1D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11742" y="49420486"/>
          <a:ext cx="429653" cy="647807"/>
        </a:xfrm>
        <a:prstGeom prst="rect">
          <a:avLst/>
        </a:prstGeom>
      </xdr:spPr>
    </xdr:pic>
    <xdr:clientData/>
  </xdr:twoCellAnchor>
  <xdr:twoCellAnchor>
    <xdr:from>
      <xdr:col>1</xdr:col>
      <xdr:colOff>271942</xdr:colOff>
      <xdr:row>72</xdr:row>
      <xdr:rowOff>55228</xdr:rowOff>
    </xdr:from>
    <xdr:to>
      <xdr:col>1</xdr:col>
      <xdr:colOff>701595</xdr:colOff>
      <xdr:row>73</xdr:row>
      <xdr:rowOff>2815</xdr:rowOff>
    </xdr:to>
    <xdr:pic>
      <xdr:nvPicPr>
        <xdr:cNvPr id="11717" name="Picture 11716">
          <a:extLst>
            <a:ext uri="{FF2B5EF4-FFF2-40B4-BE49-F238E27FC236}">
              <a16:creationId xmlns:a16="http://schemas.microsoft.com/office/drawing/2014/main" id="{39F7F99B-474B-7E41-B570-5878642EE231}"/>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211742" y="50118628"/>
          <a:ext cx="429653" cy="646087"/>
        </a:xfrm>
        <a:prstGeom prst="rect">
          <a:avLst/>
        </a:prstGeom>
      </xdr:spPr>
    </xdr:pic>
    <xdr:clientData/>
  </xdr:twoCellAnchor>
  <xdr:twoCellAnchor>
    <xdr:from>
      <xdr:col>1</xdr:col>
      <xdr:colOff>312260</xdr:colOff>
      <xdr:row>73</xdr:row>
      <xdr:rowOff>57563</xdr:rowOff>
    </xdr:from>
    <xdr:to>
      <xdr:col>1</xdr:col>
      <xdr:colOff>698534</xdr:colOff>
      <xdr:row>73</xdr:row>
      <xdr:rowOff>629186</xdr:rowOff>
    </xdr:to>
    <xdr:pic>
      <xdr:nvPicPr>
        <xdr:cNvPr id="11718" name="Picture 11717">
          <a:extLst>
            <a:ext uri="{FF2B5EF4-FFF2-40B4-BE49-F238E27FC236}">
              <a16:creationId xmlns:a16="http://schemas.microsoft.com/office/drawing/2014/main" id="{C64524B2-9F99-584C-AEE5-DADEC49A9045}"/>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60" y="50819463"/>
          <a:ext cx="386274" cy="571623"/>
        </a:xfrm>
        <a:prstGeom prst="rect">
          <a:avLst/>
        </a:prstGeom>
      </xdr:spPr>
    </xdr:pic>
    <xdr:clientData/>
  </xdr:twoCellAnchor>
  <xdr:twoCellAnchor>
    <xdr:from>
      <xdr:col>1</xdr:col>
      <xdr:colOff>312259</xdr:colOff>
      <xdr:row>74</xdr:row>
      <xdr:rowOff>57205</xdr:rowOff>
    </xdr:from>
    <xdr:to>
      <xdr:col>1</xdr:col>
      <xdr:colOff>698534</xdr:colOff>
      <xdr:row>74</xdr:row>
      <xdr:rowOff>627107</xdr:rowOff>
    </xdr:to>
    <xdr:pic>
      <xdr:nvPicPr>
        <xdr:cNvPr id="11719" name="Picture 11718">
          <a:extLst>
            <a:ext uri="{FF2B5EF4-FFF2-40B4-BE49-F238E27FC236}">
              <a16:creationId xmlns:a16="http://schemas.microsoft.com/office/drawing/2014/main" id="{963B09B6-717E-BE4A-94C3-83921EC984E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1517605"/>
          <a:ext cx="386275" cy="569902"/>
        </a:xfrm>
        <a:prstGeom prst="rect">
          <a:avLst/>
        </a:prstGeom>
      </xdr:spPr>
    </xdr:pic>
    <xdr:clientData/>
  </xdr:twoCellAnchor>
  <xdr:twoCellAnchor>
    <xdr:from>
      <xdr:col>1</xdr:col>
      <xdr:colOff>312259</xdr:colOff>
      <xdr:row>75</xdr:row>
      <xdr:rowOff>57203</xdr:rowOff>
    </xdr:from>
    <xdr:to>
      <xdr:col>1</xdr:col>
      <xdr:colOff>698534</xdr:colOff>
      <xdr:row>75</xdr:row>
      <xdr:rowOff>627106</xdr:rowOff>
    </xdr:to>
    <xdr:pic>
      <xdr:nvPicPr>
        <xdr:cNvPr id="11720" name="Picture 11719">
          <a:extLst>
            <a:ext uri="{FF2B5EF4-FFF2-40B4-BE49-F238E27FC236}">
              <a16:creationId xmlns:a16="http://schemas.microsoft.com/office/drawing/2014/main" id="{556CF168-26B3-7048-9739-BDD8F8E0308C}"/>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2216103"/>
          <a:ext cx="386275" cy="569903"/>
        </a:xfrm>
        <a:prstGeom prst="rect">
          <a:avLst/>
        </a:prstGeom>
      </xdr:spPr>
    </xdr:pic>
    <xdr:clientData/>
  </xdr:twoCellAnchor>
  <xdr:twoCellAnchor>
    <xdr:from>
      <xdr:col>1</xdr:col>
      <xdr:colOff>312260</xdr:colOff>
      <xdr:row>76</xdr:row>
      <xdr:rowOff>53742</xdr:rowOff>
    </xdr:from>
    <xdr:to>
      <xdr:col>1</xdr:col>
      <xdr:colOff>698534</xdr:colOff>
      <xdr:row>76</xdr:row>
      <xdr:rowOff>606995</xdr:rowOff>
    </xdr:to>
    <xdr:pic>
      <xdr:nvPicPr>
        <xdr:cNvPr id="11721" name="Picture 11720">
          <a:extLst>
            <a:ext uri="{FF2B5EF4-FFF2-40B4-BE49-F238E27FC236}">
              <a16:creationId xmlns:a16="http://schemas.microsoft.com/office/drawing/2014/main" id="{102E52BD-3747-F047-9E83-532687C6CB2F}"/>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2911142"/>
          <a:ext cx="386274" cy="553253"/>
        </a:xfrm>
        <a:prstGeom prst="rect">
          <a:avLst/>
        </a:prstGeom>
      </xdr:spPr>
    </xdr:pic>
    <xdr:clientData/>
  </xdr:twoCellAnchor>
  <xdr:twoCellAnchor>
    <xdr:from>
      <xdr:col>1</xdr:col>
      <xdr:colOff>312260</xdr:colOff>
      <xdr:row>77</xdr:row>
      <xdr:rowOff>53742</xdr:rowOff>
    </xdr:from>
    <xdr:to>
      <xdr:col>1</xdr:col>
      <xdr:colOff>698534</xdr:colOff>
      <xdr:row>77</xdr:row>
      <xdr:rowOff>606994</xdr:rowOff>
    </xdr:to>
    <xdr:pic>
      <xdr:nvPicPr>
        <xdr:cNvPr id="11722" name="Picture 11721">
          <a:extLst>
            <a:ext uri="{FF2B5EF4-FFF2-40B4-BE49-F238E27FC236}">
              <a16:creationId xmlns:a16="http://schemas.microsoft.com/office/drawing/2014/main" id="{447669C7-E69F-2D45-A54C-70DEA4355DF2}"/>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3609642"/>
          <a:ext cx="386274" cy="553252"/>
        </a:xfrm>
        <a:prstGeom prst="rect">
          <a:avLst/>
        </a:prstGeom>
      </xdr:spPr>
    </xdr:pic>
    <xdr:clientData/>
  </xdr:twoCellAnchor>
  <xdr:twoCellAnchor>
    <xdr:from>
      <xdr:col>1</xdr:col>
      <xdr:colOff>332420</xdr:colOff>
      <xdr:row>78</xdr:row>
      <xdr:rowOff>26423</xdr:rowOff>
    </xdr:from>
    <xdr:to>
      <xdr:col>1</xdr:col>
      <xdr:colOff>707850</xdr:colOff>
      <xdr:row>78</xdr:row>
      <xdr:rowOff>615034</xdr:rowOff>
    </xdr:to>
    <xdr:pic>
      <xdr:nvPicPr>
        <xdr:cNvPr id="11723" name="Picture 11722">
          <a:extLst>
            <a:ext uri="{FF2B5EF4-FFF2-40B4-BE49-F238E27FC236}">
              <a16:creationId xmlns:a16="http://schemas.microsoft.com/office/drawing/2014/main" id="{D9DF58E7-64D8-4041-BC59-895E6EF94CDA}"/>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72220" y="54280823"/>
          <a:ext cx="375430" cy="588611"/>
        </a:xfrm>
        <a:prstGeom prst="rect">
          <a:avLst/>
        </a:prstGeom>
      </xdr:spPr>
    </xdr:pic>
    <xdr:clientData/>
  </xdr:twoCellAnchor>
  <xdr:twoCellAnchor>
    <xdr:from>
      <xdr:col>1</xdr:col>
      <xdr:colOff>312260</xdr:colOff>
      <xdr:row>79</xdr:row>
      <xdr:rowOff>28031</xdr:rowOff>
    </xdr:from>
    <xdr:to>
      <xdr:col>1</xdr:col>
      <xdr:colOff>703871</xdr:colOff>
      <xdr:row>79</xdr:row>
      <xdr:rowOff>610702</xdr:rowOff>
    </xdr:to>
    <xdr:pic>
      <xdr:nvPicPr>
        <xdr:cNvPr id="11724" name="Picture 11723">
          <a:extLst>
            <a:ext uri="{FF2B5EF4-FFF2-40B4-BE49-F238E27FC236}">
              <a16:creationId xmlns:a16="http://schemas.microsoft.com/office/drawing/2014/main" id="{AE97BC2F-D516-6C45-9631-4E7578EB7D29}"/>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4980931"/>
          <a:ext cx="391611" cy="582671"/>
        </a:xfrm>
        <a:prstGeom prst="rect">
          <a:avLst/>
        </a:prstGeom>
      </xdr:spPr>
    </xdr:pic>
    <xdr:clientData/>
  </xdr:twoCellAnchor>
  <xdr:twoCellAnchor>
    <xdr:from>
      <xdr:col>1</xdr:col>
      <xdr:colOff>312260</xdr:colOff>
      <xdr:row>80</xdr:row>
      <xdr:rowOff>28031</xdr:rowOff>
    </xdr:from>
    <xdr:to>
      <xdr:col>1</xdr:col>
      <xdr:colOff>703871</xdr:colOff>
      <xdr:row>80</xdr:row>
      <xdr:rowOff>610701</xdr:rowOff>
    </xdr:to>
    <xdr:pic>
      <xdr:nvPicPr>
        <xdr:cNvPr id="11725" name="Picture 11724">
          <a:extLst>
            <a:ext uri="{FF2B5EF4-FFF2-40B4-BE49-F238E27FC236}">
              <a16:creationId xmlns:a16="http://schemas.microsoft.com/office/drawing/2014/main" id="{83566AE5-FAC4-B348-A6DA-93FB0D2395A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5679431"/>
          <a:ext cx="391611" cy="582670"/>
        </a:xfrm>
        <a:prstGeom prst="rect">
          <a:avLst/>
        </a:prstGeom>
      </xdr:spPr>
    </xdr:pic>
    <xdr:clientData/>
  </xdr:twoCellAnchor>
  <xdr:twoCellAnchor>
    <xdr:from>
      <xdr:col>1</xdr:col>
      <xdr:colOff>352578</xdr:colOff>
      <xdr:row>81</xdr:row>
      <xdr:rowOff>54196</xdr:rowOff>
    </xdr:from>
    <xdr:to>
      <xdr:col>1</xdr:col>
      <xdr:colOff>710794</xdr:colOff>
      <xdr:row>81</xdr:row>
      <xdr:rowOff>609631</xdr:rowOff>
    </xdr:to>
    <xdr:pic>
      <xdr:nvPicPr>
        <xdr:cNvPr id="11726" name="Picture 11725">
          <a:extLst>
            <a:ext uri="{FF2B5EF4-FFF2-40B4-BE49-F238E27FC236}">
              <a16:creationId xmlns:a16="http://schemas.microsoft.com/office/drawing/2014/main" id="{D80C50E3-92B7-6141-AB09-7BD61A9A0A78}"/>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6404096"/>
          <a:ext cx="358216" cy="555435"/>
        </a:xfrm>
        <a:prstGeom prst="rect">
          <a:avLst/>
        </a:prstGeom>
      </xdr:spPr>
    </xdr:pic>
    <xdr:clientData/>
  </xdr:twoCellAnchor>
  <xdr:twoCellAnchor>
    <xdr:from>
      <xdr:col>1</xdr:col>
      <xdr:colOff>352578</xdr:colOff>
      <xdr:row>82</xdr:row>
      <xdr:rowOff>54197</xdr:rowOff>
    </xdr:from>
    <xdr:to>
      <xdr:col>1</xdr:col>
      <xdr:colOff>710794</xdr:colOff>
      <xdr:row>82</xdr:row>
      <xdr:rowOff>609632</xdr:rowOff>
    </xdr:to>
    <xdr:pic>
      <xdr:nvPicPr>
        <xdr:cNvPr id="11727" name="Picture 11726">
          <a:extLst>
            <a:ext uri="{FF2B5EF4-FFF2-40B4-BE49-F238E27FC236}">
              <a16:creationId xmlns:a16="http://schemas.microsoft.com/office/drawing/2014/main" id="{7406F5A7-0744-B744-BDC4-E8DE54CD595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102597"/>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609631</xdr:rowOff>
    </xdr:to>
    <xdr:pic>
      <xdr:nvPicPr>
        <xdr:cNvPr id="11728" name="Picture 11727">
          <a:extLst>
            <a:ext uri="{FF2B5EF4-FFF2-40B4-BE49-F238E27FC236}">
              <a16:creationId xmlns:a16="http://schemas.microsoft.com/office/drawing/2014/main" id="{500B9567-08C4-E644-91B1-D5988E5A2AF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801097"/>
          <a:ext cx="358216" cy="555434"/>
        </a:xfrm>
        <a:prstGeom prst="rect">
          <a:avLst/>
        </a:prstGeom>
      </xdr:spPr>
    </xdr:pic>
    <xdr:clientData/>
  </xdr:twoCellAnchor>
  <xdr:twoCellAnchor>
    <xdr:from>
      <xdr:col>1</xdr:col>
      <xdr:colOff>332418</xdr:colOff>
      <xdr:row>84</xdr:row>
      <xdr:rowOff>54672</xdr:rowOff>
    </xdr:from>
    <xdr:to>
      <xdr:col>1</xdr:col>
      <xdr:colOff>711018</xdr:colOff>
      <xdr:row>84</xdr:row>
      <xdr:rowOff>612403</xdr:rowOff>
    </xdr:to>
    <xdr:pic>
      <xdr:nvPicPr>
        <xdr:cNvPr id="11729" name="Picture 11728">
          <a:extLst>
            <a:ext uri="{FF2B5EF4-FFF2-40B4-BE49-F238E27FC236}">
              <a16:creationId xmlns:a16="http://schemas.microsoft.com/office/drawing/2014/main" id="{1F6F0623-A4EA-AC42-8861-06CF781C674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8500072"/>
          <a:ext cx="378600" cy="557731"/>
        </a:xfrm>
        <a:prstGeom prst="rect">
          <a:avLst/>
        </a:prstGeom>
      </xdr:spPr>
    </xdr:pic>
    <xdr:clientData/>
  </xdr:twoCellAnchor>
  <xdr:twoCellAnchor>
    <xdr:from>
      <xdr:col>1</xdr:col>
      <xdr:colOff>332418</xdr:colOff>
      <xdr:row>85</xdr:row>
      <xdr:rowOff>54673</xdr:rowOff>
    </xdr:from>
    <xdr:to>
      <xdr:col>1</xdr:col>
      <xdr:colOff>711018</xdr:colOff>
      <xdr:row>85</xdr:row>
      <xdr:rowOff>612404</xdr:rowOff>
    </xdr:to>
    <xdr:pic>
      <xdr:nvPicPr>
        <xdr:cNvPr id="11730" name="Picture 11729">
          <a:extLst>
            <a:ext uri="{FF2B5EF4-FFF2-40B4-BE49-F238E27FC236}">
              <a16:creationId xmlns:a16="http://schemas.microsoft.com/office/drawing/2014/main" id="{7979B9D6-96D7-7E44-976A-EB43485E67E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9198573"/>
          <a:ext cx="378600" cy="557731"/>
        </a:xfrm>
        <a:prstGeom prst="rect">
          <a:avLst/>
        </a:prstGeom>
      </xdr:spPr>
    </xdr:pic>
    <xdr:clientData/>
  </xdr:twoCellAnchor>
  <xdr:twoCellAnchor>
    <xdr:from>
      <xdr:col>1</xdr:col>
      <xdr:colOff>251782</xdr:colOff>
      <xdr:row>86</xdr:row>
      <xdr:rowOff>54314</xdr:rowOff>
    </xdr:from>
    <xdr:to>
      <xdr:col>1</xdr:col>
      <xdr:colOff>698649</xdr:colOff>
      <xdr:row>86</xdr:row>
      <xdr:rowOff>610312</xdr:rowOff>
    </xdr:to>
    <xdr:pic>
      <xdr:nvPicPr>
        <xdr:cNvPr id="11731" name="Picture 11730">
          <a:extLst>
            <a:ext uri="{FF2B5EF4-FFF2-40B4-BE49-F238E27FC236}">
              <a16:creationId xmlns:a16="http://schemas.microsoft.com/office/drawing/2014/main" id="{9C9CF2A6-681A-A148-A3AF-3885E976AA7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91582" y="59896714"/>
          <a:ext cx="446867" cy="555998"/>
        </a:xfrm>
        <a:prstGeom prst="rect">
          <a:avLst/>
        </a:prstGeom>
      </xdr:spPr>
    </xdr:pic>
    <xdr:clientData/>
  </xdr:twoCellAnchor>
  <xdr:twoCellAnchor>
    <xdr:from>
      <xdr:col>1</xdr:col>
      <xdr:colOff>271942</xdr:colOff>
      <xdr:row>87</xdr:row>
      <xdr:rowOff>56344</xdr:rowOff>
    </xdr:from>
    <xdr:to>
      <xdr:col>1</xdr:col>
      <xdr:colOff>696087</xdr:colOff>
      <xdr:row>87</xdr:row>
      <xdr:rowOff>614016</xdr:rowOff>
    </xdr:to>
    <xdr:pic>
      <xdr:nvPicPr>
        <xdr:cNvPr id="11732" name="Picture 11731">
          <a:extLst>
            <a:ext uri="{FF2B5EF4-FFF2-40B4-BE49-F238E27FC236}">
              <a16:creationId xmlns:a16="http://schemas.microsoft.com/office/drawing/2014/main" id="{309B601F-69B4-064F-8F9B-243A1481EA2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11742" y="60597244"/>
          <a:ext cx="424145" cy="557672"/>
        </a:xfrm>
        <a:prstGeom prst="rect">
          <a:avLst/>
        </a:prstGeom>
      </xdr:spPr>
    </xdr:pic>
    <xdr:clientData/>
  </xdr:twoCellAnchor>
  <xdr:twoCellAnchor>
    <xdr:from>
      <xdr:col>1</xdr:col>
      <xdr:colOff>251783</xdr:colOff>
      <xdr:row>88</xdr:row>
      <xdr:rowOff>22375</xdr:rowOff>
    </xdr:from>
    <xdr:to>
      <xdr:col>1</xdr:col>
      <xdr:colOff>694174</xdr:colOff>
      <xdr:row>88</xdr:row>
      <xdr:rowOff>618654</xdr:rowOff>
    </xdr:to>
    <xdr:pic>
      <xdr:nvPicPr>
        <xdr:cNvPr id="11733" name="Picture 11732">
          <a:extLst>
            <a:ext uri="{FF2B5EF4-FFF2-40B4-BE49-F238E27FC236}">
              <a16:creationId xmlns:a16="http://schemas.microsoft.com/office/drawing/2014/main" id="{2DDB0E7E-8202-CC43-950C-ADB06D0DCAA9}"/>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191583" y="61261775"/>
          <a:ext cx="442391" cy="596279"/>
        </a:xfrm>
        <a:prstGeom prst="rect">
          <a:avLst/>
        </a:prstGeom>
      </xdr:spPr>
    </xdr:pic>
    <xdr:clientData/>
  </xdr:twoCellAnchor>
  <xdr:twoCellAnchor>
    <xdr:from>
      <xdr:col>1</xdr:col>
      <xdr:colOff>231625</xdr:colOff>
      <xdr:row>89</xdr:row>
      <xdr:rowOff>70915</xdr:rowOff>
    </xdr:from>
    <xdr:to>
      <xdr:col>1</xdr:col>
      <xdr:colOff>691230</xdr:colOff>
      <xdr:row>89</xdr:row>
      <xdr:rowOff>609796</xdr:rowOff>
    </xdr:to>
    <xdr:pic>
      <xdr:nvPicPr>
        <xdr:cNvPr id="11734" name="Picture 11733">
          <a:extLst>
            <a:ext uri="{FF2B5EF4-FFF2-40B4-BE49-F238E27FC236}">
              <a16:creationId xmlns:a16="http://schemas.microsoft.com/office/drawing/2014/main" id="{2A54599D-C342-FD40-B174-A070351F90E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71425" y="62008815"/>
          <a:ext cx="459605" cy="538881"/>
        </a:xfrm>
        <a:prstGeom prst="rect">
          <a:avLst/>
        </a:prstGeom>
      </xdr:spPr>
    </xdr:pic>
    <xdr:clientData/>
  </xdr:twoCellAnchor>
  <xdr:twoCellAnchor>
    <xdr:from>
      <xdr:col>1</xdr:col>
      <xdr:colOff>271943</xdr:colOff>
      <xdr:row>90</xdr:row>
      <xdr:rowOff>37916</xdr:rowOff>
    </xdr:from>
    <xdr:to>
      <xdr:col>1</xdr:col>
      <xdr:colOff>695227</xdr:colOff>
      <xdr:row>90</xdr:row>
      <xdr:rowOff>612007</xdr:rowOff>
    </xdr:to>
    <xdr:pic>
      <xdr:nvPicPr>
        <xdr:cNvPr id="11735" name="Picture 11734">
          <a:extLst>
            <a:ext uri="{FF2B5EF4-FFF2-40B4-BE49-F238E27FC236}">
              <a16:creationId xmlns:a16="http://schemas.microsoft.com/office/drawing/2014/main" id="{873F3FC7-B466-A140-BCC1-97C72253ECD9}"/>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11743" y="62674316"/>
          <a:ext cx="423284" cy="574091"/>
        </a:xfrm>
        <a:prstGeom prst="rect">
          <a:avLst/>
        </a:prstGeom>
      </xdr:spPr>
    </xdr:pic>
    <xdr:clientData/>
  </xdr:twoCellAnchor>
  <xdr:twoCellAnchor>
    <xdr:from>
      <xdr:col>1</xdr:col>
      <xdr:colOff>283232</xdr:colOff>
      <xdr:row>91</xdr:row>
      <xdr:rowOff>46950</xdr:rowOff>
    </xdr:from>
    <xdr:to>
      <xdr:col>1</xdr:col>
      <xdr:colOff>695672</xdr:colOff>
      <xdr:row>91</xdr:row>
      <xdr:rowOff>610199</xdr:rowOff>
    </xdr:to>
    <xdr:pic>
      <xdr:nvPicPr>
        <xdr:cNvPr id="11736" name="Picture 11735">
          <a:extLst>
            <a:ext uri="{FF2B5EF4-FFF2-40B4-BE49-F238E27FC236}">
              <a16:creationId xmlns:a16="http://schemas.microsoft.com/office/drawing/2014/main" id="{325F1E8E-3C3E-6E4D-A239-D737A4AFCDEF}"/>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23032" y="63381850"/>
          <a:ext cx="412440" cy="563249"/>
        </a:xfrm>
        <a:prstGeom prst="rect">
          <a:avLst/>
        </a:prstGeom>
      </xdr:spPr>
    </xdr:pic>
    <xdr:clientData/>
  </xdr:twoCellAnchor>
  <xdr:twoCellAnchor>
    <xdr:from>
      <xdr:col>1</xdr:col>
      <xdr:colOff>231624</xdr:colOff>
      <xdr:row>92</xdr:row>
      <xdr:rowOff>20887</xdr:rowOff>
    </xdr:from>
    <xdr:to>
      <xdr:col>1</xdr:col>
      <xdr:colOff>688950</xdr:colOff>
      <xdr:row>92</xdr:row>
      <xdr:rowOff>610029</xdr:rowOff>
    </xdr:to>
    <xdr:pic>
      <xdr:nvPicPr>
        <xdr:cNvPr id="11737" name="Picture 11736">
          <a:extLst>
            <a:ext uri="{FF2B5EF4-FFF2-40B4-BE49-F238E27FC236}">
              <a16:creationId xmlns:a16="http://schemas.microsoft.com/office/drawing/2014/main" id="{D083DCA6-3860-B94A-BF28-832DDA28B31D}"/>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71424" y="64054287"/>
          <a:ext cx="457326" cy="589142"/>
        </a:xfrm>
        <a:prstGeom prst="rect">
          <a:avLst/>
        </a:prstGeom>
      </xdr:spPr>
    </xdr:pic>
    <xdr:clientData/>
  </xdr:twoCellAnchor>
  <xdr:twoCellAnchor>
    <xdr:from>
      <xdr:col>1</xdr:col>
      <xdr:colOff>271942</xdr:colOff>
      <xdr:row>93</xdr:row>
      <xdr:rowOff>21160</xdr:rowOff>
    </xdr:from>
    <xdr:to>
      <xdr:col>1</xdr:col>
      <xdr:colOff>701595</xdr:colOff>
      <xdr:row>93</xdr:row>
      <xdr:rowOff>611615</xdr:rowOff>
    </xdr:to>
    <xdr:pic>
      <xdr:nvPicPr>
        <xdr:cNvPr id="11738" name="Picture 11737">
          <a:extLst>
            <a:ext uri="{FF2B5EF4-FFF2-40B4-BE49-F238E27FC236}">
              <a16:creationId xmlns:a16="http://schemas.microsoft.com/office/drawing/2014/main" id="{FB784537-AFF5-3840-90E5-C6BDB89B68C7}"/>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11742" y="64753060"/>
          <a:ext cx="429653" cy="590455"/>
        </a:xfrm>
        <a:prstGeom prst="rect">
          <a:avLst/>
        </a:prstGeom>
      </xdr:spPr>
    </xdr:pic>
    <xdr:clientData/>
  </xdr:twoCellAnchor>
  <xdr:twoCellAnchor>
    <xdr:from>
      <xdr:col>1</xdr:col>
      <xdr:colOff>271942</xdr:colOff>
      <xdr:row>94</xdr:row>
      <xdr:rowOff>71648</xdr:rowOff>
    </xdr:from>
    <xdr:to>
      <xdr:col>1</xdr:col>
      <xdr:colOff>692644</xdr:colOff>
      <xdr:row>94</xdr:row>
      <xdr:rowOff>614057</xdr:rowOff>
    </xdr:to>
    <xdr:pic>
      <xdr:nvPicPr>
        <xdr:cNvPr id="11739" name="Picture 11738">
          <a:extLst>
            <a:ext uri="{FF2B5EF4-FFF2-40B4-BE49-F238E27FC236}">
              <a16:creationId xmlns:a16="http://schemas.microsoft.com/office/drawing/2014/main" id="{7F413158-2BF5-B54E-93C6-802A07A7ABA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5502048"/>
          <a:ext cx="420702" cy="542409"/>
        </a:xfrm>
        <a:prstGeom prst="rect">
          <a:avLst/>
        </a:prstGeom>
      </xdr:spPr>
    </xdr:pic>
    <xdr:clientData/>
  </xdr:twoCellAnchor>
  <xdr:twoCellAnchor>
    <xdr:from>
      <xdr:col>1</xdr:col>
      <xdr:colOff>271942</xdr:colOff>
      <xdr:row>95</xdr:row>
      <xdr:rowOff>71648</xdr:rowOff>
    </xdr:from>
    <xdr:to>
      <xdr:col>1</xdr:col>
      <xdr:colOff>692644</xdr:colOff>
      <xdr:row>95</xdr:row>
      <xdr:rowOff>614056</xdr:rowOff>
    </xdr:to>
    <xdr:pic>
      <xdr:nvPicPr>
        <xdr:cNvPr id="11740" name="Picture 11739">
          <a:extLst>
            <a:ext uri="{FF2B5EF4-FFF2-40B4-BE49-F238E27FC236}">
              <a16:creationId xmlns:a16="http://schemas.microsoft.com/office/drawing/2014/main" id="{02D072DC-D560-6249-97D7-90A8AEDFAE61}"/>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6200548"/>
          <a:ext cx="420702" cy="542408"/>
        </a:xfrm>
        <a:prstGeom prst="rect">
          <a:avLst/>
        </a:prstGeom>
      </xdr:spPr>
    </xdr:pic>
    <xdr:clientData/>
  </xdr:twoCellAnchor>
  <xdr:twoCellAnchor>
    <xdr:from>
      <xdr:col>1</xdr:col>
      <xdr:colOff>271943</xdr:colOff>
      <xdr:row>96</xdr:row>
      <xdr:rowOff>40509</xdr:rowOff>
    </xdr:from>
    <xdr:to>
      <xdr:col>1</xdr:col>
      <xdr:colOff>699013</xdr:colOff>
      <xdr:row>96</xdr:row>
      <xdr:rowOff>627070</xdr:rowOff>
    </xdr:to>
    <xdr:pic>
      <xdr:nvPicPr>
        <xdr:cNvPr id="11741" name="Picture 11740">
          <a:extLst>
            <a:ext uri="{FF2B5EF4-FFF2-40B4-BE49-F238E27FC236}">
              <a16:creationId xmlns:a16="http://schemas.microsoft.com/office/drawing/2014/main" id="{A75D8CE6-D5DE-EB41-9B2C-4AA2D574552A}"/>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211743" y="66867909"/>
          <a:ext cx="427070" cy="586561"/>
        </a:xfrm>
        <a:prstGeom prst="rect">
          <a:avLst/>
        </a:prstGeom>
      </xdr:spPr>
    </xdr:pic>
    <xdr:clientData/>
  </xdr:twoCellAnchor>
  <xdr:twoCellAnchor>
    <xdr:from>
      <xdr:col>1</xdr:col>
      <xdr:colOff>271943</xdr:colOff>
      <xdr:row>97</xdr:row>
      <xdr:rowOff>37915</xdr:rowOff>
    </xdr:from>
    <xdr:to>
      <xdr:col>1</xdr:col>
      <xdr:colOff>699013</xdr:colOff>
      <xdr:row>97</xdr:row>
      <xdr:rowOff>611997</xdr:rowOff>
    </xdr:to>
    <xdr:pic>
      <xdr:nvPicPr>
        <xdr:cNvPr id="11742" name="Picture 11741">
          <a:extLst>
            <a:ext uri="{FF2B5EF4-FFF2-40B4-BE49-F238E27FC236}">
              <a16:creationId xmlns:a16="http://schemas.microsoft.com/office/drawing/2014/main" id="{0279FC5F-3A89-B640-BB83-C7244492F228}"/>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11743" y="67563815"/>
          <a:ext cx="427070" cy="574082"/>
        </a:xfrm>
        <a:prstGeom prst="rect">
          <a:avLst/>
        </a:prstGeom>
      </xdr:spPr>
    </xdr:pic>
    <xdr:clientData/>
  </xdr:twoCellAnchor>
  <xdr:twoCellAnchor>
    <xdr:from>
      <xdr:col>1</xdr:col>
      <xdr:colOff>423334</xdr:colOff>
      <xdr:row>98</xdr:row>
      <xdr:rowOff>0</xdr:rowOff>
    </xdr:from>
    <xdr:to>
      <xdr:col>1</xdr:col>
      <xdr:colOff>1068412</xdr:colOff>
      <xdr:row>98</xdr:row>
      <xdr:rowOff>3358</xdr:rowOff>
    </xdr:to>
    <xdr:pic>
      <xdr:nvPicPr>
        <xdr:cNvPr id="11743" name="Picture 11742">
          <a:extLst>
            <a:ext uri="{FF2B5EF4-FFF2-40B4-BE49-F238E27FC236}">
              <a16:creationId xmlns:a16="http://schemas.microsoft.com/office/drawing/2014/main" id="{3A576253-9A67-7947-A2E3-ED19B148EC82}"/>
            </a:ext>
          </a:extLst>
        </xdr:cNvPr>
        <xdr:cNvPicPr>
          <a:picLocks noChangeAspect="1"/>
        </xdr:cNvPicPr>
      </xdr:nvPicPr>
      <xdr:blipFill>
        <a:blip xmlns:r="http://schemas.openxmlformats.org/officeDocument/2006/relationships" r:embed="rId85"/>
        <a:stretch>
          <a:fillRect/>
        </a:stretch>
      </xdr:blipFill>
      <xdr:spPr>
        <a:xfrm>
          <a:off x="1363134" y="68224400"/>
          <a:ext cx="518078" cy="3358"/>
        </a:xfrm>
        <a:prstGeom prst="rect">
          <a:avLst/>
        </a:prstGeom>
      </xdr:spPr>
    </xdr:pic>
    <xdr:clientData/>
  </xdr:twoCellAnchor>
  <xdr:twoCellAnchor>
    <xdr:from>
      <xdr:col>1</xdr:col>
      <xdr:colOff>403175</xdr:colOff>
      <xdr:row>98</xdr:row>
      <xdr:rowOff>0</xdr:rowOff>
    </xdr:from>
    <xdr:to>
      <xdr:col>1</xdr:col>
      <xdr:colOff>1068413</xdr:colOff>
      <xdr:row>98</xdr:row>
      <xdr:rowOff>12600</xdr:rowOff>
    </xdr:to>
    <xdr:pic>
      <xdr:nvPicPr>
        <xdr:cNvPr id="11744" name="Picture 11743">
          <a:extLst>
            <a:ext uri="{FF2B5EF4-FFF2-40B4-BE49-F238E27FC236}">
              <a16:creationId xmlns:a16="http://schemas.microsoft.com/office/drawing/2014/main" id="{CAB3C1AD-CC97-654B-9884-7175CC1A173B}"/>
            </a:ext>
          </a:extLst>
        </xdr:cNvPr>
        <xdr:cNvPicPr>
          <a:picLocks noChangeAspect="1"/>
        </xdr:cNvPicPr>
      </xdr:nvPicPr>
      <xdr:blipFill>
        <a:blip xmlns:r="http://schemas.openxmlformats.org/officeDocument/2006/relationships" r:embed="rId86"/>
        <a:stretch>
          <a:fillRect/>
        </a:stretch>
      </xdr:blipFill>
      <xdr:spPr>
        <a:xfrm>
          <a:off x="1342975" y="68224400"/>
          <a:ext cx="538238" cy="12600"/>
        </a:xfrm>
        <a:prstGeom prst="rect">
          <a:avLst/>
        </a:prstGeom>
      </xdr:spPr>
    </xdr:pic>
    <xdr:clientData/>
  </xdr:twoCellAnchor>
  <xdr:twoCellAnchor>
    <xdr:from>
      <xdr:col>1</xdr:col>
      <xdr:colOff>292102</xdr:colOff>
      <xdr:row>98</xdr:row>
      <xdr:rowOff>38619</xdr:rowOff>
    </xdr:from>
    <xdr:to>
      <xdr:col>1</xdr:col>
      <xdr:colOff>701958</xdr:colOff>
      <xdr:row>98</xdr:row>
      <xdr:rowOff>616085</xdr:rowOff>
    </xdr:to>
    <xdr:pic>
      <xdr:nvPicPr>
        <xdr:cNvPr id="11745" name="Picture 11744">
          <a:extLst>
            <a:ext uri="{FF2B5EF4-FFF2-40B4-BE49-F238E27FC236}">
              <a16:creationId xmlns:a16="http://schemas.microsoft.com/office/drawing/2014/main" id="{F8A491D0-D68F-B949-8605-18FD3A8ABC3C}"/>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231902" y="68263019"/>
          <a:ext cx="409856" cy="577466"/>
        </a:xfrm>
        <a:prstGeom prst="rect">
          <a:avLst/>
        </a:prstGeom>
      </xdr:spPr>
    </xdr:pic>
    <xdr:clientData/>
  </xdr:twoCellAnchor>
  <xdr:twoCellAnchor>
    <xdr:from>
      <xdr:col>1</xdr:col>
      <xdr:colOff>287868</xdr:colOff>
      <xdr:row>99</xdr:row>
      <xdr:rowOff>28579</xdr:rowOff>
    </xdr:from>
    <xdr:to>
      <xdr:col>1</xdr:col>
      <xdr:colOff>697724</xdr:colOff>
      <xdr:row>99</xdr:row>
      <xdr:rowOff>616890</xdr:rowOff>
    </xdr:to>
    <xdr:pic>
      <xdr:nvPicPr>
        <xdr:cNvPr id="11746" name="Picture 11745">
          <a:extLst>
            <a:ext uri="{FF2B5EF4-FFF2-40B4-BE49-F238E27FC236}">
              <a16:creationId xmlns:a16="http://schemas.microsoft.com/office/drawing/2014/main" id="{5AA7813C-2EA3-B14B-92F0-AA6EBC407235}"/>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227668" y="68951479"/>
          <a:ext cx="409856" cy="588311"/>
        </a:xfrm>
        <a:prstGeom prst="rect">
          <a:avLst/>
        </a:prstGeom>
      </xdr:spPr>
    </xdr:pic>
    <xdr:clientData/>
  </xdr:twoCellAnchor>
  <xdr:twoCellAnchor>
    <xdr:from>
      <xdr:col>1</xdr:col>
      <xdr:colOff>292101</xdr:colOff>
      <xdr:row>99</xdr:row>
      <xdr:rowOff>665654</xdr:rowOff>
    </xdr:from>
    <xdr:to>
      <xdr:col>1</xdr:col>
      <xdr:colOff>695591</xdr:colOff>
      <xdr:row>100</xdr:row>
      <xdr:rowOff>617226</xdr:rowOff>
    </xdr:to>
    <xdr:pic>
      <xdr:nvPicPr>
        <xdr:cNvPr id="11747" name="Picture 11746">
          <a:extLst>
            <a:ext uri="{FF2B5EF4-FFF2-40B4-BE49-F238E27FC236}">
              <a16:creationId xmlns:a16="http://schemas.microsoft.com/office/drawing/2014/main" id="{2FB3EF6B-F976-E44E-80FC-5CD8575DD15F}"/>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231901" y="69588554"/>
          <a:ext cx="403490" cy="650072"/>
        </a:xfrm>
        <a:prstGeom prst="rect">
          <a:avLst/>
        </a:prstGeom>
      </xdr:spPr>
    </xdr:pic>
    <xdr:clientData/>
  </xdr:twoCellAnchor>
  <xdr:twoCellAnchor>
    <xdr:from>
      <xdr:col>1</xdr:col>
      <xdr:colOff>312261</xdr:colOff>
      <xdr:row>101</xdr:row>
      <xdr:rowOff>71647</xdr:rowOff>
    </xdr:from>
    <xdr:to>
      <xdr:col>1</xdr:col>
      <xdr:colOff>705421</xdr:colOff>
      <xdr:row>101</xdr:row>
      <xdr:rowOff>614057</xdr:rowOff>
    </xdr:to>
    <xdr:pic>
      <xdr:nvPicPr>
        <xdr:cNvPr id="11748" name="Picture 11747">
          <a:extLst>
            <a:ext uri="{FF2B5EF4-FFF2-40B4-BE49-F238E27FC236}">
              <a16:creationId xmlns:a16="http://schemas.microsoft.com/office/drawing/2014/main" id="{41A60E44-AC94-2446-856E-AFD5C0AE017C}"/>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52061" y="70391547"/>
          <a:ext cx="393160" cy="542410"/>
        </a:xfrm>
        <a:prstGeom prst="rect">
          <a:avLst/>
        </a:prstGeom>
      </xdr:spPr>
    </xdr:pic>
    <xdr:clientData/>
  </xdr:twoCellAnchor>
  <xdr:twoCellAnchor>
    <xdr:from>
      <xdr:col>1</xdr:col>
      <xdr:colOff>271941</xdr:colOff>
      <xdr:row>102</xdr:row>
      <xdr:rowOff>53742</xdr:rowOff>
    </xdr:from>
    <xdr:to>
      <xdr:col>1</xdr:col>
      <xdr:colOff>695168</xdr:colOff>
      <xdr:row>102</xdr:row>
      <xdr:rowOff>606997</xdr:rowOff>
    </xdr:to>
    <xdr:pic>
      <xdr:nvPicPr>
        <xdr:cNvPr id="11749" name="Picture 11748">
          <a:extLst>
            <a:ext uri="{FF2B5EF4-FFF2-40B4-BE49-F238E27FC236}">
              <a16:creationId xmlns:a16="http://schemas.microsoft.com/office/drawing/2014/main" id="{7DB7B20B-9313-E140-815D-6F1561DBBA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072142"/>
          <a:ext cx="423227" cy="553255"/>
        </a:xfrm>
        <a:prstGeom prst="rect">
          <a:avLst/>
        </a:prstGeom>
      </xdr:spPr>
    </xdr:pic>
    <xdr:clientData/>
  </xdr:twoCellAnchor>
  <xdr:twoCellAnchor>
    <xdr:from>
      <xdr:col>1</xdr:col>
      <xdr:colOff>271941</xdr:colOff>
      <xdr:row>103</xdr:row>
      <xdr:rowOff>53743</xdr:rowOff>
    </xdr:from>
    <xdr:to>
      <xdr:col>1</xdr:col>
      <xdr:colOff>695168</xdr:colOff>
      <xdr:row>103</xdr:row>
      <xdr:rowOff>606998</xdr:rowOff>
    </xdr:to>
    <xdr:pic>
      <xdr:nvPicPr>
        <xdr:cNvPr id="11750" name="Picture 11749">
          <a:extLst>
            <a:ext uri="{FF2B5EF4-FFF2-40B4-BE49-F238E27FC236}">
              <a16:creationId xmlns:a16="http://schemas.microsoft.com/office/drawing/2014/main" id="{830620E1-8D6A-254C-8C92-5817EB35BAF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770643"/>
          <a:ext cx="423227" cy="553255"/>
        </a:xfrm>
        <a:prstGeom prst="rect">
          <a:avLst/>
        </a:prstGeom>
      </xdr:spPr>
    </xdr:pic>
    <xdr:clientData/>
  </xdr:twoCellAnchor>
  <xdr:twoCellAnchor>
    <xdr:from>
      <xdr:col>1</xdr:col>
      <xdr:colOff>222151</xdr:colOff>
      <xdr:row>104</xdr:row>
      <xdr:rowOff>43700</xdr:rowOff>
    </xdr:from>
    <xdr:to>
      <xdr:col>1</xdr:col>
      <xdr:colOff>688758</xdr:colOff>
      <xdr:row>104</xdr:row>
      <xdr:rowOff>607800</xdr:rowOff>
    </xdr:to>
    <xdr:pic>
      <xdr:nvPicPr>
        <xdr:cNvPr id="11751" name="Picture 11750">
          <a:extLst>
            <a:ext uri="{FF2B5EF4-FFF2-40B4-BE49-F238E27FC236}">
              <a16:creationId xmlns:a16="http://schemas.microsoft.com/office/drawing/2014/main" id="{198BC0C9-ABA9-2C43-8CEC-01351FF51C5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61951" y="72459100"/>
          <a:ext cx="466607" cy="564100"/>
        </a:xfrm>
        <a:prstGeom prst="rect">
          <a:avLst/>
        </a:prstGeom>
      </xdr:spPr>
    </xdr:pic>
    <xdr:clientData/>
  </xdr:twoCellAnchor>
  <xdr:twoCellAnchor>
    <xdr:from>
      <xdr:col>1</xdr:col>
      <xdr:colOff>292102</xdr:colOff>
      <xdr:row>105</xdr:row>
      <xdr:rowOff>55363</xdr:rowOff>
    </xdr:from>
    <xdr:to>
      <xdr:col>1</xdr:col>
      <xdr:colOff>704542</xdr:colOff>
      <xdr:row>105</xdr:row>
      <xdr:rowOff>616422</xdr:rowOff>
    </xdr:to>
    <xdr:pic>
      <xdr:nvPicPr>
        <xdr:cNvPr id="11752" name="Picture 11751">
          <a:extLst>
            <a:ext uri="{FF2B5EF4-FFF2-40B4-BE49-F238E27FC236}">
              <a16:creationId xmlns:a16="http://schemas.microsoft.com/office/drawing/2014/main" id="{60FC5F92-CFAB-C946-A835-BAAAFF406661}"/>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169263"/>
          <a:ext cx="412440" cy="561059"/>
        </a:xfrm>
        <a:prstGeom prst="rect">
          <a:avLst/>
        </a:prstGeom>
      </xdr:spPr>
    </xdr:pic>
    <xdr:clientData/>
  </xdr:twoCellAnchor>
  <xdr:twoCellAnchor>
    <xdr:from>
      <xdr:col>1</xdr:col>
      <xdr:colOff>292102</xdr:colOff>
      <xdr:row>106</xdr:row>
      <xdr:rowOff>55364</xdr:rowOff>
    </xdr:from>
    <xdr:to>
      <xdr:col>1</xdr:col>
      <xdr:colOff>704542</xdr:colOff>
      <xdr:row>106</xdr:row>
      <xdr:rowOff>616423</xdr:rowOff>
    </xdr:to>
    <xdr:pic>
      <xdr:nvPicPr>
        <xdr:cNvPr id="11753" name="Picture 11752">
          <a:extLst>
            <a:ext uri="{FF2B5EF4-FFF2-40B4-BE49-F238E27FC236}">
              <a16:creationId xmlns:a16="http://schemas.microsoft.com/office/drawing/2014/main" id="{35417009-A4A7-B543-A4BA-1E4281AAA059}"/>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867764"/>
          <a:ext cx="412440" cy="561059"/>
        </a:xfrm>
        <a:prstGeom prst="rect">
          <a:avLst/>
        </a:prstGeom>
      </xdr:spPr>
    </xdr:pic>
    <xdr:clientData/>
  </xdr:twoCellAnchor>
  <xdr:twoCellAnchor>
    <xdr:from>
      <xdr:col>1</xdr:col>
      <xdr:colOff>312259</xdr:colOff>
      <xdr:row>107</xdr:row>
      <xdr:rowOff>70386</xdr:rowOff>
    </xdr:from>
    <xdr:to>
      <xdr:col>1</xdr:col>
      <xdr:colOff>703010</xdr:colOff>
      <xdr:row>107</xdr:row>
      <xdr:rowOff>606733</xdr:rowOff>
    </xdr:to>
    <xdr:pic>
      <xdr:nvPicPr>
        <xdr:cNvPr id="11754" name="Picture 11753">
          <a:extLst>
            <a:ext uri="{FF2B5EF4-FFF2-40B4-BE49-F238E27FC236}">
              <a16:creationId xmlns:a16="http://schemas.microsoft.com/office/drawing/2014/main" id="{68AE051D-9C5F-D943-8681-91DEA4788728}"/>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252059" y="74581286"/>
          <a:ext cx="390751" cy="536347"/>
        </a:xfrm>
        <a:prstGeom prst="rect">
          <a:avLst/>
        </a:prstGeom>
      </xdr:spPr>
    </xdr:pic>
    <xdr:clientData/>
  </xdr:twoCellAnchor>
  <xdr:twoCellAnchor>
    <xdr:from>
      <xdr:col>1</xdr:col>
      <xdr:colOff>292101</xdr:colOff>
      <xdr:row>108</xdr:row>
      <xdr:rowOff>72384</xdr:rowOff>
    </xdr:from>
    <xdr:to>
      <xdr:col>1</xdr:col>
      <xdr:colOff>701958</xdr:colOff>
      <xdr:row>108</xdr:row>
      <xdr:rowOff>618337</xdr:rowOff>
    </xdr:to>
    <xdr:pic>
      <xdr:nvPicPr>
        <xdr:cNvPr id="11755" name="Picture 11754">
          <a:extLst>
            <a:ext uri="{FF2B5EF4-FFF2-40B4-BE49-F238E27FC236}">
              <a16:creationId xmlns:a16="http://schemas.microsoft.com/office/drawing/2014/main" id="{C0F4ACD5-24F3-E24F-B700-5D804F74CCA3}"/>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281784"/>
          <a:ext cx="409857" cy="545953"/>
        </a:xfrm>
        <a:prstGeom prst="rect">
          <a:avLst/>
        </a:prstGeom>
      </xdr:spPr>
    </xdr:pic>
    <xdr:clientData/>
  </xdr:twoCellAnchor>
  <xdr:twoCellAnchor>
    <xdr:from>
      <xdr:col>1</xdr:col>
      <xdr:colOff>292101</xdr:colOff>
      <xdr:row>109</xdr:row>
      <xdr:rowOff>72028</xdr:rowOff>
    </xdr:from>
    <xdr:to>
      <xdr:col>1</xdr:col>
      <xdr:colOff>701959</xdr:colOff>
      <xdr:row>109</xdr:row>
      <xdr:rowOff>616260</xdr:rowOff>
    </xdr:to>
    <xdr:pic>
      <xdr:nvPicPr>
        <xdr:cNvPr id="11756" name="Picture 11755">
          <a:extLst>
            <a:ext uri="{FF2B5EF4-FFF2-40B4-BE49-F238E27FC236}">
              <a16:creationId xmlns:a16="http://schemas.microsoft.com/office/drawing/2014/main" id="{455CC439-FDF7-034A-9F1F-4B798F51A5AE}"/>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979928"/>
          <a:ext cx="409858" cy="544232"/>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757" name="Picture 11756">
          <a:extLst>
            <a:ext uri="{FF2B5EF4-FFF2-40B4-BE49-F238E27FC236}">
              <a16:creationId xmlns:a16="http://schemas.microsoft.com/office/drawing/2014/main" id="{0CE078D2-AE36-E84E-B70E-B64A99C5735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6678428"/>
          <a:ext cx="409858" cy="544232"/>
        </a:xfrm>
        <a:prstGeom prst="rect">
          <a:avLst/>
        </a:prstGeom>
      </xdr:spPr>
    </xdr:pic>
    <xdr:clientData/>
  </xdr:twoCellAnchor>
  <xdr:twoCellAnchor>
    <xdr:from>
      <xdr:col>1</xdr:col>
      <xdr:colOff>271942</xdr:colOff>
      <xdr:row>111</xdr:row>
      <xdr:rowOff>71645</xdr:rowOff>
    </xdr:from>
    <xdr:to>
      <xdr:col>1</xdr:col>
      <xdr:colOff>692460</xdr:colOff>
      <xdr:row>111</xdr:row>
      <xdr:rowOff>614056</xdr:rowOff>
    </xdr:to>
    <xdr:pic>
      <xdr:nvPicPr>
        <xdr:cNvPr id="11758" name="Picture 11757">
          <a:extLst>
            <a:ext uri="{FF2B5EF4-FFF2-40B4-BE49-F238E27FC236}">
              <a16:creationId xmlns:a16="http://schemas.microsoft.com/office/drawing/2014/main" id="{29197CE5-F651-EC4D-89BD-E0850D38FBC9}"/>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11742" y="77376545"/>
          <a:ext cx="420518" cy="542411"/>
        </a:xfrm>
        <a:prstGeom prst="rect">
          <a:avLst/>
        </a:prstGeom>
      </xdr:spPr>
    </xdr:pic>
    <xdr:clientData/>
  </xdr:twoCellAnchor>
  <xdr:twoCellAnchor>
    <xdr:from>
      <xdr:col>1</xdr:col>
      <xdr:colOff>292100</xdr:colOff>
      <xdr:row>112</xdr:row>
      <xdr:rowOff>37461</xdr:rowOff>
    </xdr:from>
    <xdr:to>
      <xdr:col>1</xdr:col>
      <xdr:colOff>704541</xdr:colOff>
      <xdr:row>112</xdr:row>
      <xdr:rowOff>609365</xdr:rowOff>
    </xdr:to>
    <xdr:pic>
      <xdr:nvPicPr>
        <xdr:cNvPr id="11759" name="Picture 11758">
          <a:extLst>
            <a:ext uri="{FF2B5EF4-FFF2-40B4-BE49-F238E27FC236}">
              <a16:creationId xmlns:a16="http://schemas.microsoft.com/office/drawing/2014/main" id="{EFB84499-41E7-AD4F-82BB-DA96173502FE}"/>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040861"/>
          <a:ext cx="412441" cy="571904"/>
        </a:xfrm>
        <a:prstGeom prst="rect">
          <a:avLst/>
        </a:prstGeom>
      </xdr:spPr>
    </xdr:pic>
    <xdr:clientData/>
  </xdr:twoCellAnchor>
  <xdr:twoCellAnchor>
    <xdr:from>
      <xdr:col>1</xdr:col>
      <xdr:colOff>292100</xdr:colOff>
      <xdr:row>113</xdr:row>
      <xdr:rowOff>37460</xdr:rowOff>
    </xdr:from>
    <xdr:to>
      <xdr:col>1</xdr:col>
      <xdr:colOff>704541</xdr:colOff>
      <xdr:row>113</xdr:row>
      <xdr:rowOff>609363</xdr:rowOff>
    </xdr:to>
    <xdr:pic>
      <xdr:nvPicPr>
        <xdr:cNvPr id="11760" name="Picture 11759">
          <a:extLst>
            <a:ext uri="{FF2B5EF4-FFF2-40B4-BE49-F238E27FC236}">
              <a16:creationId xmlns:a16="http://schemas.microsoft.com/office/drawing/2014/main" id="{9A88DD63-4F90-204A-A96D-4C563855ED7B}"/>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739360"/>
          <a:ext cx="412441" cy="571903"/>
        </a:xfrm>
        <a:prstGeom prst="rect">
          <a:avLst/>
        </a:prstGeom>
      </xdr:spPr>
    </xdr:pic>
    <xdr:clientData/>
  </xdr:twoCellAnchor>
  <xdr:twoCellAnchor>
    <xdr:from>
      <xdr:col>1</xdr:col>
      <xdr:colOff>312260</xdr:colOff>
      <xdr:row>114</xdr:row>
      <xdr:rowOff>38089</xdr:rowOff>
    </xdr:from>
    <xdr:to>
      <xdr:col>1</xdr:col>
      <xdr:colOff>703009</xdr:colOff>
      <xdr:row>114</xdr:row>
      <xdr:rowOff>613011</xdr:rowOff>
    </xdr:to>
    <xdr:pic>
      <xdr:nvPicPr>
        <xdr:cNvPr id="11761" name="Picture 11760">
          <a:extLst>
            <a:ext uri="{FF2B5EF4-FFF2-40B4-BE49-F238E27FC236}">
              <a16:creationId xmlns:a16="http://schemas.microsoft.com/office/drawing/2014/main" id="{0CFD2E75-6B2D-1F46-9541-4E7DED055896}"/>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79438489"/>
          <a:ext cx="390749" cy="574922"/>
        </a:xfrm>
        <a:prstGeom prst="rect">
          <a:avLst/>
        </a:prstGeom>
      </xdr:spPr>
    </xdr:pic>
    <xdr:clientData/>
  </xdr:twoCellAnchor>
  <xdr:twoCellAnchor>
    <xdr:from>
      <xdr:col>1</xdr:col>
      <xdr:colOff>312260</xdr:colOff>
      <xdr:row>115</xdr:row>
      <xdr:rowOff>38090</xdr:rowOff>
    </xdr:from>
    <xdr:to>
      <xdr:col>1</xdr:col>
      <xdr:colOff>703009</xdr:colOff>
      <xdr:row>115</xdr:row>
      <xdr:rowOff>613012</xdr:rowOff>
    </xdr:to>
    <xdr:pic>
      <xdr:nvPicPr>
        <xdr:cNvPr id="11762" name="Picture 11761">
          <a:extLst>
            <a:ext uri="{FF2B5EF4-FFF2-40B4-BE49-F238E27FC236}">
              <a16:creationId xmlns:a16="http://schemas.microsoft.com/office/drawing/2014/main" id="{1AC6AAE7-0780-034C-A80E-F3D06E310DA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80136990"/>
          <a:ext cx="390749" cy="574922"/>
        </a:xfrm>
        <a:prstGeom prst="rect">
          <a:avLst/>
        </a:prstGeom>
      </xdr:spPr>
    </xdr:pic>
    <xdr:clientData/>
  </xdr:twoCellAnchor>
  <xdr:twoCellAnchor>
    <xdr:from>
      <xdr:col>1</xdr:col>
      <xdr:colOff>292100</xdr:colOff>
      <xdr:row>116</xdr:row>
      <xdr:rowOff>53416</xdr:rowOff>
    </xdr:from>
    <xdr:to>
      <xdr:col>1</xdr:col>
      <xdr:colOff>695589</xdr:colOff>
      <xdr:row>116</xdr:row>
      <xdr:rowOff>605094</xdr:rowOff>
    </xdr:to>
    <xdr:pic>
      <xdr:nvPicPr>
        <xdr:cNvPr id="11763" name="Picture 11762">
          <a:extLst>
            <a:ext uri="{FF2B5EF4-FFF2-40B4-BE49-F238E27FC236}">
              <a16:creationId xmlns:a16="http://schemas.microsoft.com/office/drawing/2014/main" id="{6207E8AB-62A4-6F44-BBE1-4D0E447FAFDE}"/>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231900" y="80850816"/>
          <a:ext cx="403489" cy="551678"/>
        </a:xfrm>
        <a:prstGeom prst="rect">
          <a:avLst/>
        </a:prstGeom>
      </xdr:spPr>
    </xdr:pic>
    <xdr:clientData/>
  </xdr:twoCellAnchor>
  <xdr:twoCellAnchor>
    <xdr:from>
      <xdr:col>1</xdr:col>
      <xdr:colOff>283231</xdr:colOff>
      <xdr:row>117</xdr:row>
      <xdr:rowOff>46801</xdr:rowOff>
    </xdr:from>
    <xdr:to>
      <xdr:col>1</xdr:col>
      <xdr:colOff>697565</xdr:colOff>
      <xdr:row>117</xdr:row>
      <xdr:rowOff>609325</xdr:rowOff>
    </xdr:to>
    <xdr:pic>
      <xdr:nvPicPr>
        <xdr:cNvPr id="11764" name="Picture 11763">
          <a:extLst>
            <a:ext uri="{FF2B5EF4-FFF2-40B4-BE49-F238E27FC236}">
              <a16:creationId xmlns:a16="http://schemas.microsoft.com/office/drawing/2014/main" id="{6480688A-BEDA-C247-9CDF-1CDC15D16B0F}"/>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223031" y="81542701"/>
          <a:ext cx="414334" cy="562524"/>
        </a:xfrm>
        <a:prstGeom prst="rect">
          <a:avLst/>
        </a:prstGeom>
      </xdr:spPr>
    </xdr:pic>
    <xdr:clientData/>
  </xdr:twoCellAnchor>
  <xdr:twoCellAnchor>
    <xdr:from>
      <xdr:col>1</xdr:col>
      <xdr:colOff>292100</xdr:colOff>
      <xdr:row>118</xdr:row>
      <xdr:rowOff>26987</xdr:rowOff>
    </xdr:from>
    <xdr:to>
      <xdr:col>1</xdr:col>
      <xdr:colOff>701957</xdr:colOff>
      <xdr:row>118</xdr:row>
      <xdr:rowOff>629951</xdr:rowOff>
    </xdr:to>
    <xdr:pic>
      <xdr:nvPicPr>
        <xdr:cNvPr id="11765" name="Picture 11764">
          <a:extLst>
            <a:ext uri="{FF2B5EF4-FFF2-40B4-BE49-F238E27FC236}">
              <a16:creationId xmlns:a16="http://schemas.microsoft.com/office/drawing/2014/main" id="{E1BF04DD-2809-DE42-B51E-4FBFDACC956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231900" y="82221387"/>
          <a:ext cx="409857" cy="602964"/>
        </a:xfrm>
        <a:prstGeom prst="rect">
          <a:avLst/>
        </a:prstGeom>
      </xdr:spPr>
    </xdr:pic>
    <xdr:clientData/>
  </xdr:twoCellAnchor>
  <xdr:twoCellAnchor>
    <xdr:from>
      <xdr:col>1</xdr:col>
      <xdr:colOff>332417</xdr:colOff>
      <xdr:row>119</xdr:row>
      <xdr:rowOff>37155</xdr:rowOff>
    </xdr:from>
    <xdr:to>
      <xdr:col>1</xdr:col>
      <xdr:colOff>701478</xdr:colOff>
      <xdr:row>119</xdr:row>
      <xdr:rowOff>607573</xdr:rowOff>
    </xdr:to>
    <xdr:pic>
      <xdr:nvPicPr>
        <xdr:cNvPr id="11766" name="Picture 11765">
          <a:extLst>
            <a:ext uri="{FF2B5EF4-FFF2-40B4-BE49-F238E27FC236}">
              <a16:creationId xmlns:a16="http://schemas.microsoft.com/office/drawing/2014/main" id="{A587ED49-11DA-CA4D-874C-1E207379EA2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272217" y="82930055"/>
          <a:ext cx="369061" cy="570418"/>
        </a:xfrm>
        <a:prstGeom prst="rect">
          <a:avLst/>
        </a:prstGeom>
      </xdr:spPr>
    </xdr:pic>
    <xdr:clientData/>
  </xdr:twoCellAnchor>
  <xdr:twoCellAnchor>
    <xdr:from>
      <xdr:col>1</xdr:col>
      <xdr:colOff>292099</xdr:colOff>
      <xdr:row>120</xdr:row>
      <xdr:rowOff>38487</xdr:rowOff>
    </xdr:from>
    <xdr:to>
      <xdr:col>1</xdr:col>
      <xdr:colOff>704194</xdr:colOff>
      <xdr:row>120</xdr:row>
      <xdr:rowOff>615324</xdr:rowOff>
    </xdr:to>
    <xdr:pic>
      <xdr:nvPicPr>
        <xdr:cNvPr id="11767" name="Picture 11766">
          <a:extLst>
            <a:ext uri="{FF2B5EF4-FFF2-40B4-BE49-F238E27FC236}">
              <a16:creationId xmlns:a16="http://schemas.microsoft.com/office/drawing/2014/main" id="{A0E26843-8430-0544-B88E-541F6769A7DA}"/>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231899" y="83629887"/>
          <a:ext cx="412095" cy="576837"/>
        </a:xfrm>
        <a:prstGeom prst="rect">
          <a:avLst/>
        </a:prstGeom>
      </xdr:spPr>
    </xdr:pic>
    <xdr:clientData/>
  </xdr:twoCellAnchor>
  <xdr:twoCellAnchor>
    <xdr:from>
      <xdr:col>1</xdr:col>
      <xdr:colOff>312261</xdr:colOff>
      <xdr:row>121</xdr:row>
      <xdr:rowOff>38102</xdr:rowOff>
    </xdr:from>
    <xdr:to>
      <xdr:col>1</xdr:col>
      <xdr:colOff>704904</xdr:colOff>
      <xdr:row>121</xdr:row>
      <xdr:rowOff>613076</xdr:rowOff>
    </xdr:to>
    <xdr:pic>
      <xdr:nvPicPr>
        <xdr:cNvPr id="11768" name="Picture 11767">
          <a:extLst>
            <a:ext uri="{FF2B5EF4-FFF2-40B4-BE49-F238E27FC236}">
              <a16:creationId xmlns:a16="http://schemas.microsoft.com/office/drawing/2014/main" id="{6CC4063A-7F7B-2C40-9F51-BF094895628F}"/>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252061" y="84328002"/>
          <a:ext cx="392643" cy="574974"/>
        </a:xfrm>
        <a:prstGeom prst="rect">
          <a:avLst/>
        </a:prstGeom>
      </xdr:spPr>
    </xdr:pic>
    <xdr:clientData/>
  </xdr:twoCellAnchor>
  <xdr:twoCellAnchor>
    <xdr:from>
      <xdr:col>1</xdr:col>
      <xdr:colOff>271941</xdr:colOff>
      <xdr:row>122</xdr:row>
      <xdr:rowOff>55066</xdr:rowOff>
    </xdr:from>
    <xdr:to>
      <xdr:col>1</xdr:col>
      <xdr:colOff>698841</xdr:colOff>
      <xdr:row>122</xdr:row>
      <xdr:rowOff>614689</xdr:rowOff>
    </xdr:to>
    <xdr:pic>
      <xdr:nvPicPr>
        <xdr:cNvPr id="11769" name="Picture 11768">
          <a:extLst>
            <a:ext uri="{FF2B5EF4-FFF2-40B4-BE49-F238E27FC236}">
              <a16:creationId xmlns:a16="http://schemas.microsoft.com/office/drawing/2014/main" id="{73C28617-4D01-D64C-8FFB-0DE9E92995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043466"/>
          <a:ext cx="426900" cy="559623"/>
        </a:xfrm>
        <a:prstGeom prst="rect">
          <a:avLst/>
        </a:prstGeom>
      </xdr:spPr>
    </xdr:pic>
    <xdr:clientData/>
  </xdr:twoCellAnchor>
  <xdr:twoCellAnchor>
    <xdr:from>
      <xdr:col>1</xdr:col>
      <xdr:colOff>271941</xdr:colOff>
      <xdr:row>123</xdr:row>
      <xdr:rowOff>55065</xdr:rowOff>
    </xdr:from>
    <xdr:to>
      <xdr:col>1</xdr:col>
      <xdr:colOff>698841</xdr:colOff>
      <xdr:row>123</xdr:row>
      <xdr:rowOff>614689</xdr:rowOff>
    </xdr:to>
    <xdr:pic>
      <xdr:nvPicPr>
        <xdr:cNvPr id="11770" name="Picture 11769">
          <a:extLst>
            <a:ext uri="{FF2B5EF4-FFF2-40B4-BE49-F238E27FC236}">
              <a16:creationId xmlns:a16="http://schemas.microsoft.com/office/drawing/2014/main" id="{FEBE9AD6-9C10-5746-BD0F-9BA34BAFF6CC}"/>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741965"/>
          <a:ext cx="426900" cy="559624"/>
        </a:xfrm>
        <a:prstGeom prst="rect">
          <a:avLst/>
        </a:prstGeom>
      </xdr:spPr>
    </xdr:pic>
    <xdr:clientData/>
  </xdr:twoCellAnchor>
  <xdr:twoCellAnchor>
    <xdr:from>
      <xdr:col>1</xdr:col>
      <xdr:colOff>292101</xdr:colOff>
      <xdr:row>124</xdr:row>
      <xdr:rowOff>53741</xdr:rowOff>
    </xdr:from>
    <xdr:to>
      <xdr:col>1</xdr:col>
      <xdr:colOff>700064</xdr:colOff>
      <xdr:row>124</xdr:row>
      <xdr:rowOff>606995</xdr:rowOff>
    </xdr:to>
    <xdr:pic>
      <xdr:nvPicPr>
        <xdr:cNvPr id="11771" name="Picture 11770">
          <a:extLst>
            <a:ext uri="{FF2B5EF4-FFF2-40B4-BE49-F238E27FC236}">
              <a16:creationId xmlns:a16="http://schemas.microsoft.com/office/drawing/2014/main" id="{AA342313-B248-264B-B997-9DDB9D84B4C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231901" y="86439141"/>
          <a:ext cx="407963" cy="553254"/>
        </a:xfrm>
        <a:prstGeom prst="rect">
          <a:avLst/>
        </a:prstGeom>
      </xdr:spPr>
    </xdr:pic>
    <xdr:clientData/>
  </xdr:twoCellAnchor>
  <xdr:twoCellAnchor>
    <xdr:from>
      <xdr:col>1</xdr:col>
      <xdr:colOff>271942</xdr:colOff>
      <xdr:row>125</xdr:row>
      <xdr:rowOff>54852</xdr:rowOff>
    </xdr:from>
    <xdr:to>
      <xdr:col>1</xdr:col>
      <xdr:colOff>692644</xdr:colOff>
      <xdr:row>125</xdr:row>
      <xdr:rowOff>613442</xdr:rowOff>
    </xdr:to>
    <xdr:pic>
      <xdr:nvPicPr>
        <xdr:cNvPr id="11772" name="Picture 11771">
          <a:extLst>
            <a:ext uri="{FF2B5EF4-FFF2-40B4-BE49-F238E27FC236}">
              <a16:creationId xmlns:a16="http://schemas.microsoft.com/office/drawing/2014/main" id="{6CFA884A-AD9F-C84C-93A4-8AFDB2360EF2}"/>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211742" y="87138752"/>
          <a:ext cx="420702" cy="558590"/>
        </a:xfrm>
        <a:prstGeom prst="rect">
          <a:avLst/>
        </a:prstGeom>
      </xdr:spPr>
    </xdr:pic>
    <xdr:clientData/>
  </xdr:twoCellAnchor>
  <xdr:twoCellAnchor>
    <xdr:from>
      <xdr:col>1</xdr:col>
      <xdr:colOff>312259</xdr:colOff>
      <xdr:row>126</xdr:row>
      <xdr:rowOff>37921</xdr:rowOff>
    </xdr:from>
    <xdr:to>
      <xdr:col>1</xdr:col>
      <xdr:colOff>698534</xdr:colOff>
      <xdr:row>126</xdr:row>
      <xdr:rowOff>612041</xdr:rowOff>
    </xdr:to>
    <xdr:pic>
      <xdr:nvPicPr>
        <xdr:cNvPr id="11773" name="Picture 11772">
          <a:extLst>
            <a:ext uri="{FF2B5EF4-FFF2-40B4-BE49-F238E27FC236}">
              <a16:creationId xmlns:a16="http://schemas.microsoft.com/office/drawing/2014/main" id="{E6471384-4FB2-1B43-924D-5C1A4C988CE7}"/>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252059" y="87820321"/>
          <a:ext cx="386275" cy="574120"/>
        </a:xfrm>
        <a:prstGeom prst="rect">
          <a:avLst/>
        </a:prstGeom>
      </xdr:spPr>
    </xdr:pic>
    <xdr:clientData/>
  </xdr:twoCellAnchor>
  <xdr:twoCellAnchor>
    <xdr:from>
      <xdr:col>1</xdr:col>
      <xdr:colOff>352577</xdr:colOff>
      <xdr:row>127</xdr:row>
      <xdr:rowOff>37335</xdr:rowOff>
    </xdr:from>
    <xdr:to>
      <xdr:col>1</xdr:col>
      <xdr:colOff>706318</xdr:colOff>
      <xdr:row>127</xdr:row>
      <xdr:rowOff>608623</xdr:rowOff>
    </xdr:to>
    <xdr:pic>
      <xdr:nvPicPr>
        <xdr:cNvPr id="11774" name="Picture 11773">
          <a:extLst>
            <a:ext uri="{FF2B5EF4-FFF2-40B4-BE49-F238E27FC236}">
              <a16:creationId xmlns:a16="http://schemas.microsoft.com/office/drawing/2014/main" id="{A2B37693-5C79-EA4B-9712-6B6E5213198D}"/>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8518235"/>
          <a:ext cx="353741" cy="571288"/>
        </a:xfrm>
        <a:prstGeom prst="rect">
          <a:avLst/>
        </a:prstGeom>
      </xdr:spPr>
    </xdr:pic>
    <xdr:clientData/>
  </xdr:twoCellAnchor>
  <xdr:twoCellAnchor>
    <xdr:from>
      <xdr:col>1</xdr:col>
      <xdr:colOff>352577</xdr:colOff>
      <xdr:row>128</xdr:row>
      <xdr:rowOff>37334</xdr:rowOff>
    </xdr:from>
    <xdr:to>
      <xdr:col>1</xdr:col>
      <xdr:colOff>706318</xdr:colOff>
      <xdr:row>128</xdr:row>
      <xdr:rowOff>608622</xdr:rowOff>
    </xdr:to>
    <xdr:pic>
      <xdr:nvPicPr>
        <xdr:cNvPr id="11775" name="Picture 11774">
          <a:extLst>
            <a:ext uri="{FF2B5EF4-FFF2-40B4-BE49-F238E27FC236}">
              <a16:creationId xmlns:a16="http://schemas.microsoft.com/office/drawing/2014/main" id="{CD5CC58F-23EA-8F44-A7A9-054E50A79F1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216734"/>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1776" name="Picture 11775">
          <a:extLst>
            <a:ext uri="{FF2B5EF4-FFF2-40B4-BE49-F238E27FC236}">
              <a16:creationId xmlns:a16="http://schemas.microsoft.com/office/drawing/2014/main" id="{0D8DB4C8-2CDC-2148-94F9-9180143E76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915234"/>
          <a:ext cx="353741" cy="571288"/>
        </a:xfrm>
        <a:prstGeom prst="rect">
          <a:avLst/>
        </a:prstGeom>
      </xdr:spPr>
    </xdr:pic>
    <xdr:clientData/>
  </xdr:twoCellAnchor>
  <xdr:twoCellAnchor>
    <xdr:from>
      <xdr:col>1</xdr:col>
      <xdr:colOff>312260</xdr:colOff>
      <xdr:row>130</xdr:row>
      <xdr:rowOff>32318</xdr:rowOff>
    </xdr:from>
    <xdr:to>
      <xdr:col>1</xdr:col>
      <xdr:colOff>700428</xdr:colOff>
      <xdr:row>130</xdr:row>
      <xdr:rowOff>614516</xdr:rowOff>
    </xdr:to>
    <xdr:pic>
      <xdr:nvPicPr>
        <xdr:cNvPr id="11777" name="Picture 11776">
          <a:extLst>
            <a:ext uri="{FF2B5EF4-FFF2-40B4-BE49-F238E27FC236}">
              <a16:creationId xmlns:a16="http://schemas.microsoft.com/office/drawing/2014/main" id="{FF9A50B6-0E0A-8340-9D47-DF459813EE72}"/>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60" y="90608718"/>
          <a:ext cx="388168" cy="582198"/>
        </a:xfrm>
        <a:prstGeom prst="rect">
          <a:avLst/>
        </a:prstGeom>
      </xdr:spPr>
    </xdr:pic>
    <xdr:clientData/>
  </xdr:twoCellAnchor>
  <xdr:twoCellAnchor>
    <xdr:from>
      <xdr:col>1</xdr:col>
      <xdr:colOff>312259</xdr:colOff>
      <xdr:row>131</xdr:row>
      <xdr:rowOff>32425</xdr:rowOff>
    </xdr:from>
    <xdr:to>
      <xdr:col>1</xdr:col>
      <xdr:colOff>700427</xdr:colOff>
      <xdr:row>131</xdr:row>
      <xdr:rowOff>615138</xdr:rowOff>
    </xdr:to>
    <xdr:pic>
      <xdr:nvPicPr>
        <xdr:cNvPr id="11778" name="Picture 11777">
          <a:extLst>
            <a:ext uri="{FF2B5EF4-FFF2-40B4-BE49-F238E27FC236}">
              <a16:creationId xmlns:a16="http://schemas.microsoft.com/office/drawing/2014/main" id="{D71B6C95-38CD-D243-A3CC-D28A5931E2CB}"/>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59" y="91307325"/>
          <a:ext cx="388168" cy="582713"/>
        </a:xfrm>
        <a:prstGeom prst="rect">
          <a:avLst/>
        </a:prstGeom>
      </xdr:spPr>
    </xdr:pic>
    <xdr:clientData/>
  </xdr:twoCellAnchor>
  <xdr:twoCellAnchor>
    <xdr:from>
      <xdr:col>1</xdr:col>
      <xdr:colOff>279400</xdr:colOff>
      <xdr:row>132</xdr:row>
      <xdr:rowOff>56236</xdr:rowOff>
    </xdr:from>
    <xdr:to>
      <xdr:col>1</xdr:col>
      <xdr:colOff>684783</xdr:colOff>
      <xdr:row>133</xdr:row>
      <xdr:rowOff>8672</xdr:rowOff>
    </xdr:to>
    <xdr:pic>
      <xdr:nvPicPr>
        <xdr:cNvPr id="11779" name="Picture 11778">
          <a:extLst>
            <a:ext uri="{FF2B5EF4-FFF2-40B4-BE49-F238E27FC236}">
              <a16:creationId xmlns:a16="http://schemas.microsoft.com/office/drawing/2014/main" id="{1B5457C1-65B2-C041-8485-3D193DAC00B2}"/>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219200" y="92029636"/>
          <a:ext cx="405383" cy="650936"/>
        </a:xfrm>
        <a:prstGeom prst="rect">
          <a:avLst/>
        </a:prstGeom>
      </xdr:spPr>
    </xdr:pic>
    <xdr:clientData/>
  </xdr:twoCellAnchor>
  <xdr:twoCellAnchor>
    <xdr:from>
      <xdr:col>1</xdr:col>
      <xdr:colOff>332418</xdr:colOff>
      <xdr:row>133</xdr:row>
      <xdr:rowOff>71100</xdr:rowOff>
    </xdr:from>
    <xdr:to>
      <xdr:col>1</xdr:col>
      <xdr:colOff>705955</xdr:colOff>
      <xdr:row>133</xdr:row>
      <xdr:rowOff>610882</xdr:rowOff>
    </xdr:to>
    <xdr:pic>
      <xdr:nvPicPr>
        <xdr:cNvPr id="11780" name="Picture 11779">
          <a:extLst>
            <a:ext uri="{FF2B5EF4-FFF2-40B4-BE49-F238E27FC236}">
              <a16:creationId xmlns:a16="http://schemas.microsoft.com/office/drawing/2014/main" id="{AB2352A4-5C21-3B4B-9904-FA9624E38B1B}"/>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272218" y="92743000"/>
          <a:ext cx="373537" cy="539782"/>
        </a:xfrm>
        <a:prstGeom prst="rect">
          <a:avLst/>
        </a:prstGeom>
      </xdr:spPr>
    </xdr:pic>
    <xdr:clientData/>
  </xdr:twoCellAnchor>
  <xdr:twoCellAnchor>
    <xdr:from>
      <xdr:col>1</xdr:col>
      <xdr:colOff>332419</xdr:colOff>
      <xdr:row>134</xdr:row>
      <xdr:rowOff>69999</xdr:rowOff>
    </xdr:from>
    <xdr:to>
      <xdr:col>1</xdr:col>
      <xdr:colOff>705955</xdr:colOff>
      <xdr:row>134</xdr:row>
      <xdr:rowOff>604490</xdr:rowOff>
    </xdr:to>
    <xdr:pic>
      <xdr:nvPicPr>
        <xdr:cNvPr id="11781" name="Picture 11780">
          <a:extLst>
            <a:ext uri="{FF2B5EF4-FFF2-40B4-BE49-F238E27FC236}">
              <a16:creationId xmlns:a16="http://schemas.microsoft.com/office/drawing/2014/main" id="{9EEBA6B6-3B0D-0D45-8F41-61C908FC510E}"/>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272219" y="93440399"/>
          <a:ext cx="373536" cy="534491"/>
        </a:xfrm>
        <a:prstGeom prst="rect">
          <a:avLst/>
        </a:prstGeom>
      </xdr:spPr>
    </xdr:pic>
    <xdr:clientData/>
  </xdr:twoCellAnchor>
  <xdr:twoCellAnchor>
    <xdr:from>
      <xdr:col>1</xdr:col>
      <xdr:colOff>332419</xdr:colOff>
      <xdr:row>135</xdr:row>
      <xdr:rowOff>55542</xdr:rowOff>
    </xdr:from>
    <xdr:to>
      <xdr:col>1</xdr:col>
      <xdr:colOff>708921</xdr:colOff>
      <xdr:row>135</xdr:row>
      <xdr:rowOff>617448</xdr:rowOff>
    </xdr:to>
    <xdr:pic>
      <xdr:nvPicPr>
        <xdr:cNvPr id="11782" name="Picture 11781">
          <a:extLst>
            <a:ext uri="{FF2B5EF4-FFF2-40B4-BE49-F238E27FC236}">
              <a16:creationId xmlns:a16="http://schemas.microsoft.com/office/drawing/2014/main" id="{99EAF97C-EE53-1648-9625-F704CC07C31C}"/>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72219" y="94124442"/>
          <a:ext cx="376502" cy="561906"/>
        </a:xfrm>
        <a:prstGeom prst="rect">
          <a:avLst/>
        </a:prstGeom>
      </xdr:spPr>
    </xdr:pic>
    <xdr:clientData/>
  </xdr:twoCellAnchor>
  <xdr:twoCellAnchor>
    <xdr:from>
      <xdr:col>1</xdr:col>
      <xdr:colOff>332419</xdr:colOff>
      <xdr:row>136</xdr:row>
      <xdr:rowOff>54137</xdr:rowOff>
    </xdr:from>
    <xdr:to>
      <xdr:col>1</xdr:col>
      <xdr:colOff>708921</xdr:colOff>
      <xdr:row>136</xdr:row>
      <xdr:rowOff>609284</xdr:rowOff>
    </xdr:to>
    <xdr:pic>
      <xdr:nvPicPr>
        <xdr:cNvPr id="11783" name="Picture 11782">
          <a:extLst>
            <a:ext uri="{FF2B5EF4-FFF2-40B4-BE49-F238E27FC236}">
              <a16:creationId xmlns:a16="http://schemas.microsoft.com/office/drawing/2014/main" id="{7FCBFD61-20A1-A143-9FA1-AA311AD317DB}"/>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72219" y="94821537"/>
          <a:ext cx="376502" cy="555147"/>
        </a:xfrm>
        <a:prstGeom prst="rect">
          <a:avLst/>
        </a:prstGeom>
      </xdr:spPr>
    </xdr:pic>
    <xdr:clientData/>
  </xdr:twoCellAnchor>
  <xdr:twoCellAnchor>
    <xdr:from>
      <xdr:col>1</xdr:col>
      <xdr:colOff>312260</xdr:colOff>
      <xdr:row>137</xdr:row>
      <xdr:rowOff>54471</xdr:rowOff>
    </xdr:from>
    <xdr:to>
      <xdr:col>1</xdr:col>
      <xdr:colOff>698535</xdr:colOff>
      <xdr:row>137</xdr:row>
      <xdr:rowOff>611226</xdr:rowOff>
    </xdr:to>
    <xdr:pic>
      <xdr:nvPicPr>
        <xdr:cNvPr id="11784" name="Picture 11783">
          <a:extLst>
            <a:ext uri="{FF2B5EF4-FFF2-40B4-BE49-F238E27FC236}">
              <a16:creationId xmlns:a16="http://schemas.microsoft.com/office/drawing/2014/main" id="{575A9073-B553-924E-8847-C2F49D6CF66D}"/>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252060" y="95520371"/>
          <a:ext cx="386275" cy="556755"/>
        </a:xfrm>
        <a:prstGeom prst="rect">
          <a:avLst/>
        </a:prstGeom>
      </xdr:spPr>
    </xdr:pic>
    <xdr:clientData/>
  </xdr:twoCellAnchor>
  <xdr:twoCellAnchor>
    <xdr:from>
      <xdr:col>1</xdr:col>
      <xdr:colOff>332419</xdr:colOff>
      <xdr:row>138</xdr:row>
      <xdr:rowOff>71648</xdr:rowOff>
    </xdr:from>
    <xdr:to>
      <xdr:col>1</xdr:col>
      <xdr:colOff>701473</xdr:colOff>
      <xdr:row>138</xdr:row>
      <xdr:rowOff>614056</xdr:rowOff>
    </xdr:to>
    <xdr:pic>
      <xdr:nvPicPr>
        <xdr:cNvPr id="11785" name="Picture 11784">
          <a:extLst>
            <a:ext uri="{FF2B5EF4-FFF2-40B4-BE49-F238E27FC236}">
              <a16:creationId xmlns:a16="http://schemas.microsoft.com/office/drawing/2014/main" id="{46DF9925-B007-0B43-9DD5-C79D53F5C889}"/>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272219" y="96236048"/>
          <a:ext cx="369054" cy="542408"/>
        </a:xfrm>
        <a:prstGeom prst="rect">
          <a:avLst/>
        </a:prstGeom>
      </xdr:spPr>
    </xdr:pic>
    <xdr:clientData/>
  </xdr:twoCellAnchor>
  <xdr:twoCellAnchor>
    <xdr:from>
      <xdr:col>1</xdr:col>
      <xdr:colOff>352578</xdr:colOff>
      <xdr:row>139</xdr:row>
      <xdr:rowOff>54676</xdr:rowOff>
    </xdr:from>
    <xdr:to>
      <xdr:col>1</xdr:col>
      <xdr:colOff>708902</xdr:colOff>
      <xdr:row>139</xdr:row>
      <xdr:rowOff>612407</xdr:rowOff>
    </xdr:to>
    <xdr:pic>
      <xdr:nvPicPr>
        <xdr:cNvPr id="11786" name="Picture 11785">
          <a:extLst>
            <a:ext uri="{FF2B5EF4-FFF2-40B4-BE49-F238E27FC236}">
              <a16:creationId xmlns:a16="http://schemas.microsoft.com/office/drawing/2014/main" id="{8D417996-8AC9-E04C-9704-0A2BF8DBBE16}"/>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292378" y="96917576"/>
          <a:ext cx="356324" cy="557731"/>
        </a:xfrm>
        <a:prstGeom prst="rect">
          <a:avLst/>
        </a:prstGeom>
      </xdr:spPr>
    </xdr:pic>
    <xdr:clientData/>
  </xdr:twoCellAnchor>
  <xdr:twoCellAnchor>
    <xdr:from>
      <xdr:col>1</xdr:col>
      <xdr:colOff>352577</xdr:colOff>
      <xdr:row>140</xdr:row>
      <xdr:rowOff>36386</xdr:rowOff>
    </xdr:from>
    <xdr:to>
      <xdr:col>1</xdr:col>
      <xdr:colOff>709760</xdr:colOff>
      <xdr:row>140</xdr:row>
      <xdr:rowOff>608079</xdr:rowOff>
    </xdr:to>
    <xdr:pic>
      <xdr:nvPicPr>
        <xdr:cNvPr id="11787" name="Picture 11786">
          <a:extLst>
            <a:ext uri="{FF2B5EF4-FFF2-40B4-BE49-F238E27FC236}">
              <a16:creationId xmlns:a16="http://schemas.microsoft.com/office/drawing/2014/main" id="{9D1281B8-BD44-724E-927E-742B061A407E}"/>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292377" y="97597786"/>
          <a:ext cx="357183" cy="571693"/>
        </a:xfrm>
        <a:prstGeom prst="rect">
          <a:avLst/>
        </a:prstGeom>
      </xdr:spPr>
    </xdr:pic>
    <xdr:clientData/>
  </xdr:twoCellAnchor>
  <xdr:twoCellAnchor>
    <xdr:from>
      <xdr:col>1</xdr:col>
      <xdr:colOff>1</xdr:colOff>
      <xdr:row>192</xdr:row>
      <xdr:rowOff>0</xdr:rowOff>
    </xdr:from>
    <xdr:to>
      <xdr:col>1</xdr:col>
      <xdr:colOff>1</xdr:colOff>
      <xdr:row>192</xdr:row>
      <xdr:rowOff>0</xdr:rowOff>
    </xdr:to>
    <xdr:pic>
      <xdr:nvPicPr>
        <xdr:cNvPr id="11788" name="Picture 11787">
          <a:extLst>
            <a:ext uri="{FF2B5EF4-FFF2-40B4-BE49-F238E27FC236}">
              <a16:creationId xmlns:a16="http://schemas.microsoft.com/office/drawing/2014/main" id="{D63BA8A6-20A5-684B-8749-021A3CEC5A54}"/>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0</xdr:rowOff>
    </xdr:from>
    <xdr:to>
      <xdr:col>1</xdr:col>
      <xdr:colOff>1</xdr:colOff>
      <xdr:row>192</xdr:row>
      <xdr:rowOff>0</xdr:rowOff>
    </xdr:to>
    <xdr:pic>
      <xdr:nvPicPr>
        <xdr:cNvPr id="11789" name="Picture 11788">
          <a:extLst>
            <a:ext uri="{FF2B5EF4-FFF2-40B4-BE49-F238E27FC236}">
              <a16:creationId xmlns:a16="http://schemas.microsoft.com/office/drawing/2014/main" id="{0604BE7D-1A89-7345-AF4E-615D509D86FD}"/>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381000</xdr:rowOff>
    </xdr:from>
    <xdr:to>
      <xdr:col>1</xdr:col>
      <xdr:colOff>1</xdr:colOff>
      <xdr:row>193</xdr:row>
      <xdr:rowOff>381000</xdr:rowOff>
    </xdr:to>
    <xdr:pic>
      <xdr:nvPicPr>
        <xdr:cNvPr id="11790" name="Picture 11789">
          <a:extLst>
            <a:ext uri="{FF2B5EF4-FFF2-40B4-BE49-F238E27FC236}">
              <a16:creationId xmlns:a16="http://schemas.microsoft.com/office/drawing/2014/main" id="{3A626A0D-0438-574D-AEA7-F72EB138A0D2}"/>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496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195</xdr:row>
      <xdr:rowOff>127000</xdr:rowOff>
    </xdr:from>
    <xdr:to>
      <xdr:col>1</xdr:col>
      <xdr:colOff>1</xdr:colOff>
      <xdr:row>195</xdr:row>
      <xdr:rowOff>127000</xdr:rowOff>
    </xdr:to>
    <xdr:pic>
      <xdr:nvPicPr>
        <xdr:cNvPr id="11791" name="Picture 11790">
          <a:extLst>
            <a:ext uri="{FF2B5EF4-FFF2-40B4-BE49-F238E27FC236}">
              <a16:creationId xmlns:a16="http://schemas.microsoft.com/office/drawing/2014/main" id="{8F9F4CF2-5915-DF40-8003-3A4762BC1B5D}"/>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610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508000</xdr:rowOff>
    </xdr:from>
    <xdr:to>
      <xdr:col>1</xdr:col>
      <xdr:colOff>1</xdr:colOff>
      <xdr:row>196</xdr:row>
      <xdr:rowOff>508000</xdr:rowOff>
    </xdr:to>
    <xdr:pic>
      <xdr:nvPicPr>
        <xdr:cNvPr id="11792" name="Picture 11791">
          <a:extLst>
            <a:ext uri="{FF2B5EF4-FFF2-40B4-BE49-F238E27FC236}">
              <a16:creationId xmlns:a16="http://schemas.microsoft.com/office/drawing/2014/main" id="{5FF7356D-7103-444C-A68B-ED7390C65B1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718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198</xdr:row>
      <xdr:rowOff>254000</xdr:rowOff>
    </xdr:from>
    <xdr:to>
      <xdr:col>1</xdr:col>
      <xdr:colOff>1</xdr:colOff>
      <xdr:row>198</xdr:row>
      <xdr:rowOff>254000</xdr:rowOff>
    </xdr:to>
    <xdr:pic>
      <xdr:nvPicPr>
        <xdr:cNvPr id="11793" name="Picture 11792">
          <a:extLst>
            <a:ext uri="{FF2B5EF4-FFF2-40B4-BE49-F238E27FC236}">
              <a16:creationId xmlns:a16="http://schemas.microsoft.com/office/drawing/2014/main" id="{EA455569-3ACC-9347-805E-92CF4801FC8D}"/>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32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0</xdr:rowOff>
    </xdr:from>
    <xdr:to>
      <xdr:col>1</xdr:col>
      <xdr:colOff>1</xdr:colOff>
      <xdr:row>199</xdr:row>
      <xdr:rowOff>0</xdr:rowOff>
    </xdr:to>
    <xdr:pic>
      <xdr:nvPicPr>
        <xdr:cNvPr id="11794" name="Picture 11793">
          <a:extLst>
            <a:ext uri="{FF2B5EF4-FFF2-40B4-BE49-F238E27FC236}">
              <a16:creationId xmlns:a16="http://schemas.microsoft.com/office/drawing/2014/main" id="{EA07D86E-02F9-0345-B30F-E3F2812DD41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77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381000</xdr:rowOff>
    </xdr:from>
    <xdr:to>
      <xdr:col>1</xdr:col>
      <xdr:colOff>1</xdr:colOff>
      <xdr:row>199</xdr:row>
      <xdr:rowOff>381000</xdr:rowOff>
    </xdr:to>
    <xdr:pic>
      <xdr:nvPicPr>
        <xdr:cNvPr id="11795" name="Picture 11794">
          <a:extLst>
            <a:ext uri="{FF2B5EF4-FFF2-40B4-BE49-F238E27FC236}">
              <a16:creationId xmlns:a16="http://schemas.microsoft.com/office/drawing/2014/main" id="{E6339150-4A9A-F948-9E5E-A04EBC6147EE}"/>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939801" y="13915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127000</xdr:rowOff>
    </xdr:from>
    <xdr:to>
      <xdr:col>1</xdr:col>
      <xdr:colOff>1</xdr:colOff>
      <xdr:row>200</xdr:row>
      <xdr:rowOff>127000</xdr:rowOff>
    </xdr:to>
    <xdr:pic>
      <xdr:nvPicPr>
        <xdr:cNvPr id="11796" name="Picture 11795">
          <a:extLst>
            <a:ext uri="{FF2B5EF4-FFF2-40B4-BE49-F238E27FC236}">
              <a16:creationId xmlns:a16="http://schemas.microsoft.com/office/drawing/2014/main" id="{ACED5CFC-BEC7-5B42-AA59-12A02532D6E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3959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508000</xdr:rowOff>
    </xdr:from>
    <xdr:to>
      <xdr:col>1</xdr:col>
      <xdr:colOff>1</xdr:colOff>
      <xdr:row>201</xdr:row>
      <xdr:rowOff>508000</xdr:rowOff>
    </xdr:to>
    <xdr:pic>
      <xdr:nvPicPr>
        <xdr:cNvPr id="11797" name="Picture 11796">
          <a:extLst>
            <a:ext uri="{FF2B5EF4-FFF2-40B4-BE49-F238E27FC236}">
              <a16:creationId xmlns:a16="http://schemas.microsoft.com/office/drawing/2014/main" id="{BE617BE9-642C-0048-A865-8F7CE0E7538F}"/>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4067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192</xdr:row>
      <xdr:rowOff>84570</xdr:rowOff>
    </xdr:from>
    <xdr:to>
      <xdr:col>1</xdr:col>
      <xdr:colOff>796593</xdr:colOff>
      <xdr:row>192</xdr:row>
      <xdr:rowOff>628508</xdr:rowOff>
    </xdr:to>
    <xdr:pic>
      <xdr:nvPicPr>
        <xdr:cNvPr id="11798" name="Picture 11797">
          <a:extLst>
            <a:ext uri="{FF2B5EF4-FFF2-40B4-BE49-F238E27FC236}">
              <a16:creationId xmlns:a16="http://schemas.microsoft.com/office/drawing/2014/main" id="{FF0FAFB3-A712-B644-B1BF-BB060AE133A9}"/>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305341" y="1339679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84820</xdr:rowOff>
    </xdr:from>
    <xdr:to>
      <xdr:col>1</xdr:col>
      <xdr:colOff>796593</xdr:colOff>
      <xdr:row>193</xdr:row>
      <xdr:rowOff>628758</xdr:rowOff>
    </xdr:to>
    <xdr:pic>
      <xdr:nvPicPr>
        <xdr:cNvPr id="11799" name="Picture 11798">
          <a:extLst>
            <a:ext uri="{FF2B5EF4-FFF2-40B4-BE49-F238E27FC236}">
              <a16:creationId xmlns:a16="http://schemas.microsoft.com/office/drawing/2014/main" id="{65A62F7B-9021-4743-999B-01C8B65920D4}"/>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305341" y="1346667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108229</xdr:rowOff>
    </xdr:from>
    <xdr:to>
      <xdr:col>1</xdr:col>
      <xdr:colOff>796593</xdr:colOff>
      <xdr:row>194</xdr:row>
      <xdr:rowOff>634194</xdr:rowOff>
    </xdr:to>
    <xdr:pic>
      <xdr:nvPicPr>
        <xdr:cNvPr id="11800" name="Picture 11799">
          <a:extLst>
            <a:ext uri="{FF2B5EF4-FFF2-40B4-BE49-F238E27FC236}">
              <a16:creationId xmlns:a16="http://schemas.microsoft.com/office/drawing/2014/main" id="{8AC822C0-6022-DE41-A6E1-7D2A9C7FA56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305341" y="1353886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85318</xdr:rowOff>
    </xdr:from>
    <xdr:to>
      <xdr:col>1</xdr:col>
      <xdr:colOff>796593</xdr:colOff>
      <xdr:row>195</xdr:row>
      <xdr:rowOff>629255</xdr:rowOff>
    </xdr:to>
    <xdr:pic>
      <xdr:nvPicPr>
        <xdr:cNvPr id="11801" name="Picture 11800">
          <a:extLst>
            <a:ext uri="{FF2B5EF4-FFF2-40B4-BE49-F238E27FC236}">
              <a16:creationId xmlns:a16="http://schemas.microsoft.com/office/drawing/2014/main" id="{A84D94EB-27D0-2143-83DC-3C73DA8F47CE}"/>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305341" y="1360642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196</xdr:row>
      <xdr:rowOff>85565</xdr:rowOff>
    </xdr:from>
    <xdr:to>
      <xdr:col>1</xdr:col>
      <xdr:colOff>796592</xdr:colOff>
      <xdr:row>196</xdr:row>
      <xdr:rowOff>628166</xdr:rowOff>
    </xdr:to>
    <xdr:pic>
      <xdr:nvPicPr>
        <xdr:cNvPr id="11802" name="Picture 11801">
          <a:extLst>
            <a:ext uri="{FF2B5EF4-FFF2-40B4-BE49-F238E27FC236}">
              <a16:creationId xmlns:a16="http://schemas.microsoft.com/office/drawing/2014/main" id="{AB69CE37-CE65-4E48-B150-195E3E71A2A3}"/>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305340" y="1367629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197</xdr:row>
      <xdr:rowOff>95528</xdr:rowOff>
    </xdr:from>
    <xdr:to>
      <xdr:col>1</xdr:col>
      <xdr:colOff>837592</xdr:colOff>
      <xdr:row>197</xdr:row>
      <xdr:rowOff>560124</xdr:rowOff>
    </xdr:to>
    <xdr:pic>
      <xdr:nvPicPr>
        <xdr:cNvPr id="11803" name="Picture 11802">
          <a:extLst>
            <a:ext uri="{FF2B5EF4-FFF2-40B4-BE49-F238E27FC236}">
              <a16:creationId xmlns:a16="http://schemas.microsoft.com/office/drawing/2014/main" id="{A9A4E637-33D0-9D40-91CC-8942D71F5213}"/>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520796" y="1374714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198</xdr:row>
      <xdr:rowOff>133627</xdr:rowOff>
    </xdr:from>
    <xdr:to>
      <xdr:col>1</xdr:col>
      <xdr:colOff>791039</xdr:colOff>
      <xdr:row>198</xdr:row>
      <xdr:rowOff>567286</xdr:rowOff>
    </xdr:to>
    <xdr:pic>
      <xdr:nvPicPr>
        <xdr:cNvPr id="11804" name="Picture 11803">
          <a:extLst>
            <a:ext uri="{FF2B5EF4-FFF2-40B4-BE49-F238E27FC236}">
              <a16:creationId xmlns:a16="http://schemas.microsoft.com/office/drawing/2014/main" id="{D1BC013A-0A86-C544-A3D8-1E1C89868846}"/>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324555" y="1382080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199</xdr:row>
      <xdr:rowOff>86813</xdr:rowOff>
    </xdr:from>
    <xdr:to>
      <xdr:col>1</xdr:col>
      <xdr:colOff>759816</xdr:colOff>
      <xdr:row>199</xdr:row>
      <xdr:rowOff>628447</xdr:rowOff>
    </xdr:to>
    <xdr:pic>
      <xdr:nvPicPr>
        <xdr:cNvPr id="11805" name="Picture 11804">
          <a:extLst>
            <a:ext uri="{FF2B5EF4-FFF2-40B4-BE49-F238E27FC236}">
              <a16:creationId xmlns:a16="http://schemas.microsoft.com/office/drawing/2014/main" id="{6033126C-F52B-FF43-ABAA-6DFB9F16DBE8}"/>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229140" y="1388597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200</xdr:row>
      <xdr:rowOff>108227</xdr:rowOff>
    </xdr:from>
    <xdr:to>
      <xdr:col>1</xdr:col>
      <xdr:colOff>773798</xdr:colOff>
      <xdr:row>200</xdr:row>
      <xdr:rowOff>564937</xdr:rowOff>
    </xdr:to>
    <xdr:pic>
      <xdr:nvPicPr>
        <xdr:cNvPr id="11806" name="Picture 11805">
          <a:extLst>
            <a:ext uri="{FF2B5EF4-FFF2-40B4-BE49-F238E27FC236}">
              <a16:creationId xmlns:a16="http://schemas.microsoft.com/office/drawing/2014/main" id="{AE8B33BB-C4DE-FD47-839E-9F60F6E59515}"/>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279939" y="1395796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201</xdr:row>
      <xdr:rowOff>87559</xdr:rowOff>
    </xdr:from>
    <xdr:to>
      <xdr:col>1</xdr:col>
      <xdr:colOff>781048</xdr:colOff>
      <xdr:row>201</xdr:row>
      <xdr:rowOff>628614</xdr:rowOff>
    </xdr:to>
    <xdr:pic>
      <xdr:nvPicPr>
        <xdr:cNvPr id="11807" name="Picture 11806">
          <a:extLst>
            <a:ext uri="{FF2B5EF4-FFF2-40B4-BE49-F238E27FC236}">
              <a16:creationId xmlns:a16="http://schemas.microsoft.com/office/drawing/2014/main" id="{739335D1-EF72-2A46-9D24-9A5B96CBA95C}"/>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279940" y="1402574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202</xdr:row>
      <xdr:rowOff>95528</xdr:rowOff>
    </xdr:from>
    <xdr:to>
      <xdr:col>1</xdr:col>
      <xdr:colOff>796593</xdr:colOff>
      <xdr:row>202</xdr:row>
      <xdr:rowOff>630398</xdr:rowOff>
    </xdr:to>
    <xdr:pic>
      <xdr:nvPicPr>
        <xdr:cNvPr id="11808" name="Picture 11807">
          <a:extLst>
            <a:ext uri="{FF2B5EF4-FFF2-40B4-BE49-F238E27FC236}">
              <a16:creationId xmlns:a16="http://schemas.microsoft.com/office/drawing/2014/main" id="{0A943334-AE8A-AE40-924D-E733C96FF6DC}"/>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305341" y="1409639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203</xdr:row>
      <xdr:rowOff>103744</xdr:rowOff>
    </xdr:from>
    <xdr:to>
      <xdr:col>1</xdr:col>
      <xdr:colOff>780369</xdr:colOff>
      <xdr:row>203</xdr:row>
      <xdr:rowOff>632237</xdr:rowOff>
    </xdr:to>
    <xdr:pic>
      <xdr:nvPicPr>
        <xdr:cNvPr id="11809" name="Picture 11808">
          <a:extLst>
            <a:ext uri="{FF2B5EF4-FFF2-40B4-BE49-F238E27FC236}">
              <a16:creationId xmlns:a16="http://schemas.microsoft.com/office/drawing/2014/main" id="{36F80AAF-E15B-844B-B370-E037F2A4C44E}"/>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79940" y="1416706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204</xdr:row>
      <xdr:rowOff>91292</xdr:rowOff>
    </xdr:from>
    <xdr:to>
      <xdr:col>1</xdr:col>
      <xdr:colOff>759814</xdr:colOff>
      <xdr:row>204</xdr:row>
      <xdr:rowOff>629448</xdr:rowOff>
    </xdr:to>
    <xdr:pic>
      <xdr:nvPicPr>
        <xdr:cNvPr id="11810" name="Picture 11809">
          <a:extLst>
            <a:ext uri="{FF2B5EF4-FFF2-40B4-BE49-F238E27FC236}">
              <a16:creationId xmlns:a16="http://schemas.microsoft.com/office/drawing/2014/main" id="{35F41527-1CDE-5842-8F83-A6494D334EC6}"/>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229139" y="1423566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205</xdr:row>
      <xdr:rowOff>91791</xdr:rowOff>
    </xdr:from>
    <xdr:to>
      <xdr:col>1</xdr:col>
      <xdr:colOff>759816</xdr:colOff>
      <xdr:row>205</xdr:row>
      <xdr:rowOff>629562</xdr:rowOff>
    </xdr:to>
    <xdr:pic>
      <xdr:nvPicPr>
        <xdr:cNvPr id="11811" name="Picture 11810">
          <a:extLst>
            <a:ext uri="{FF2B5EF4-FFF2-40B4-BE49-F238E27FC236}">
              <a16:creationId xmlns:a16="http://schemas.microsoft.com/office/drawing/2014/main" id="{4ABD5D4C-FF05-0745-BFFA-29AE79CAEFCE}"/>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229140" y="1430556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206</xdr:row>
      <xdr:rowOff>92289</xdr:rowOff>
    </xdr:from>
    <xdr:to>
      <xdr:col>1</xdr:col>
      <xdr:colOff>759814</xdr:colOff>
      <xdr:row>206</xdr:row>
      <xdr:rowOff>629671</xdr:rowOff>
    </xdr:to>
    <xdr:pic>
      <xdr:nvPicPr>
        <xdr:cNvPr id="11812" name="Picture 11811">
          <a:extLst>
            <a:ext uri="{FF2B5EF4-FFF2-40B4-BE49-F238E27FC236}">
              <a16:creationId xmlns:a16="http://schemas.microsoft.com/office/drawing/2014/main" id="{26185186-D54D-9E47-B933-9E1B61BAE10B}"/>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229139" y="1437546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207</xdr:row>
      <xdr:rowOff>94280</xdr:rowOff>
    </xdr:from>
    <xdr:to>
      <xdr:col>1</xdr:col>
      <xdr:colOff>759816</xdr:colOff>
      <xdr:row>207</xdr:row>
      <xdr:rowOff>630118</xdr:rowOff>
    </xdr:to>
    <xdr:pic>
      <xdr:nvPicPr>
        <xdr:cNvPr id="11813" name="Picture 11812">
          <a:extLst>
            <a:ext uri="{FF2B5EF4-FFF2-40B4-BE49-F238E27FC236}">
              <a16:creationId xmlns:a16="http://schemas.microsoft.com/office/drawing/2014/main" id="{DBD8B2D3-D717-D048-85B4-2BE5BBE75942}"/>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44551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94780</xdr:rowOff>
    </xdr:from>
    <xdr:to>
      <xdr:col>1</xdr:col>
      <xdr:colOff>759816</xdr:colOff>
      <xdr:row>208</xdr:row>
      <xdr:rowOff>630232</xdr:rowOff>
    </xdr:to>
    <xdr:pic>
      <xdr:nvPicPr>
        <xdr:cNvPr id="11814" name="Picture 11813">
          <a:extLst>
            <a:ext uri="{FF2B5EF4-FFF2-40B4-BE49-F238E27FC236}">
              <a16:creationId xmlns:a16="http://schemas.microsoft.com/office/drawing/2014/main" id="{1BEBD93D-71C2-6E41-B95A-7BE08E547919}"/>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51541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95278</xdr:rowOff>
    </xdr:from>
    <xdr:to>
      <xdr:col>1</xdr:col>
      <xdr:colOff>759816</xdr:colOff>
      <xdr:row>209</xdr:row>
      <xdr:rowOff>630342</xdr:rowOff>
    </xdr:to>
    <xdr:pic>
      <xdr:nvPicPr>
        <xdr:cNvPr id="11815" name="Picture 11814">
          <a:extLst>
            <a:ext uri="{FF2B5EF4-FFF2-40B4-BE49-F238E27FC236}">
              <a16:creationId xmlns:a16="http://schemas.microsoft.com/office/drawing/2014/main" id="{ABF1FB0E-A739-5541-AD1B-68F4C60375C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229140" y="1458531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210</xdr:row>
      <xdr:rowOff>97918</xdr:rowOff>
    </xdr:from>
    <xdr:to>
      <xdr:col>1</xdr:col>
      <xdr:colOff>814941</xdr:colOff>
      <xdr:row>210</xdr:row>
      <xdr:rowOff>670721</xdr:rowOff>
    </xdr:to>
    <xdr:pic>
      <xdr:nvPicPr>
        <xdr:cNvPr id="11816" name="Picture 11815">
          <a:extLst>
            <a:ext uri="{FF2B5EF4-FFF2-40B4-BE49-F238E27FC236}">
              <a16:creationId xmlns:a16="http://schemas.microsoft.com/office/drawing/2014/main" id="{0B1149D0-51E0-8448-9C29-0229CA950E8D}"/>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320800" y="1465543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211</xdr:row>
      <xdr:rowOff>133626</xdr:rowOff>
    </xdr:from>
    <xdr:to>
      <xdr:col>1</xdr:col>
      <xdr:colOff>775948</xdr:colOff>
      <xdr:row>211</xdr:row>
      <xdr:rowOff>629073</xdr:rowOff>
    </xdr:to>
    <xdr:pic>
      <xdr:nvPicPr>
        <xdr:cNvPr id="11817" name="Picture 11816">
          <a:extLst>
            <a:ext uri="{FF2B5EF4-FFF2-40B4-BE49-F238E27FC236}">
              <a16:creationId xmlns:a16="http://schemas.microsoft.com/office/drawing/2014/main" id="{6C1C8AA7-FF22-5B41-BB8C-4020EED82003}"/>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254540" y="1472885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212</xdr:row>
      <xdr:rowOff>82828</xdr:rowOff>
    </xdr:from>
    <xdr:to>
      <xdr:col>1</xdr:col>
      <xdr:colOff>778793</xdr:colOff>
      <xdr:row>212</xdr:row>
      <xdr:rowOff>627555</xdr:rowOff>
    </xdr:to>
    <xdr:pic>
      <xdr:nvPicPr>
        <xdr:cNvPr id="11818" name="Picture 11817">
          <a:extLst>
            <a:ext uri="{FF2B5EF4-FFF2-40B4-BE49-F238E27FC236}">
              <a16:creationId xmlns:a16="http://schemas.microsoft.com/office/drawing/2014/main" id="{C6AD50BD-80B3-A049-8C1A-B14E33193F48}"/>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267240" y="1479362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213</xdr:row>
      <xdr:rowOff>108228</xdr:rowOff>
    </xdr:from>
    <xdr:to>
      <xdr:col>1</xdr:col>
      <xdr:colOff>797180</xdr:colOff>
      <xdr:row>213</xdr:row>
      <xdr:rowOff>633243</xdr:rowOff>
    </xdr:to>
    <xdr:pic>
      <xdr:nvPicPr>
        <xdr:cNvPr id="11819" name="Picture 11818">
          <a:extLst>
            <a:ext uri="{FF2B5EF4-FFF2-40B4-BE49-F238E27FC236}">
              <a16:creationId xmlns:a16="http://schemas.microsoft.com/office/drawing/2014/main" id="{A29175DC-B4F5-9947-B4D9-04915A348CD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305339" y="1486601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82828</xdr:rowOff>
    </xdr:from>
    <xdr:to>
      <xdr:col>1</xdr:col>
      <xdr:colOff>797180</xdr:colOff>
      <xdr:row>214</xdr:row>
      <xdr:rowOff>627555</xdr:rowOff>
    </xdr:to>
    <xdr:pic>
      <xdr:nvPicPr>
        <xdr:cNvPr id="11820" name="Picture 11819">
          <a:extLst>
            <a:ext uri="{FF2B5EF4-FFF2-40B4-BE49-F238E27FC236}">
              <a16:creationId xmlns:a16="http://schemas.microsoft.com/office/drawing/2014/main" id="{02F7A0FB-993D-B542-9253-8B4474D83EC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49333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82827</xdr:rowOff>
    </xdr:from>
    <xdr:to>
      <xdr:col>1</xdr:col>
      <xdr:colOff>797180</xdr:colOff>
      <xdr:row>215</xdr:row>
      <xdr:rowOff>627555</xdr:rowOff>
    </xdr:to>
    <xdr:pic>
      <xdr:nvPicPr>
        <xdr:cNvPr id="11821" name="Picture 11820">
          <a:extLst>
            <a:ext uri="{FF2B5EF4-FFF2-40B4-BE49-F238E27FC236}">
              <a16:creationId xmlns:a16="http://schemas.microsoft.com/office/drawing/2014/main" id="{A4D5F34D-FE6A-544D-A55F-C5DB571DCC2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50031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82828</xdr:rowOff>
    </xdr:from>
    <xdr:to>
      <xdr:col>1</xdr:col>
      <xdr:colOff>797180</xdr:colOff>
      <xdr:row>216</xdr:row>
      <xdr:rowOff>627556</xdr:rowOff>
    </xdr:to>
    <xdr:pic>
      <xdr:nvPicPr>
        <xdr:cNvPr id="11822" name="Picture 11821">
          <a:extLst>
            <a:ext uri="{FF2B5EF4-FFF2-40B4-BE49-F238E27FC236}">
              <a16:creationId xmlns:a16="http://schemas.microsoft.com/office/drawing/2014/main" id="{E7E43524-8964-F94B-A26D-63E106515770}"/>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07302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1823" name="Picture 11822">
          <a:extLst>
            <a:ext uri="{FF2B5EF4-FFF2-40B4-BE49-F238E27FC236}">
              <a16:creationId xmlns:a16="http://schemas.microsoft.com/office/drawing/2014/main" id="{502E5850-7C0C-6242-9A51-78E49490A5FA}"/>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14287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627555</xdr:rowOff>
    </xdr:to>
    <xdr:pic>
      <xdr:nvPicPr>
        <xdr:cNvPr id="11824" name="Picture 11823">
          <a:extLst>
            <a:ext uri="{FF2B5EF4-FFF2-40B4-BE49-F238E27FC236}">
              <a16:creationId xmlns:a16="http://schemas.microsoft.com/office/drawing/2014/main" id="{E94EF6B1-86DF-D84E-B520-624F5A0E9C22}"/>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305339" y="152127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82827</xdr:rowOff>
    </xdr:from>
    <xdr:to>
      <xdr:col>1</xdr:col>
      <xdr:colOff>797180</xdr:colOff>
      <xdr:row>219</xdr:row>
      <xdr:rowOff>627555</xdr:rowOff>
    </xdr:to>
    <xdr:pic>
      <xdr:nvPicPr>
        <xdr:cNvPr id="11825" name="Picture 11824">
          <a:extLst>
            <a:ext uri="{FF2B5EF4-FFF2-40B4-BE49-F238E27FC236}">
              <a16:creationId xmlns:a16="http://schemas.microsoft.com/office/drawing/2014/main" id="{5E441777-D433-244E-B455-5D7C6D3FF65D}"/>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305339" y="152825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120928</xdr:rowOff>
    </xdr:from>
    <xdr:to>
      <xdr:col>1</xdr:col>
      <xdr:colOff>789342</xdr:colOff>
      <xdr:row>220</xdr:row>
      <xdr:rowOff>558858</xdr:rowOff>
    </xdr:to>
    <xdr:pic>
      <xdr:nvPicPr>
        <xdr:cNvPr id="11826" name="Picture 11825">
          <a:extLst>
            <a:ext uri="{FF2B5EF4-FFF2-40B4-BE49-F238E27FC236}">
              <a16:creationId xmlns:a16="http://schemas.microsoft.com/office/drawing/2014/main" id="{A835579C-8F63-1A4C-81D9-AE70AEF566DD}"/>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305339" y="1535623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221</xdr:row>
      <xdr:rowOff>82828</xdr:rowOff>
    </xdr:from>
    <xdr:to>
      <xdr:col>1</xdr:col>
      <xdr:colOff>781636</xdr:colOff>
      <xdr:row>221</xdr:row>
      <xdr:rowOff>627555</xdr:rowOff>
    </xdr:to>
    <xdr:pic>
      <xdr:nvPicPr>
        <xdr:cNvPr id="11827" name="Picture 11826">
          <a:extLst>
            <a:ext uri="{FF2B5EF4-FFF2-40B4-BE49-F238E27FC236}">
              <a16:creationId xmlns:a16="http://schemas.microsoft.com/office/drawing/2014/main" id="{835BAC36-51CA-F948-938D-26A459405434}"/>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279939" y="154222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82829</xdr:rowOff>
    </xdr:from>
    <xdr:to>
      <xdr:col>1</xdr:col>
      <xdr:colOff>781636</xdr:colOff>
      <xdr:row>222</xdr:row>
      <xdr:rowOff>627555</xdr:rowOff>
    </xdr:to>
    <xdr:pic>
      <xdr:nvPicPr>
        <xdr:cNvPr id="11828" name="Picture 11827">
          <a:extLst>
            <a:ext uri="{FF2B5EF4-FFF2-40B4-BE49-F238E27FC236}">
              <a16:creationId xmlns:a16="http://schemas.microsoft.com/office/drawing/2014/main" id="{2B86BDC4-C92F-8542-944F-2005E83FD78D}"/>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4921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82827</xdr:rowOff>
    </xdr:from>
    <xdr:to>
      <xdr:col>1</xdr:col>
      <xdr:colOff>781636</xdr:colOff>
      <xdr:row>223</xdr:row>
      <xdr:rowOff>627554</xdr:rowOff>
    </xdr:to>
    <xdr:pic>
      <xdr:nvPicPr>
        <xdr:cNvPr id="11829" name="Picture 11828">
          <a:extLst>
            <a:ext uri="{FF2B5EF4-FFF2-40B4-BE49-F238E27FC236}">
              <a16:creationId xmlns:a16="http://schemas.microsoft.com/office/drawing/2014/main" id="{420D8429-FBE1-8C40-B034-CAE2B2B2CC72}"/>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5619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82828</xdr:rowOff>
    </xdr:from>
    <xdr:to>
      <xdr:col>1</xdr:col>
      <xdr:colOff>781636</xdr:colOff>
      <xdr:row>224</xdr:row>
      <xdr:rowOff>627555</xdr:rowOff>
    </xdr:to>
    <xdr:pic>
      <xdr:nvPicPr>
        <xdr:cNvPr id="11830" name="Picture 11829">
          <a:extLst>
            <a:ext uri="{FF2B5EF4-FFF2-40B4-BE49-F238E27FC236}">
              <a16:creationId xmlns:a16="http://schemas.microsoft.com/office/drawing/2014/main" id="{02202C16-EDCD-024A-B55B-F4A60468757B}"/>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279939" y="156318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1831" name="Picture 11830">
          <a:extLst>
            <a:ext uri="{FF2B5EF4-FFF2-40B4-BE49-F238E27FC236}">
              <a16:creationId xmlns:a16="http://schemas.microsoft.com/office/drawing/2014/main" id="{41FE6F53-7859-AC40-8636-73B820940EA1}"/>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279939" y="157016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82829</xdr:rowOff>
    </xdr:from>
    <xdr:to>
      <xdr:col>1</xdr:col>
      <xdr:colOff>781636</xdr:colOff>
      <xdr:row>226</xdr:row>
      <xdr:rowOff>627555</xdr:rowOff>
    </xdr:to>
    <xdr:pic>
      <xdr:nvPicPr>
        <xdr:cNvPr id="11832" name="Picture 11831">
          <a:extLst>
            <a:ext uri="{FF2B5EF4-FFF2-40B4-BE49-F238E27FC236}">
              <a16:creationId xmlns:a16="http://schemas.microsoft.com/office/drawing/2014/main" id="{3D49E6B5-0819-B14F-A823-E47300DDE4AB}"/>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279939" y="157715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82827</xdr:rowOff>
    </xdr:from>
    <xdr:to>
      <xdr:col>1</xdr:col>
      <xdr:colOff>781636</xdr:colOff>
      <xdr:row>227</xdr:row>
      <xdr:rowOff>627554</xdr:rowOff>
    </xdr:to>
    <xdr:pic>
      <xdr:nvPicPr>
        <xdr:cNvPr id="11833" name="Picture 11832">
          <a:extLst>
            <a:ext uri="{FF2B5EF4-FFF2-40B4-BE49-F238E27FC236}">
              <a16:creationId xmlns:a16="http://schemas.microsoft.com/office/drawing/2014/main" id="{570DAF69-3C95-134B-93F3-E7B7C054CE35}"/>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8413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82828</xdr:rowOff>
    </xdr:from>
    <xdr:to>
      <xdr:col>1</xdr:col>
      <xdr:colOff>781636</xdr:colOff>
      <xdr:row>228</xdr:row>
      <xdr:rowOff>627555</xdr:rowOff>
    </xdr:to>
    <xdr:pic>
      <xdr:nvPicPr>
        <xdr:cNvPr id="11834" name="Picture 11833">
          <a:extLst>
            <a:ext uri="{FF2B5EF4-FFF2-40B4-BE49-F238E27FC236}">
              <a16:creationId xmlns:a16="http://schemas.microsoft.com/office/drawing/2014/main" id="{30BCE0E8-FC6D-1F47-91C9-BABD61E64F6D}"/>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9112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82829</xdr:rowOff>
    </xdr:from>
    <xdr:to>
      <xdr:col>1</xdr:col>
      <xdr:colOff>781636</xdr:colOff>
      <xdr:row>229</xdr:row>
      <xdr:rowOff>627555</xdr:rowOff>
    </xdr:to>
    <xdr:pic>
      <xdr:nvPicPr>
        <xdr:cNvPr id="11835" name="Picture 11834">
          <a:extLst>
            <a:ext uri="{FF2B5EF4-FFF2-40B4-BE49-F238E27FC236}">
              <a16:creationId xmlns:a16="http://schemas.microsoft.com/office/drawing/2014/main" id="{F8CD7FB5-C381-194A-8616-B54E89E7F895}"/>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98107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230</xdr:row>
      <xdr:rowOff>82827</xdr:rowOff>
    </xdr:from>
    <xdr:to>
      <xdr:col>1</xdr:col>
      <xdr:colOff>797180</xdr:colOff>
      <xdr:row>230</xdr:row>
      <xdr:rowOff>627555</xdr:rowOff>
    </xdr:to>
    <xdr:pic>
      <xdr:nvPicPr>
        <xdr:cNvPr id="11836" name="Picture 11835">
          <a:extLst>
            <a:ext uri="{FF2B5EF4-FFF2-40B4-BE49-F238E27FC236}">
              <a16:creationId xmlns:a16="http://schemas.microsoft.com/office/drawing/2014/main" id="{A1DCCC02-2DDB-4747-942F-2599ABE4F622}"/>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305339" y="1605092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231</xdr:row>
      <xdr:rowOff>82827</xdr:rowOff>
    </xdr:from>
    <xdr:to>
      <xdr:col>1</xdr:col>
      <xdr:colOff>805713</xdr:colOff>
      <xdr:row>231</xdr:row>
      <xdr:rowOff>627554</xdr:rowOff>
    </xdr:to>
    <xdr:pic>
      <xdr:nvPicPr>
        <xdr:cNvPr id="11837" name="Picture 11836">
          <a:extLst>
            <a:ext uri="{FF2B5EF4-FFF2-40B4-BE49-F238E27FC236}">
              <a16:creationId xmlns:a16="http://schemas.microsoft.com/office/drawing/2014/main" id="{65E3BA75-985C-8144-9F59-166473074AE9}"/>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343440" y="1612077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232</xdr:row>
      <xdr:rowOff>84943</xdr:rowOff>
    </xdr:from>
    <xdr:to>
      <xdr:col>1</xdr:col>
      <xdr:colOff>783892</xdr:colOff>
      <xdr:row>232</xdr:row>
      <xdr:rowOff>628027</xdr:rowOff>
    </xdr:to>
    <xdr:pic>
      <xdr:nvPicPr>
        <xdr:cNvPr id="11838" name="Picture 11837">
          <a:extLst>
            <a:ext uri="{FF2B5EF4-FFF2-40B4-BE49-F238E27FC236}">
              <a16:creationId xmlns:a16="http://schemas.microsoft.com/office/drawing/2014/main" id="{ED52BABF-6AB2-824F-8986-C1D2DDD2FDAF}"/>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292640" y="1619083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233</xdr:row>
      <xdr:rowOff>0</xdr:rowOff>
    </xdr:from>
    <xdr:to>
      <xdr:col>1</xdr:col>
      <xdr:colOff>593540</xdr:colOff>
      <xdr:row>233</xdr:row>
      <xdr:rowOff>2158</xdr:rowOff>
    </xdr:to>
    <xdr:pic>
      <xdr:nvPicPr>
        <xdr:cNvPr id="11839" name="Picture 11838">
          <a:extLst>
            <a:ext uri="{FF2B5EF4-FFF2-40B4-BE49-F238E27FC236}">
              <a16:creationId xmlns:a16="http://schemas.microsoft.com/office/drawing/2014/main" id="{28A0C6D2-831D-294C-A143-59ACC20136CD}"/>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939800" y="1625219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87060</xdr:rowOff>
    </xdr:from>
    <xdr:to>
      <xdr:col>1</xdr:col>
      <xdr:colOff>783892</xdr:colOff>
      <xdr:row>233</xdr:row>
      <xdr:rowOff>628502</xdr:rowOff>
    </xdr:to>
    <xdr:pic>
      <xdr:nvPicPr>
        <xdr:cNvPr id="11840" name="Picture 11839">
          <a:extLst>
            <a:ext uri="{FF2B5EF4-FFF2-40B4-BE49-F238E27FC236}">
              <a16:creationId xmlns:a16="http://schemas.microsoft.com/office/drawing/2014/main" id="{C8CFCF22-9059-254A-A90F-DB0B39CBC200}"/>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292640" y="1626089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90233</xdr:rowOff>
    </xdr:from>
    <xdr:to>
      <xdr:col>1</xdr:col>
      <xdr:colOff>783892</xdr:colOff>
      <xdr:row>234</xdr:row>
      <xdr:rowOff>629212</xdr:rowOff>
    </xdr:to>
    <xdr:pic>
      <xdr:nvPicPr>
        <xdr:cNvPr id="11841" name="Picture 11840">
          <a:extLst>
            <a:ext uri="{FF2B5EF4-FFF2-40B4-BE49-F238E27FC236}">
              <a16:creationId xmlns:a16="http://schemas.microsoft.com/office/drawing/2014/main" id="{28C43078-CF4D-1E47-80D4-45349505EA8C}"/>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292640" y="1633106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92349</xdr:rowOff>
    </xdr:from>
    <xdr:to>
      <xdr:col>1</xdr:col>
      <xdr:colOff>783892</xdr:colOff>
      <xdr:row>235</xdr:row>
      <xdr:rowOff>629686</xdr:rowOff>
    </xdr:to>
    <xdr:pic>
      <xdr:nvPicPr>
        <xdr:cNvPr id="11842" name="Picture 11841">
          <a:extLst>
            <a:ext uri="{FF2B5EF4-FFF2-40B4-BE49-F238E27FC236}">
              <a16:creationId xmlns:a16="http://schemas.microsoft.com/office/drawing/2014/main" id="{0EE13E87-BE32-FA42-86BB-1FAA5E156948}"/>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292640" y="1640112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236</xdr:row>
      <xdr:rowOff>94466</xdr:rowOff>
    </xdr:from>
    <xdr:to>
      <xdr:col>1</xdr:col>
      <xdr:colOff>783891</xdr:colOff>
      <xdr:row>236</xdr:row>
      <xdr:rowOff>630162</xdr:rowOff>
    </xdr:to>
    <xdr:pic>
      <xdr:nvPicPr>
        <xdr:cNvPr id="11843" name="Picture 11842">
          <a:extLst>
            <a:ext uri="{FF2B5EF4-FFF2-40B4-BE49-F238E27FC236}">
              <a16:creationId xmlns:a16="http://schemas.microsoft.com/office/drawing/2014/main" id="{6E9CAEF9-622C-F047-A6B2-C4C8F9575FE1}"/>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292639" y="1647118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237</xdr:row>
      <xdr:rowOff>82828</xdr:rowOff>
    </xdr:from>
    <xdr:to>
      <xdr:col>1</xdr:col>
      <xdr:colOff>761138</xdr:colOff>
      <xdr:row>237</xdr:row>
      <xdr:rowOff>626765</xdr:rowOff>
    </xdr:to>
    <xdr:pic>
      <xdr:nvPicPr>
        <xdr:cNvPr id="11844" name="Picture 11843">
          <a:extLst>
            <a:ext uri="{FF2B5EF4-FFF2-40B4-BE49-F238E27FC236}">
              <a16:creationId xmlns:a16="http://schemas.microsoft.com/office/drawing/2014/main" id="{9655B2D2-AE77-B043-9E95-CD828AD844BD}"/>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191040" y="1653987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84945</xdr:rowOff>
    </xdr:from>
    <xdr:to>
      <xdr:col>1</xdr:col>
      <xdr:colOff>761138</xdr:colOff>
      <xdr:row>238</xdr:row>
      <xdr:rowOff>628883</xdr:rowOff>
    </xdr:to>
    <xdr:pic>
      <xdr:nvPicPr>
        <xdr:cNvPr id="11845" name="Picture 11844">
          <a:extLst>
            <a:ext uri="{FF2B5EF4-FFF2-40B4-BE49-F238E27FC236}">
              <a16:creationId xmlns:a16="http://schemas.microsoft.com/office/drawing/2014/main" id="{B9D6FA87-F301-B442-B5E5-62A5AC0A203D}"/>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191040" y="1660993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87063</xdr:rowOff>
    </xdr:from>
    <xdr:to>
      <xdr:col>1</xdr:col>
      <xdr:colOff>761138</xdr:colOff>
      <xdr:row>239</xdr:row>
      <xdr:rowOff>631001</xdr:rowOff>
    </xdr:to>
    <xdr:pic>
      <xdr:nvPicPr>
        <xdr:cNvPr id="11846" name="Picture 11845">
          <a:extLst>
            <a:ext uri="{FF2B5EF4-FFF2-40B4-BE49-F238E27FC236}">
              <a16:creationId xmlns:a16="http://schemas.microsoft.com/office/drawing/2014/main" id="{C640D2A9-64A0-7044-B6F7-A770B4314AF8}"/>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191040" y="1667999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89180</xdr:rowOff>
    </xdr:from>
    <xdr:to>
      <xdr:col>1</xdr:col>
      <xdr:colOff>761138</xdr:colOff>
      <xdr:row>240</xdr:row>
      <xdr:rowOff>633118</xdr:rowOff>
    </xdr:to>
    <xdr:pic>
      <xdr:nvPicPr>
        <xdr:cNvPr id="11847" name="Picture 11846">
          <a:extLst>
            <a:ext uri="{FF2B5EF4-FFF2-40B4-BE49-F238E27FC236}">
              <a16:creationId xmlns:a16="http://schemas.microsoft.com/office/drawing/2014/main" id="{FA0157CA-3B64-4748-9C06-FCC277A40623}"/>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191040" y="1675005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91296</xdr:rowOff>
    </xdr:from>
    <xdr:to>
      <xdr:col>1</xdr:col>
      <xdr:colOff>761138</xdr:colOff>
      <xdr:row>241</xdr:row>
      <xdr:rowOff>635233</xdr:rowOff>
    </xdr:to>
    <xdr:pic>
      <xdr:nvPicPr>
        <xdr:cNvPr id="11848" name="Picture 11847">
          <a:extLst>
            <a:ext uri="{FF2B5EF4-FFF2-40B4-BE49-F238E27FC236}">
              <a16:creationId xmlns:a16="http://schemas.microsoft.com/office/drawing/2014/main" id="{218ECB3A-768D-5544-8877-2121CBB98150}"/>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191040" y="1682011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93413</xdr:rowOff>
    </xdr:from>
    <xdr:to>
      <xdr:col>1</xdr:col>
      <xdr:colOff>761138</xdr:colOff>
      <xdr:row>242</xdr:row>
      <xdr:rowOff>637351</xdr:rowOff>
    </xdr:to>
    <xdr:pic>
      <xdr:nvPicPr>
        <xdr:cNvPr id="11849" name="Picture 11848">
          <a:extLst>
            <a:ext uri="{FF2B5EF4-FFF2-40B4-BE49-F238E27FC236}">
              <a16:creationId xmlns:a16="http://schemas.microsoft.com/office/drawing/2014/main" id="{8E56652A-AE6E-8B4A-932E-5ACB9DAC6F8A}"/>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191040" y="1689018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95528</xdr:rowOff>
    </xdr:from>
    <xdr:to>
      <xdr:col>1</xdr:col>
      <xdr:colOff>761139</xdr:colOff>
      <xdr:row>243</xdr:row>
      <xdr:rowOff>630399</xdr:rowOff>
    </xdr:to>
    <xdr:pic>
      <xdr:nvPicPr>
        <xdr:cNvPr id="11850" name="Picture 11849">
          <a:extLst>
            <a:ext uri="{FF2B5EF4-FFF2-40B4-BE49-F238E27FC236}">
              <a16:creationId xmlns:a16="http://schemas.microsoft.com/office/drawing/2014/main" id="{A765CF51-D768-AD4A-A58B-01AB7B8C7D55}"/>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191040" y="1696024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244</xdr:row>
      <xdr:rowOff>82828</xdr:rowOff>
    </xdr:from>
    <xdr:to>
      <xdr:col>1</xdr:col>
      <xdr:colOff>813405</xdr:colOff>
      <xdr:row>244</xdr:row>
      <xdr:rowOff>624400</xdr:rowOff>
    </xdr:to>
    <xdr:pic>
      <xdr:nvPicPr>
        <xdr:cNvPr id="11851" name="Picture 11850">
          <a:extLst>
            <a:ext uri="{FF2B5EF4-FFF2-40B4-BE49-F238E27FC236}">
              <a16:creationId xmlns:a16="http://schemas.microsoft.com/office/drawing/2014/main" id="{22261645-3932-3D42-A53B-D68A4C025FB7}"/>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406940" y="1702882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245</xdr:row>
      <xdr:rowOff>108229</xdr:rowOff>
    </xdr:from>
    <xdr:to>
      <xdr:col>1</xdr:col>
      <xdr:colOff>816249</xdr:colOff>
      <xdr:row>245</xdr:row>
      <xdr:rowOff>630089</xdr:rowOff>
    </xdr:to>
    <xdr:pic>
      <xdr:nvPicPr>
        <xdr:cNvPr id="11852" name="Picture 11851">
          <a:extLst>
            <a:ext uri="{FF2B5EF4-FFF2-40B4-BE49-F238E27FC236}">
              <a16:creationId xmlns:a16="http://schemas.microsoft.com/office/drawing/2014/main" id="{302B78A2-32BC-3E40-BB46-5A73CD749417}"/>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419640" y="1710121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246</xdr:row>
      <xdr:rowOff>82827</xdr:rowOff>
    </xdr:from>
    <xdr:to>
      <xdr:col>1</xdr:col>
      <xdr:colOff>813405</xdr:colOff>
      <xdr:row>246</xdr:row>
      <xdr:rowOff>624399</xdr:rowOff>
    </xdr:to>
    <xdr:pic>
      <xdr:nvPicPr>
        <xdr:cNvPr id="11853" name="Picture 11852">
          <a:extLst>
            <a:ext uri="{FF2B5EF4-FFF2-40B4-BE49-F238E27FC236}">
              <a16:creationId xmlns:a16="http://schemas.microsoft.com/office/drawing/2014/main" id="{2F3DFB84-C07E-474F-9AFE-B66C8C7E29EF}"/>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406940" y="1716852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82828</xdr:rowOff>
    </xdr:from>
    <xdr:to>
      <xdr:col>1</xdr:col>
      <xdr:colOff>813405</xdr:colOff>
      <xdr:row>247</xdr:row>
      <xdr:rowOff>624400</xdr:rowOff>
    </xdr:to>
    <xdr:pic>
      <xdr:nvPicPr>
        <xdr:cNvPr id="11854" name="Picture 11853">
          <a:extLst>
            <a:ext uri="{FF2B5EF4-FFF2-40B4-BE49-F238E27FC236}">
              <a16:creationId xmlns:a16="http://schemas.microsoft.com/office/drawing/2014/main" id="{E16489D6-6B2C-FB41-841A-F38159A7C96C}"/>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406940" y="1723837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815762</xdr:colOff>
      <xdr:row>248</xdr:row>
      <xdr:rowOff>627554</xdr:rowOff>
    </xdr:to>
    <xdr:pic>
      <xdr:nvPicPr>
        <xdr:cNvPr id="11855" name="Picture 11854">
          <a:extLst>
            <a:ext uri="{FF2B5EF4-FFF2-40B4-BE49-F238E27FC236}">
              <a16:creationId xmlns:a16="http://schemas.microsoft.com/office/drawing/2014/main" id="{3E1D36D1-2804-DA4D-978D-F0C33F522896}"/>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406940" y="1730822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82827</xdr:rowOff>
    </xdr:from>
    <xdr:to>
      <xdr:col>1</xdr:col>
      <xdr:colOff>815762</xdr:colOff>
      <xdr:row>249</xdr:row>
      <xdr:rowOff>627552</xdr:rowOff>
    </xdr:to>
    <xdr:pic>
      <xdr:nvPicPr>
        <xdr:cNvPr id="11856" name="Picture 11855">
          <a:extLst>
            <a:ext uri="{FF2B5EF4-FFF2-40B4-BE49-F238E27FC236}">
              <a16:creationId xmlns:a16="http://schemas.microsoft.com/office/drawing/2014/main" id="{862EC313-CB90-4543-9CE6-E843002A5999}"/>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406940" y="1737807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250</xdr:row>
      <xdr:rowOff>82827</xdr:rowOff>
    </xdr:from>
    <xdr:to>
      <xdr:col>1</xdr:col>
      <xdr:colOff>787324</xdr:colOff>
      <xdr:row>250</xdr:row>
      <xdr:rowOff>627554</xdr:rowOff>
    </xdr:to>
    <xdr:pic>
      <xdr:nvPicPr>
        <xdr:cNvPr id="11857" name="Picture 11856">
          <a:extLst>
            <a:ext uri="{FF2B5EF4-FFF2-40B4-BE49-F238E27FC236}">
              <a16:creationId xmlns:a16="http://schemas.microsoft.com/office/drawing/2014/main" id="{26CD605B-22C6-5440-AA72-3B5204999F3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305339" y="1744792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82828</xdr:rowOff>
    </xdr:from>
    <xdr:to>
      <xdr:col>1</xdr:col>
      <xdr:colOff>787324</xdr:colOff>
      <xdr:row>251</xdr:row>
      <xdr:rowOff>627555</xdr:rowOff>
    </xdr:to>
    <xdr:pic>
      <xdr:nvPicPr>
        <xdr:cNvPr id="11858" name="Picture 11857">
          <a:extLst>
            <a:ext uri="{FF2B5EF4-FFF2-40B4-BE49-F238E27FC236}">
              <a16:creationId xmlns:a16="http://schemas.microsoft.com/office/drawing/2014/main" id="{740C5802-96FE-394A-809A-30A030882D81}"/>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305339" y="1751777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82829</xdr:rowOff>
    </xdr:from>
    <xdr:to>
      <xdr:col>1</xdr:col>
      <xdr:colOff>787324</xdr:colOff>
      <xdr:row>252</xdr:row>
      <xdr:rowOff>627555</xdr:rowOff>
    </xdr:to>
    <xdr:pic>
      <xdr:nvPicPr>
        <xdr:cNvPr id="11859" name="Picture 11858">
          <a:extLst>
            <a:ext uri="{FF2B5EF4-FFF2-40B4-BE49-F238E27FC236}">
              <a16:creationId xmlns:a16="http://schemas.microsoft.com/office/drawing/2014/main" id="{93ED0FBB-20BF-A943-8FC0-3187E08A5BE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305339" y="175876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82827</xdr:rowOff>
    </xdr:from>
    <xdr:to>
      <xdr:col>1</xdr:col>
      <xdr:colOff>787324</xdr:colOff>
      <xdr:row>253</xdr:row>
      <xdr:rowOff>627554</xdr:rowOff>
    </xdr:to>
    <xdr:pic>
      <xdr:nvPicPr>
        <xdr:cNvPr id="11860" name="Picture 11859">
          <a:extLst>
            <a:ext uri="{FF2B5EF4-FFF2-40B4-BE49-F238E27FC236}">
              <a16:creationId xmlns:a16="http://schemas.microsoft.com/office/drawing/2014/main" id="{3EBB2135-6C81-104C-8CE3-7F7CE1CF76DF}"/>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305339" y="176574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82828</xdr:rowOff>
    </xdr:from>
    <xdr:to>
      <xdr:col>1</xdr:col>
      <xdr:colOff>787324</xdr:colOff>
      <xdr:row>254</xdr:row>
      <xdr:rowOff>627555</xdr:rowOff>
    </xdr:to>
    <xdr:pic>
      <xdr:nvPicPr>
        <xdr:cNvPr id="11861" name="Picture 11860">
          <a:extLst>
            <a:ext uri="{FF2B5EF4-FFF2-40B4-BE49-F238E27FC236}">
              <a16:creationId xmlns:a16="http://schemas.microsoft.com/office/drawing/2014/main" id="{D8C96D75-5030-E540-8BA6-90796237FB70}"/>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305339" y="1772732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255</xdr:row>
      <xdr:rowOff>95528</xdr:rowOff>
    </xdr:from>
    <xdr:to>
      <xdr:col>1</xdr:col>
      <xdr:colOff>787324</xdr:colOff>
      <xdr:row>255</xdr:row>
      <xdr:rowOff>630398</xdr:rowOff>
    </xdr:to>
    <xdr:pic>
      <xdr:nvPicPr>
        <xdr:cNvPr id="11862" name="Picture 11861">
          <a:extLst>
            <a:ext uri="{FF2B5EF4-FFF2-40B4-BE49-F238E27FC236}">
              <a16:creationId xmlns:a16="http://schemas.microsoft.com/office/drawing/2014/main" id="{9C23C2E7-8810-1242-91BA-24CCC3555803}"/>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305340" y="1779844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256</xdr:row>
      <xdr:rowOff>82829</xdr:rowOff>
    </xdr:from>
    <xdr:to>
      <xdr:col>1</xdr:col>
      <xdr:colOff>787324</xdr:colOff>
      <xdr:row>256</xdr:row>
      <xdr:rowOff>627555</xdr:rowOff>
    </xdr:to>
    <xdr:pic>
      <xdr:nvPicPr>
        <xdr:cNvPr id="11863" name="Picture 11862">
          <a:extLst>
            <a:ext uri="{FF2B5EF4-FFF2-40B4-BE49-F238E27FC236}">
              <a16:creationId xmlns:a16="http://schemas.microsoft.com/office/drawing/2014/main" id="{48179DE7-C822-594F-8624-0500A239212C}"/>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305339" y="178670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82827</xdr:rowOff>
    </xdr:from>
    <xdr:to>
      <xdr:col>1</xdr:col>
      <xdr:colOff>787324</xdr:colOff>
      <xdr:row>257</xdr:row>
      <xdr:rowOff>627554</xdr:rowOff>
    </xdr:to>
    <xdr:pic>
      <xdr:nvPicPr>
        <xdr:cNvPr id="11864" name="Picture 11863">
          <a:extLst>
            <a:ext uri="{FF2B5EF4-FFF2-40B4-BE49-F238E27FC236}">
              <a16:creationId xmlns:a16="http://schemas.microsoft.com/office/drawing/2014/main" id="{A8E883FF-1F2A-3746-BDC8-93CD0A9DA0A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305339" y="179368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142</xdr:row>
      <xdr:rowOff>381000</xdr:rowOff>
    </xdr:from>
    <xdr:to>
      <xdr:col>1</xdr:col>
      <xdr:colOff>1</xdr:colOff>
      <xdr:row>142</xdr:row>
      <xdr:rowOff>381000</xdr:rowOff>
    </xdr:to>
    <xdr:pic>
      <xdr:nvPicPr>
        <xdr:cNvPr id="11865" name="Picture 11864">
          <a:extLst>
            <a:ext uri="{FF2B5EF4-FFF2-40B4-BE49-F238E27FC236}">
              <a16:creationId xmlns:a16="http://schemas.microsoft.com/office/drawing/2014/main" id="{A1ACADD9-6664-B74B-B9A0-1E1286369CCA}"/>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939801" y="9933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144</xdr:row>
      <xdr:rowOff>127000</xdr:rowOff>
    </xdr:from>
    <xdr:to>
      <xdr:col>1</xdr:col>
      <xdr:colOff>1</xdr:colOff>
      <xdr:row>144</xdr:row>
      <xdr:rowOff>127000</xdr:rowOff>
    </xdr:to>
    <xdr:pic>
      <xdr:nvPicPr>
        <xdr:cNvPr id="11866" name="Picture 11865">
          <a:extLst>
            <a:ext uri="{FF2B5EF4-FFF2-40B4-BE49-F238E27FC236}">
              <a16:creationId xmlns:a16="http://schemas.microsoft.com/office/drawing/2014/main" id="{ED039F13-2825-1148-80D5-C155B6A74F86}"/>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0482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508000</xdr:rowOff>
    </xdr:from>
    <xdr:to>
      <xdr:col>1</xdr:col>
      <xdr:colOff>1</xdr:colOff>
      <xdr:row>145</xdr:row>
      <xdr:rowOff>508000</xdr:rowOff>
    </xdr:to>
    <xdr:pic>
      <xdr:nvPicPr>
        <xdr:cNvPr id="11867" name="Picture 11866">
          <a:extLst>
            <a:ext uri="{FF2B5EF4-FFF2-40B4-BE49-F238E27FC236}">
              <a16:creationId xmlns:a16="http://schemas.microsoft.com/office/drawing/2014/main" id="{E5A81918-AB1A-B841-A70F-3FFDAAEE4CEA}"/>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156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147</xdr:row>
      <xdr:rowOff>254000</xdr:rowOff>
    </xdr:from>
    <xdr:to>
      <xdr:col>1</xdr:col>
      <xdr:colOff>1</xdr:colOff>
      <xdr:row>147</xdr:row>
      <xdr:rowOff>254000</xdr:rowOff>
    </xdr:to>
    <xdr:pic>
      <xdr:nvPicPr>
        <xdr:cNvPr id="11868" name="Picture 11867">
          <a:extLst>
            <a:ext uri="{FF2B5EF4-FFF2-40B4-BE49-F238E27FC236}">
              <a16:creationId xmlns:a16="http://schemas.microsoft.com/office/drawing/2014/main" id="{D41FC780-D8A0-B840-BB2F-C5706505956F}"/>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939801" y="1027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149</xdr:row>
      <xdr:rowOff>0</xdr:rowOff>
    </xdr:from>
    <xdr:to>
      <xdr:col>1</xdr:col>
      <xdr:colOff>1</xdr:colOff>
      <xdr:row>149</xdr:row>
      <xdr:rowOff>0</xdr:rowOff>
    </xdr:to>
    <xdr:pic>
      <xdr:nvPicPr>
        <xdr:cNvPr id="11869" name="Picture 11868">
          <a:extLst>
            <a:ext uri="{FF2B5EF4-FFF2-40B4-BE49-F238E27FC236}">
              <a16:creationId xmlns:a16="http://schemas.microsoft.com/office/drawing/2014/main" id="{7CCA18AD-2574-BA4B-A926-1891FCEB10CA}"/>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38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381000</xdr:rowOff>
    </xdr:from>
    <xdr:to>
      <xdr:col>1</xdr:col>
      <xdr:colOff>1</xdr:colOff>
      <xdr:row>150</xdr:row>
      <xdr:rowOff>381000</xdr:rowOff>
    </xdr:to>
    <xdr:pic>
      <xdr:nvPicPr>
        <xdr:cNvPr id="11870" name="Picture 11869">
          <a:extLst>
            <a:ext uri="{FF2B5EF4-FFF2-40B4-BE49-F238E27FC236}">
              <a16:creationId xmlns:a16="http://schemas.microsoft.com/office/drawing/2014/main" id="{9D45639A-61AE-7048-9B39-4F77669A456E}"/>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492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152</xdr:row>
      <xdr:rowOff>508000</xdr:rowOff>
    </xdr:from>
    <xdr:to>
      <xdr:col>1</xdr:col>
      <xdr:colOff>1</xdr:colOff>
      <xdr:row>152</xdr:row>
      <xdr:rowOff>508000</xdr:rowOff>
    </xdr:to>
    <xdr:pic>
      <xdr:nvPicPr>
        <xdr:cNvPr id="11871" name="Picture 11870">
          <a:extLst>
            <a:ext uri="{FF2B5EF4-FFF2-40B4-BE49-F238E27FC236}">
              <a16:creationId xmlns:a16="http://schemas.microsoft.com/office/drawing/2014/main" id="{E502B74C-C935-6043-B1F8-CB77BD0B8F49}"/>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45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254000</xdr:rowOff>
    </xdr:from>
    <xdr:to>
      <xdr:col>1</xdr:col>
      <xdr:colOff>1</xdr:colOff>
      <xdr:row>153</xdr:row>
      <xdr:rowOff>254000</xdr:rowOff>
    </xdr:to>
    <xdr:pic>
      <xdr:nvPicPr>
        <xdr:cNvPr id="11872" name="Picture 11871">
          <a:extLst>
            <a:ext uri="{FF2B5EF4-FFF2-40B4-BE49-F238E27FC236}">
              <a16:creationId xmlns:a16="http://schemas.microsoft.com/office/drawing/2014/main" id="{EA3BF08D-575C-DF42-B140-8CE5B1296D00}"/>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89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155</xdr:row>
      <xdr:rowOff>0</xdr:rowOff>
    </xdr:from>
    <xdr:to>
      <xdr:col>1</xdr:col>
      <xdr:colOff>1</xdr:colOff>
      <xdr:row>155</xdr:row>
      <xdr:rowOff>0</xdr:rowOff>
    </xdr:to>
    <xdr:pic>
      <xdr:nvPicPr>
        <xdr:cNvPr id="11873" name="Picture 11872">
          <a:extLst>
            <a:ext uri="{FF2B5EF4-FFF2-40B4-BE49-F238E27FC236}">
              <a16:creationId xmlns:a16="http://schemas.microsoft.com/office/drawing/2014/main" id="{771DB098-D034-BD49-8F6F-957F9EF4112C}"/>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803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381000</xdr:rowOff>
    </xdr:from>
    <xdr:to>
      <xdr:col>1</xdr:col>
      <xdr:colOff>1</xdr:colOff>
      <xdr:row>156</xdr:row>
      <xdr:rowOff>381000</xdr:rowOff>
    </xdr:to>
    <xdr:pic>
      <xdr:nvPicPr>
        <xdr:cNvPr id="11874" name="Picture 11873">
          <a:extLst>
            <a:ext uri="{FF2B5EF4-FFF2-40B4-BE49-F238E27FC236}">
              <a16:creationId xmlns:a16="http://schemas.microsoft.com/office/drawing/2014/main" id="{D27F18FC-1061-AA48-A134-F72A3D09EC8F}"/>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911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158</xdr:row>
      <xdr:rowOff>127000</xdr:rowOff>
    </xdr:from>
    <xdr:to>
      <xdr:col>1</xdr:col>
      <xdr:colOff>1</xdr:colOff>
      <xdr:row>158</xdr:row>
      <xdr:rowOff>127000</xdr:rowOff>
    </xdr:to>
    <xdr:pic>
      <xdr:nvPicPr>
        <xdr:cNvPr id="11875" name="Picture 11874">
          <a:extLst>
            <a:ext uri="{FF2B5EF4-FFF2-40B4-BE49-F238E27FC236}">
              <a16:creationId xmlns:a16="http://schemas.microsoft.com/office/drawing/2014/main" id="{40EACAB4-5A9C-3E40-8FF1-0D5F3850F550}"/>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939801" y="11026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508000</xdr:rowOff>
    </xdr:from>
    <xdr:to>
      <xdr:col>1</xdr:col>
      <xdr:colOff>1</xdr:colOff>
      <xdr:row>159</xdr:row>
      <xdr:rowOff>508000</xdr:rowOff>
    </xdr:to>
    <xdr:pic>
      <xdr:nvPicPr>
        <xdr:cNvPr id="11876" name="Picture 11875">
          <a:extLst>
            <a:ext uri="{FF2B5EF4-FFF2-40B4-BE49-F238E27FC236}">
              <a16:creationId xmlns:a16="http://schemas.microsoft.com/office/drawing/2014/main" id="{3C74DBAF-3E97-7F4E-A735-F17DC8D7051D}"/>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939801" y="11134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161</xdr:row>
      <xdr:rowOff>254000</xdr:rowOff>
    </xdr:from>
    <xdr:to>
      <xdr:col>1</xdr:col>
      <xdr:colOff>1</xdr:colOff>
      <xdr:row>161</xdr:row>
      <xdr:rowOff>254000</xdr:rowOff>
    </xdr:to>
    <xdr:pic>
      <xdr:nvPicPr>
        <xdr:cNvPr id="11877" name="Picture 11876">
          <a:extLst>
            <a:ext uri="{FF2B5EF4-FFF2-40B4-BE49-F238E27FC236}">
              <a16:creationId xmlns:a16="http://schemas.microsoft.com/office/drawing/2014/main" id="{43B2853F-72C2-C844-B031-DE02301E9ECC}"/>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939801" y="1124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163</xdr:row>
      <xdr:rowOff>0</xdr:rowOff>
    </xdr:from>
    <xdr:to>
      <xdr:col>1</xdr:col>
      <xdr:colOff>1</xdr:colOff>
      <xdr:row>163</xdr:row>
      <xdr:rowOff>0</xdr:rowOff>
    </xdr:to>
    <xdr:pic>
      <xdr:nvPicPr>
        <xdr:cNvPr id="11878" name="Picture 11877">
          <a:extLst>
            <a:ext uri="{FF2B5EF4-FFF2-40B4-BE49-F238E27FC236}">
              <a16:creationId xmlns:a16="http://schemas.microsoft.com/office/drawing/2014/main" id="{FE0F41C4-6E1E-BC4C-8766-BEB9FEF332A0}"/>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939801" y="11362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381000</xdr:rowOff>
    </xdr:from>
    <xdr:to>
      <xdr:col>1</xdr:col>
      <xdr:colOff>1</xdr:colOff>
      <xdr:row>164</xdr:row>
      <xdr:rowOff>381000</xdr:rowOff>
    </xdr:to>
    <xdr:pic>
      <xdr:nvPicPr>
        <xdr:cNvPr id="11879" name="Picture 11878">
          <a:extLst>
            <a:ext uri="{FF2B5EF4-FFF2-40B4-BE49-F238E27FC236}">
              <a16:creationId xmlns:a16="http://schemas.microsoft.com/office/drawing/2014/main" id="{F8BCF354-840D-374F-B4D3-B290809ABF00}"/>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939801" y="114706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166</xdr:row>
      <xdr:rowOff>127000</xdr:rowOff>
    </xdr:from>
    <xdr:to>
      <xdr:col>1</xdr:col>
      <xdr:colOff>1</xdr:colOff>
      <xdr:row>166</xdr:row>
      <xdr:rowOff>127000</xdr:rowOff>
    </xdr:to>
    <xdr:pic>
      <xdr:nvPicPr>
        <xdr:cNvPr id="11880" name="Picture 11879">
          <a:extLst>
            <a:ext uri="{FF2B5EF4-FFF2-40B4-BE49-F238E27FC236}">
              <a16:creationId xmlns:a16="http://schemas.microsoft.com/office/drawing/2014/main" id="{6BC46B05-1F5A-C949-992E-7F2969860690}"/>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939801" y="11584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254000</xdr:rowOff>
    </xdr:from>
    <xdr:to>
      <xdr:col>1</xdr:col>
      <xdr:colOff>1</xdr:colOff>
      <xdr:row>167</xdr:row>
      <xdr:rowOff>254000</xdr:rowOff>
    </xdr:to>
    <xdr:pic>
      <xdr:nvPicPr>
        <xdr:cNvPr id="11881" name="Picture 11880">
          <a:extLst>
            <a:ext uri="{FF2B5EF4-FFF2-40B4-BE49-F238E27FC236}">
              <a16:creationId xmlns:a16="http://schemas.microsoft.com/office/drawing/2014/main" id="{F70FF277-4560-1C4B-98D3-69B5ACDFDB41}"/>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939801" y="11667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0</xdr:rowOff>
    </xdr:from>
    <xdr:to>
      <xdr:col>1</xdr:col>
      <xdr:colOff>1</xdr:colOff>
      <xdr:row>169</xdr:row>
      <xdr:rowOff>0</xdr:rowOff>
    </xdr:to>
    <xdr:pic>
      <xdr:nvPicPr>
        <xdr:cNvPr id="11882" name="Picture 11881">
          <a:extLst>
            <a:ext uri="{FF2B5EF4-FFF2-40B4-BE49-F238E27FC236}">
              <a16:creationId xmlns:a16="http://schemas.microsoft.com/office/drawing/2014/main" id="{34FEBBE9-6CE9-F44D-9583-E28BD0DEE3C2}"/>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781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381000</xdr:rowOff>
    </xdr:from>
    <xdr:to>
      <xdr:col>1</xdr:col>
      <xdr:colOff>1</xdr:colOff>
      <xdr:row>169</xdr:row>
      <xdr:rowOff>381000</xdr:rowOff>
    </xdr:to>
    <xdr:pic>
      <xdr:nvPicPr>
        <xdr:cNvPr id="11883" name="Picture 11882">
          <a:extLst>
            <a:ext uri="{FF2B5EF4-FFF2-40B4-BE49-F238E27FC236}">
              <a16:creationId xmlns:a16="http://schemas.microsoft.com/office/drawing/2014/main" id="{3D611493-63F2-3A44-9879-26C5A34BA9D0}"/>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819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127000</xdr:rowOff>
    </xdr:from>
    <xdr:to>
      <xdr:col>1</xdr:col>
      <xdr:colOff>1</xdr:colOff>
      <xdr:row>170</xdr:row>
      <xdr:rowOff>127000</xdr:rowOff>
    </xdr:to>
    <xdr:pic>
      <xdr:nvPicPr>
        <xdr:cNvPr id="11884" name="Picture 11883">
          <a:extLst>
            <a:ext uri="{FF2B5EF4-FFF2-40B4-BE49-F238E27FC236}">
              <a16:creationId xmlns:a16="http://schemas.microsoft.com/office/drawing/2014/main" id="{A6CA8D2B-AE7F-F446-A42D-C10E3DD3B3A5}"/>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939801" y="11864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172</xdr:row>
      <xdr:rowOff>0</xdr:rowOff>
    </xdr:from>
    <xdr:to>
      <xdr:col>1</xdr:col>
      <xdr:colOff>1</xdr:colOff>
      <xdr:row>172</xdr:row>
      <xdr:rowOff>0</xdr:rowOff>
    </xdr:to>
    <xdr:pic>
      <xdr:nvPicPr>
        <xdr:cNvPr id="11885" name="Picture 11884">
          <a:extLst>
            <a:ext uri="{FF2B5EF4-FFF2-40B4-BE49-F238E27FC236}">
              <a16:creationId xmlns:a16="http://schemas.microsoft.com/office/drawing/2014/main" id="{19E1B32F-5919-8E4B-A857-3321A5240254}"/>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939801" y="11991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381000</xdr:rowOff>
    </xdr:from>
    <xdr:to>
      <xdr:col>1</xdr:col>
      <xdr:colOff>1</xdr:colOff>
      <xdr:row>173</xdr:row>
      <xdr:rowOff>381000</xdr:rowOff>
    </xdr:to>
    <xdr:pic>
      <xdr:nvPicPr>
        <xdr:cNvPr id="11886" name="Picture 11885">
          <a:extLst>
            <a:ext uri="{FF2B5EF4-FFF2-40B4-BE49-F238E27FC236}">
              <a16:creationId xmlns:a16="http://schemas.microsoft.com/office/drawing/2014/main" id="{6E903E0B-984E-3D40-B5FA-8591C2049F6D}"/>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939801" y="12099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127000</xdr:rowOff>
    </xdr:from>
    <xdr:to>
      <xdr:col>1</xdr:col>
      <xdr:colOff>1</xdr:colOff>
      <xdr:row>174</xdr:row>
      <xdr:rowOff>127000</xdr:rowOff>
    </xdr:to>
    <xdr:pic>
      <xdr:nvPicPr>
        <xdr:cNvPr id="11887" name="Picture 11886">
          <a:extLst>
            <a:ext uri="{FF2B5EF4-FFF2-40B4-BE49-F238E27FC236}">
              <a16:creationId xmlns:a16="http://schemas.microsoft.com/office/drawing/2014/main" id="{FB81A54F-3C34-C947-BB28-3A041E1C8015}"/>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939801" y="12143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508000</xdr:rowOff>
    </xdr:from>
    <xdr:to>
      <xdr:col>1</xdr:col>
      <xdr:colOff>1</xdr:colOff>
      <xdr:row>175</xdr:row>
      <xdr:rowOff>508000</xdr:rowOff>
    </xdr:to>
    <xdr:pic>
      <xdr:nvPicPr>
        <xdr:cNvPr id="11888" name="Picture 11887">
          <a:extLst>
            <a:ext uri="{FF2B5EF4-FFF2-40B4-BE49-F238E27FC236}">
              <a16:creationId xmlns:a16="http://schemas.microsoft.com/office/drawing/2014/main" id="{81D4A303-BAB9-334E-AE34-C45B892A6E56}"/>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939801" y="12251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177</xdr:row>
      <xdr:rowOff>254000</xdr:rowOff>
    </xdr:from>
    <xdr:to>
      <xdr:col>1</xdr:col>
      <xdr:colOff>1</xdr:colOff>
      <xdr:row>177</xdr:row>
      <xdr:rowOff>254000</xdr:rowOff>
    </xdr:to>
    <xdr:pic>
      <xdr:nvPicPr>
        <xdr:cNvPr id="11889" name="Picture 11888">
          <a:extLst>
            <a:ext uri="{FF2B5EF4-FFF2-40B4-BE49-F238E27FC236}">
              <a16:creationId xmlns:a16="http://schemas.microsoft.com/office/drawing/2014/main" id="{6295A701-E69A-EB4E-84A7-98DAC8114647}"/>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939801" y="123659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0</xdr:rowOff>
    </xdr:from>
    <xdr:to>
      <xdr:col>1</xdr:col>
      <xdr:colOff>1</xdr:colOff>
      <xdr:row>178</xdr:row>
      <xdr:rowOff>0</xdr:rowOff>
    </xdr:to>
    <xdr:pic>
      <xdr:nvPicPr>
        <xdr:cNvPr id="11890" name="Picture 11889">
          <a:extLst>
            <a:ext uri="{FF2B5EF4-FFF2-40B4-BE49-F238E27FC236}">
              <a16:creationId xmlns:a16="http://schemas.microsoft.com/office/drawing/2014/main" id="{EAD67193-A15A-8941-84F5-27385D7A5A72}"/>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4104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381000</xdr:rowOff>
    </xdr:from>
    <xdr:to>
      <xdr:col>1</xdr:col>
      <xdr:colOff>1</xdr:colOff>
      <xdr:row>179</xdr:row>
      <xdr:rowOff>381000</xdr:rowOff>
    </xdr:to>
    <xdr:pic>
      <xdr:nvPicPr>
        <xdr:cNvPr id="11891" name="Picture 11890">
          <a:extLst>
            <a:ext uri="{FF2B5EF4-FFF2-40B4-BE49-F238E27FC236}">
              <a16:creationId xmlns:a16="http://schemas.microsoft.com/office/drawing/2014/main" id="{D6755A41-F652-EB42-8BC5-E314B65D0084}"/>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51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182</xdr:row>
      <xdr:rowOff>127000</xdr:rowOff>
    </xdr:from>
    <xdr:to>
      <xdr:col>1</xdr:col>
      <xdr:colOff>1</xdr:colOff>
      <xdr:row>182</xdr:row>
      <xdr:rowOff>127000</xdr:rowOff>
    </xdr:to>
    <xdr:pic>
      <xdr:nvPicPr>
        <xdr:cNvPr id="11892" name="Picture 11891">
          <a:extLst>
            <a:ext uri="{FF2B5EF4-FFF2-40B4-BE49-F238E27FC236}">
              <a16:creationId xmlns:a16="http://schemas.microsoft.com/office/drawing/2014/main" id="{3237DC1F-813E-444D-A28F-242AA9E99C1E}"/>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939801" y="12702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508000</xdr:rowOff>
    </xdr:from>
    <xdr:to>
      <xdr:col>1</xdr:col>
      <xdr:colOff>1</xdr:colOff>
      <xdr:row>183</xdr:row>
      <xdr:rowOff>508000</xdr:rowOff>
    </xdr:to>
    <xdr:pic>
      <xdr:nvPicPr>
        <xdr:cNvPr id="11893" name="Picture 11892">
          <a:extLst>
            <a:ext uri="{FF2B5EF4-FFF2-40B4-BE49-F238E27FC236}">
              <a16:creationId xmlns:a16="http://schemas.microsoft.com/office/drawing/2014/main" id="{604318C0-047A-6F40-9E19-4945D6C29D3F}"/>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939801" y="1281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185</xdr:row>
      <xdr:rowOff>254000</xdr:rowOff>
    </xdr:from>
    <xdr:to>
      <xdr:col>1</xdr:col>
      <xdr:colOff>1</xdr:colOff>
      <xdr:row>185</xdr:row>
      <xdr:rowOff>254000</xdr:rowOff>
    </xdr:to>
    <xdr:pic>
      <xdr:nvPicPr>
        <xdr:cNvPr id="11894" name="Picture 11893">
          <a:extLst>
            <a:ext uri="{FF2B5EF4-FFF2-40B4-BE49-F238E27FC236}">
              <a16:creationId xmlns:a16="http://schemas.microsoft.com/office/drawing/2014/main" id="{FF20BB9E-243C-2E47-AB9A-C14700ED49B5}"/>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939801" y="1292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187</xdr:row>
      <xdr:rowOff>0</xdr:rowOff>
    </xdr:from>
    <xdr:to>
      <xdr:col>1</xdr:col>
      <xdr:colOff>1</xdr:colOff>
      <xdr:row>187</xdr:row>
      <xdr:rowOff>0</xdr:rowOff>
    </xdr:to>
    <xdr:pic>
      <xdr:nvPicPr>
        <xdr:cNvPr id="11895" name="Picture 11894">
          <a:extLst>
            <a:ext uri="{FF2B5EF4-FFF2-40B4-BE49-F238E27FC236}">
              <a16:creationId xmlns:a16="http://schemas.microsoft.com/office/drawing/2014/main" id="{02D76AE2-67C2-5941-8EBB-402BF394C16B}"/>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039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381000</xdr:rowOff>
    </xdr:from>
    <xdr:to>
      <xdr:col>1</xdr:col>
      <xdr:colOff>1</xdr:colOff>
      <xdr:row>188</xdr:row>
      <xdr:rowOff>381000</xdr:rowOff>
    </xdr:to>
    <xdr:pic>
      <xdr:nvPicPr>
        <xdr:cNvPr id="11896" name="Picture 11895">
          <a:extLst>
            <a:ext uri="{FF2B5EF4-FFF2-40B4-BE49-F238E27FC236}">
              <a16:creationId xmlns:a16="http://schemas.microsoft.com/office/drawing/2014/main" id="{1398CF0A-AE02-7844-9F8F-7EDC86CF82C8}"/>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1470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191</xdr:row>
      <xdr:rowOff>127000</xdr:rowOff>
    </xdr:from>
    <xdr:to>
      <xdr:col>1</xdr:col>
      <xdr:colOff>1</xdr:colOff>
      <xdr:row>191</xdr:row>
      <xdr:rowOff>127000</xdr:rowOff>
    </xdr:to>
    <xdr:pic>
      <xdr:nvPicPr>
        <xdr:cNvPr id="11897" name="Picture 11896">
          <a:extLst>
            <a:ext uri="{FF2B5EF4-FFF2-40B4-BE49-F238E27FC236}">
              <a16:creationId xmlns:a16="http://schemas.microsoft.com/office/drawing/2014/main" id="{7B0AE3FC-8F2E-AC43-80FD-B116950E96F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331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141</xdr:row>
      <xdr:rowOff>21155</xdr:rowOff>
    </xdr:from>
    <xdr:to>
      <xdr:col>1</xdr:col>
      <xdr:colOff>687816</xdr:colOff>
      <xdr:row>141</xdr:row>
      <xdr:rowOff>611583</xdr:rowOff>
    </xdr:to>
    <xdr:pic>
      <xdr:nvPicPr>
        <xdr:cNvPr id="11898" name="Picture 11897">
          <a:extLst>
            <a:ext uri="{FF2B5EF4-FFF2-40B4-BE49-F238E27FC236}">
              <a16:creationId xmlns:a16="http://schemas.microsoft.com/office/drawing/2014/main" id="{CF8D4D2E-47E0-BC43-A9CB-1FF9546F8B08}"/>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164167" y="98281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21156</xdr:rowOff>
    </xdr:from>
    <xdr:to>
      <xdr:col>1</xdr:col>
      <xdr:colOff>687816</xdr:colOff>
      <xdr:row>142</xdr:row>
      <xdr:rowOff>611584</xdr:rowOff>
    </xdr:to>
    <xdr:pic>
      <xdr:nvPicPr>
        <xdr:cNvPr id="11899" name="Picture 11898">
          <a:extLst>
            <a:ext uri="{FF2B5EF4-FFF2-40B4-BE49-F238E27FC236}">
              <a16:creationId xmlns:a16="http://schemas.microsoft.com/office/drawing/2014/main" id="{2B90B218-9040-604E-83FE-17C5FBF32C8E}"/>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164167" y="98979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21154</xdr:rowOff>
    </xdr:from>
    <xdr:to>
      <xdr:col>1</xdr:col>
      <xdr:colOff>687816</xdr:colOff>
      <xdr:row>143</xdr:row>
      <xdr:rowOff>611582</xdr:rowOff>
    </xdr:to>
    <xdr:pic>
      <xdr:nvPicPr>
        <xdr:cNvPr id="11900" name="Picture 11899">
          <a:extLst>
            <a:ext uri="{FF2B5EF4-FFF2-40B4-BE49-F238E27FC236}">
              <a16:creationId xmlns:a16="http://schemas.microsoft.com/office/drawing/2014/main" id="{D29AAE7B-13A5-5B41-8A2C-D9307C0ECC7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996780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21155</xdr:rowOff>
    </xdr:from>
    <xdr:to>
      <xdr:col>1</xdr:col>
      <xdr:colOff>687816</xdr:colOff>
      <xdr:row>144</xdr:row>
      <xdr:rowOff>611583</xdr:rowOff>
    </xdr:to>
    <xdr:pic>
      <xdr:nvPicPr>
        <xdr:cNvPr id="11901" name="Picture 11900">
          <a:extLst>
            <a:ext uri="{FF2B5EF4-FFF2-40B4-BE49-F238E27FC236}">
              <a16:creationId xmlns:a16="http://schemas.microsoft.com/office/drawing/2014/main" id="{0C05E8C7-A509-2E47-9CE9-977D53CDE843}"/>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100376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21156</xdr:rowOff>
    </xdr:from>
    <xdr:to>
      <xdr:col>1</xdr:col>
      <xdr:colOff>687816</xdr:colOff>
      <xdr:row>145</xdr:row>
      <xdr:rowOff>611584</xdr:rowOff>
    </xdr:to>
    <xdr:pic>
      <xdr:nvPicPr>
        <xdr:cNvPr id="11902" name="Picture 11901">
          <a:extLst>
            <a:ext uri="{FF2B5EF4-FFF2-40B4-BE49-F238E27FC236}">
              <a16:creationId xmlns:a16="http://schemas.microsoft.com/office/drawing/2014/main" id="{893229A1-C38F-574C-939E-641016D327DC}"/>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164167" y="101075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21154</xdr:rowOff>
    </xdr:from>
    <xdr:to>
      <xdr:col>1</xdr:col>
      <xdr:colOff>687816</xdr:colOff>
      <xdr:row>146</xdr:row>
      <xdr:rowOff>611582</xdr:rowOff>
    </xdr:to>
    <xdr:pic>
      <xdr:nvPicPr>
        <xdr:cNvPr id="11903" name="Picture 11902">
          <a:extLst>
            <a:ext uri="{FF2B5EF4-FFF2-40B4-BE49-F238E27FC236}">
              <a16:creationId xmlns:a16="http://schemas.microsoft.com/office/drawing/2014/main" id="{4274406C-38EA-264D-8458-576CB9DA6B76}"/>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1773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21155</xdr:rowOff>
    </xdr:from>
    <xdr:to>
      <xdr:col>1</xdr:col>
      <xdr:colOff>687816</xdr:colOff>
      <xdr:row>147</xdr:row>
      <xdr:rowOff>611583</xdr:rowOff>
    </xdr:to>
    <xdr:pic>
      <xdr:nvPicPr>
        <xdr:cNvPr id="11904" name="Picture 11903">
          <a:extLst>
            <a:ext uri="{FF2B5EF4-FFF2-40B4-BE49-F238E27FC236}">
              <a16:creationId xmlns:a16="http://schemas.microsoft.com/office/drawing/2014/main" id="{27F430A0-72C2-CC45-B8B6-AA33547799CC}"/>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2472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21156</xdr:rowOff>
    </xdr:from>
    <xdr:to>
      <xdr:col>1</xdr:col>
      <xdr:colOff>687816</xdr:colOff>
      <xdr:row>148</xdr:row>
      <xdr:rowOff>611584</xdr:rowOff>
    </xdr:to>
    <xdr:pic>
      <xdr:nvPicPr>
        <xdr:cNvPr id="11905" name="Picture 11904">
          <a:extLst>
            <a:ext uri="{FF2B5EF4-FFF2-40B4-BE49-F238E27FC236}">
              <a16:creationId xmlns:a16="http://schemas.microsoft.com/office/drawing/2014/main" id="{189DEC0C-85BE-1A48-85B9-0E0D5FDFAB4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170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71953</xdr:rowOff>
    </xdr:from>
    <xdr:to>
      <xdr:col>1</xdr:col>
      <xdr:colOff>687816</xdr:colOff>
      <xdr:row>149</xdr:row>
      <xdr:rowOff>662381</xdr:rowOff>
    </xdr:to>
    <xdr:pic>
      <xdr:nvPicPr>
        <xdr:cNvPr id="11906" name="Picture 11905">
          <a:extLst>
            <a:ext uri="{FF2B5EF4-FFF2-40B4-BE49-F238E27FC236}">
              <a16:creationId xmlns:a16="http://schemas.microsoft.com/office/drawing/2014/main" id="{B9C196E2-188B-6745-93B6-A7EFB368FE81}"/>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9198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71954</xdr:rowOff>
    </xdr:from>
    <xdr:to>
      <xdr:col>1</xdr:col>
      <xdr:colOff>687816</xdr:colOff>
      <xdr:row>150</xdr:row>
      <xdr:rowOff>662382</xdr:rowOff>
    </xdr:to>
    <xdr:pic>
      <xdr:nvPicPr>
        <xdr:cNvPr id="11907" name="Picture 11906">
          <a:extLst>
            <a:ext uri="{FF2B5EF4-FFF2-40B4-BE49-F238E27FC236}">
              <a16:creationId xmlns:a16="http://schemas.microsoft.com/office/drawing/2014/main" id="{E6C1D666-4527-2D41-833B-262CFE361804}"/>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4618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38089</xdr:rowOff>
    </xdr:from>
    <xdr:to>
      <xdr:col>1</xdr:col>
      <xdr:colOff>687816</xdr:colOff>
      <xdr:row>151</xdr:row>
      <xdr:rowOff>628517</xdr:rowOff>
    </xdr:to>
    <xdr:pic>
      <xdr:nvPicPr>
        <xdr:cNvPr id="11908" name="Picture 11907">
          <a:extLst>
            <a:ext uri="{FF2B5EF4-FFF2-40B4-BE49-F238E27FC236}">
              <a16:creationId xmlns:a16="http://schemas.microsoft.com/office/drawing/2014/main" id="{862B538A-B964-834F-9260-CDCA8A2DC77A}"/>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164167" y="1052829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152</xdr:row>
      <xdr:rowOff>51064</xdr:rowOff>
    </xdr:from>
    <xdr:to>
      <xdr:col>1</xdr:col>
      <xdr:colOff>654442</xdr:colOff>
      <xdr:row>152</xdr:row>
      <xdr:rowOff>663182</xdr:rowOff>
    </xdr:to>
    <xdr:pic>
      <xdr:nvPicPr>
        <xdr:cNvPr id="11909" name="Picture 11908">
          <a:extLst>
            <a:ext uri="{FF2B5EF4-FFF2-40B4-BE49-F238E27FC236}">
              <a16:creationId xmlns:a16="http://schemas.microsoft.com/office/drawing/2014/main" id="{D2BBAB0D-4B1C-1E40-91C5-9A10F51F964A}"/>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138768" y="1059944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153</xdr:row>
      <xdr:rowOff>55021</xdr:rowOff>
    </xdr:from>
    <xdr:to>
      <xdr:col>1</xdr:col>
      <xdr:colOff>687816</xdr:colOff>
      <xdr:row>153</xdr:row>
      <xdr:rowOff>645449</xdr:rowOff>
    </xdr:to>
    <xdr:pic>
      <xdr:nvPicPr>
        <xdr:cNvPr id="11910" name="Picture 11909">
          <a:extLst>
            <a:ext uri="{FF2B5EF4-FFF2-40B4-BE49-F238E27FC236}">
              <a16:creationId xmlns:a16="http://schemas.microsoft.com/office/drawing/2014/main" id="{645C3368-77C8-6846-9BDB-EC9FFB7C05AD}"/>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164167" y="1066969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21156</xdr:rowOff>
    </xdr:from>
    <xdr:to>
      <xdr:col>1</xdr:col>
      <xdr:colOff>687816</xdr:colOff>
      <xdr:row>154</xdr:row>
      <xdr:rowOff>611584</xdr:rowOff>
    </xdr:to>
    <xdr:pic>
      <xdr:nvPicPr>
        <xdr:cNvPr id="11911" name="Picture 11910">
          <a:extLst>
            <a:ext uri="{FF2B5EF4-FFF2-40B4-BE49-F238E27FC236}">
              <a16:creationId xmlns:a16="http://schemas.microsoft.com/office/drawing/2014/main" id="{596F6613-B7A5-2545-ADBA-6B2C4A5A9B54}"/>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164167" y="107361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155</xdr:row>
      <xdr:rowOff>21156</xdr:rowOff>
    </xdr:from>
    <xdr:to>
      <xdr:col>1</xdr:col>
      <xdr:colOff>689672</xdr:colOff>
      <xdr:row>155</xdr:row>
      <xdr:rowOff>611584</xdr:rowOff>
    </xdr:to>
    <xdr:pic>
      <xdr:nvPicPr>
        <xdr:cNvPr id="11912" name="Picture 11911">
          <a:extLst>
            <a:ext uri="{FF2B5EF4-FFF2-40B4-BE49-F238E27FC236}">
              <a16:creationId xmlns:a16="http://schemas.microsoft.com/office/drawing/2014/main" id="{F84B9062-AE25-A743-984E-9C4E6FF3E42A}"/>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176868" y="1080600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156</xdr:row>
      <xdr:rowOff>31599</xdr:rowOff>
    </xdr:from>
    <xdr:to>
      <xdr:col>1</xdr:col>
      <xdr:colOff>687818</xdr:colOff>
      <xdr:row>156</xdr:row>
      <xdr:rowOff>611183</xdr:rowOff>
    </xdr:to>
    <xdr:pic>
      <xdr:nvPicPr>
        <xdr:cNvPr id="11913" name="Picture 11912">
          <a:extLst>
            <a:ext uri="{FF2B5EF4-FFF2-40B4-BE49-F238E27FC236}">
              <a16:creationId xmlns:a16="http://schemas.microsoft.com/office/drawing/2014/main" id="{DAABF54E-B117-7646-B8D1-D5A0808B1269}"/>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164168" y="1087689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157</xdr:row>
      <xdr:rowOff>21156</xdr:rowOff>
    </xdr:from>
    <xdr:to>
      <xdr:col>1</xdr:col>
      <xdr:colOff>687816</xdr:colOff>
      <xdr:row>157</xdr:row>
      <xdr:rowOff>611584</xdr:rowOff>
    </xdr:to>
    <xdr:pic>
      <xdr:nvPicPr>
        <xdr:cNvPr id="11914" name="Picture 11913">
          <a:extLst>
            <a:ext uri="{FF2B5EF4-FFF2-40B4-BE49-F238E27FC236}">
              <a16:creationId xmlns:a16="http://schemas.microsoft.com/office/drawing/2014/main" id="{D951DAC4-19D7-FE46-986A-8986F06B318B}"/>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164167" y="109457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21154</xdr:rowOff>
    </xdr:from>
    <xdr:to>
      <xdr:col>1</xdr:col>
      <xdr:colOff>687816</xdr:colOff>
      <xdr:row>158</xdr:row>
      <xdr:rowOff>611582</xdr:rowOff>
    </xdr:to>
    <xdr:pic>
      <xdr:nvPicPr>
        <xdr:cNvPr id="11915" name="Picture 11914">
          <a:extLst>
            <a:ext uri="{FF2B5EF4-FFF2-40B4-BE49-F238E27FC236}">
              <a16:creationId xmlns:a16="http://schemas.microsoft.com/office/drawing/2014/main" id="{BB6991DA-3589-B94D-A084-A4AC8E0DA5BC}"/>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164167" y="110155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159</xdr:row>
      <xdr:rowOff>88887</xdr:rowOff>
    </xdr:from>
    <xdr:to>
      <xdr:col>1</xdr:col>
      <xdr:colOff>685963</xdr:colOff>
      <xdr:row>159</xdr:row>
      <xdr:rowOff>679315</xdr:rowOff>
    </xdr:to>
    <xdr:pic>
      <xdr:nvPicPr>
        <xdr:cNvPr id="11916" name="Picture 11915">
          <a:extLst>
            <a:ext uri="{FF2B5EF4-FFF2-40B4-BE49-F238E27FC236}">
              <a16:creationId xmlns:a16="http://schemas.microsoft.com/office/drawing/2014/main" id="{E1C6B536-E865-234B-9402-B53334D1F522}"/>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09217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71955</xdr:rowOff>
    </xdr:from>
    <xdr:to>
      <xdr:col>1</xdr:col>
      <xdr:colOff>685963</xdr:colOff>
      <xdr:row>160</xdr:row>
      <xdr:rowOff>662383</xdr:rowOff>
    </xdr:to>
    <xdr:pic>
      <xdr:nvPicPr>
        <xdr:cNvPr id="11917" name="Picture 11916">
          <a:extLst>
            <a:ext uri="{FF2B5EF4-FFF2-40B4-BE49-F238E27FC236}">
              <a16:creationId xmlns:a16="http://schemas.microsoft.com/office/drawing/2014/main" id="{B8890FE1-7CAE-0D49-A3E4-7D55CE41A405}"/>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16033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161</xdr:row>
      <xdr:rowOff>42044</xdr:rowOff>
    </xdr:from>
    <xdr:to>
      <xdr:col>1</xdr:col>
      <xdr:colOff>687816</xdr:colOff>
      <xdr:row>161</xdr:row>
      <xdr:rowOff>610783</xdr:rowOff>
    </xdr:to>
    <xdr:pic>
      <xdr:nvPicPr>
        <xdr:cNvPr id="11918" name="Picture 11917">
          <a:extLst>
            <a:ext uri="{FF2B5EF4-FFF2-40B4-BE49-F238E27FC236}">
              <a16:creationId xmlns:a16="http://schemas.microsoft.com/office/drawing/2014/main" id="{89376A44-D157-7346-8500-AA95077A508B}"/>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164167" y="1122719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71954</xdr:rowOff>
    </xdr:from>
    <xdr:to>
      <xdr:col>1</xdr:col>
      <xdr:colOff>687816</xdr:colOff>
      <xdr:row>162</xdr:row>
      <xdr:rowOff>662382</xdr:rowOff>
    </xdr:to>
    <xdr:pic>
      <xdr:nvPicPr>
        <xdr:cNvPr id="11919" name="Picture 11918">
          <a:extLst>
            <a:ext uri="{FF2B5EF4-FFF2-40B4-BE49-F238E27FC236}">
              <a16:creationId xmlns:a16="http://schemas.microsoft.com/office/drawing/2014/main" id="{0197F1A7-7CF2-8E41-B12F-2D58D58DD2D8}"/>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164167" y="113000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55022</xdr:rowOff>
    </xdr:from>
    <xdr:to>
      <xdr:col>1</xdr:col>
      <xdr:colOff>687816</xdr:colOff>
      <xdr:row>163</xdr:row>
      <xdr:rowOff>645450</xdr:rowOff>
    </xdr:to>
    <xdr:pic>
      <xdr:nvPicPr>
        <xdr:cNvPr id="11920" name="Picture 11919">
          <a:extLst>
            <a:ext uri="{FF2B5EF4-FFF2-40B4-BE49-F238E27FC236}">
              <a16:creationId xmlns:a16="http://schemas.microsoft.com/office/drawing/2014/main" id="{5E1D6F32-22B6-F447-92CA-22B573170131}"/>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164167" y="1136819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164</xdr:row>
      <xdr:rowOff>21155</xdr:rowOff>
    </xdr:from>
    <xdr:to>
      <xdr:col>1</xdr:col>
      <xdr:colOff>673263</xdr:colOff>
      <xdr:row>164</xdr:row>
      <xdr:rowOff>611582</xdr:rowOff>
    </xdr:to>
    <xdr:pic>
      <xdr:nvPicPr>
        <xdr:cNvPr id="11921" name="Picture 11920">
          <a:extLst>
            <a:ext uri="{FF2B5EF4-FFF2-40B4-BE49-F238E27FC236}">
              <a16:creationId xmlns:a16="http://schemas.microsoft.com/office/drawing/2014/main" id="{25DBB09A-95FA-1541-BFC5-CCCC9A0EAAD6}"/>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138769" y="114346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165</xdr:row>
      <xdr:rowOff>21155</xdr:rowOff>
    </xdr:from>
    <xdr:to>
      <xdr:col>1</xdr:col>
      <xdr:colOff>687816</xdr:colOff>
      <xdr:row>165</xdr:row>
      <xdr:rowOff>611583</xdr:rowOff>
    </xdr:to>
    <xdr:pic>
      <xdr:nvPicPr>
        <xdr:cNvPr id="11922" name="Picture 11921">
          <a:extLst>
            <a:ext uri="{FF2B5EF4-FFF2-40B4-BE49-F238E27FC236}">
              <a16:creationId xmlns:a16="http://schemas.microsoft.com/office/drawing/2014/main" id="{B3E416B3-2E56-0341-A471-79F89A0F5EE9}"/>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164167" y="115045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21156</xdr:rowOff>
    </xdr:from>
    <xdr:to>
      <xdr:col>1</xdr:col>
      <xdr:colOff>687816</xdr:colOff>
      <xdr:row>166</xdr:row>
      <xdr:rowOff>611584</xdr:rowOff>
    </xdr:to>
    <xdr:pic>
      <xdr:nvPicPr>
        <xdr:cNvPr id="11923" name="Picture 11922">
          <a:extLst>
            <a:ext uri="{FF2B5EF4-FFF2-40B4-BE49-F238E27FC236}">
              <a16:creationId xmlns:a16="http://schemas.microsoft.com/office/drawing/2014/main" id="{D9985789-6128-D842-8B8A-ADAB79DF115B}"/>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164167" y="115743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167</xdr:row>
      <xdr:rowOff>31600</xdr:rowOff>
    </xdr:from>
    <xdr:to>
      <xdr:col>1</xdr:col>
      <xdr:colOff>687818</xdr:colOff>
      <xdr:row>167</xdr:row>
      <xdr:rowOff>611183</xdr:rowOff>
    </xdr:to>
    <xdr:pic>
      <xdr:nvPicPr>
        <xdr:cNvPr id="11924" name="Picture 11923">
          <a:extLst>
            <a:ext uri="{FF2B5EF4-FFF2-40B4-BE49-F238E27FC236}">
              <a16:creationId xmlns:a16="http://schemas.microsoft.com/office/drawing/2014/main" id="{82AE01B2-0172-5747-A5D3-392EB6432AD8}"/>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164168" y="1164525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168</xdr:row>
      <xdr:rowOff>21155</xdr:rowOff>
    </xdr:from>
    <xdr:to>
      <xdr:col>1</xdr:col>
      <xdr:colOff>687816</xdr:colOff>
      <xdr:row>168</xdr:row>
      <xdr:rowOff>611583</xdr:rowOff>
    </xdr:to>
    <xdr:pic>
      <xdr:nvPicPr>
        <xdr:cNvPr id="11925" name="Picture 11924">
          <a:extLst>
            <a:ext uri="{FF2B5EF4-FFF2-40B4-BE49-F238E27FC236}">
              <a16:creationId xmlns:a16="http://schemas.microsoft.com/office/drawing/2014/main" id="{E1CBEF5B-6A64-2444-A436-DDB6B53F4913}"/>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164167" y="117140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21156</xdr:rowOff>
    </xdr:from>
    <xdr:to>
      <xdr:col>1</xdr:col>
      <xdr:colOff>687816</xdr:colOff>
      <xdr:row>169</xdr:row>
      <xdr:rowOff>611584</xdr:rowOff>
    </xdr:to>
    <xdr:pic>
      <xdr:nvPicPr>
        <xdr:cNvPr id="11926" name="Picture 11925">
          <a:extLst>
            <a:ext uri="{FF2B5EF4-FFF2-40B4-BE49-F238E27FC236}">
              <a16:creationId xmlns:a16="http://schemas.microsoft.com/office/drawing/2014/main" id="{7B71A362-B8C5-0649-909E-89ED4109B8F4}"/>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164167" y="117839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170</xdr:row>
      <xdr:rowOff>21155</xdr:rowOff>
    </xdr:from>
    <xdr:to>
      <xdr:col>1</xdr:col>
      <xdr:colOff>685963</xdr:colOff>
      <xdr:row>170</xdr:row>
      <xdr:rowOff>611582</xdr:rowOff>
    </xdr:to>
    <xdr:pic>
      <xdr:nvPicPr>
        <xdr:cNvPr id="11927" name="Picture 11926">
          <a:extLst>
            <a:ext uri="{FF2B5EF4-FFF2-40B4-BE49-F238E27FC236}">
              <a16:creationId xmlns:a16="http://schemas.microsoft.com/office/drawing/2014/main" id="{C1B07E9B-DAD5-0E44-8647-C3E28391FBD2}"/>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151469" y="118537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171</xdr:row>
      <xdr:rowOff>18164</xdr:rowOff>
    </xdr:from>
    <xdr:to>
      <xdr:col>1</xdr:col>
      <xdr:colOff>656297</xdr:colOff>
      <xdr:row>171</xdr:row>
      <xdr:rowOff>525667</xdr:rowOff>
    </xdr:to>
    <xdr:pic>
      <xdr:nvPicPr>
        <xdr:cNvPr id="11928" name="Picture 11927">
          <a:extLst>
            <a:ext uri="{FF2B5EF4-FFF2-40B4-BE49-F238E27FC236}">
              <a16:creationId xmlns:a16="http://schemas.microsoft.com/office/drawing/2014/main" id="{0188C786-9A4A-454C-8C68-AD14BF59B0A4}"/>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151468" y="1192330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5465</xdr:rowOff>
    </xdr:from>
    <xdr:to>
      <xdr:col>1</xdr:col>
      <xdr:colOff>656297</xdr:colOff>
      <xdr:row>172</xdr:row>
      <xdr:rowOff>512968</xdr:rowOff>
    </xdr:to>
    <xdr:pic>
      <xdr:nvPicPr>
        <xdr:cNvPr id="11929" name="Picture 11928">
          <a:extLst>
            <a:ext uri="{FF2B5EF4-FFF2-40B4-BE49-F238E27FC236}">
              <a16:creationId xmlns:a16="http://schemas.microsoft.com/office/drawing/2014/main" id="{6F7B195D-2F3B-7E43-9F41-DC3882C1414C}"/>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151468" y="1199188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173</xdr:row>
      <xdr:rowOff>21155</xdr:rowOff>
    </xdr:from>
    <xdr:to>
      <xdr:col>1</xdr:col>
      <xdr:colOff>685963</xdr:colOff>
      <xdr:row>173</xdr:row>
      <xdr:rowOff>611582</xdr:rowOff>
    </xdr:to>
    <xdr:pic>
      <xdr:nvPicPr>
        <xdr:cNvPr id="11930" name="Picture 11929">
          <a:extLst>
            <a:ext uri="{FF2B5EF4-FFF2-40B4-BE49-F238E27FC236}">
              <a16:creationId xmlns:a16="http://schemas.microsoft.com/office/drawing/2014/main" id="{AB0AC6C1-FFC8-4E40-9389-4C02B1CB899E}"/>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151469" y="1206330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174</xdr:row>
      <xdr:rowOff>85912</xdr:rowOff>
    </xdr:from>
    <xdr:to>
      <xdr:col>1</xdr:col>
      <xdr:colOff>643654</xdr:colOff>
      <xdr:row>174</xdr:row>
      <xdr:rowOff>594742</xdr:rowOff>
    </xdr:to>
    <xdr:pic>
      <xdr:nvPicPr>
        <xdr:cNvPr id="11931" name="Picture 11930">
          <a:extLst>
            <a:ext uri="{FF2B5EF4-FFF2-40B4-BE49-F238E27FC236}">
              <a16:creationId xmlns:a16="http://schemas.microsoft.com/office/drawing/2014/main" id="{64868E56-B70D-EC41-9F3D-3FF4FB326A4E}"/>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137663" y="1213963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175</xdr:row>
      <xdr:rowOff>41413</xdr:rowOff>
    </xdr:from>
    <xdr:to>
      <xdr:col>1</xdr:col>
      <xdr:colOff>707072</xdr:colOff>
      <xdr:row>175</xdr:row>
      <xdr:rowOff>662608</xdr:rowOff>
    </xdr:to>
    <xdr:pic>
      <xdr:nvPicPr>
        <xdr:cNvPr id="11932" name="Picture 11931">
          <a:extLst>
            <a:ext uri="{FF2B5EF4-FFF2-40B4-BE49-F238E27FC236}">
              <a16:creationId xmlns:a16="http://schemas.microsoft.com/office/drawing/2014/main" id="{58FB100E-111B-CB4D-B724-D864D14D2B06}"/>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154596" y="1220503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176</xdr:row>
      <xdr:rowOff>120927</xdr:rowOff>
    </xdr:from>
    <xdr:to>
      <xdr:col>1</xdr:col>
      <xdr:colOff>786734</xdr:colOff>
      <xdr:row>176</xdr:row>
      <xdr:rowOff>635296</xdr:rowOff>
    </xdr:to>
    <xdr:pic>
      <xdr:nvPicPr>
        <xdr:cNvPr id="11933" name="Picture 11932">
          <a:extLst>
            <a:ext uri="{FF2B5EF4-FFF2-40B4-BE49-F238E27FC236}">
              <a16:creationId xmlns:a16="http://schemas.microsoft.com/office/drawing/2014/main" id="{D2A4C1A6-5418-FE49-BB6C-AF1D31DC53AA}"/>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305339" y="1228283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82827</xdr:rowOff>
    </xdr:from>
    <xdr:to>
      <xdr:col>1</xdr:col>
      <xdr:colOff>786734</xdr:colOff>
      <xdr:row>177</xdr:row>
      <xdr:rowOff>626764</xdr:rowOff>
    </xdr:to>
    <xdr:pic>
      <xdr:nvPicPr>
        <xdr:cNvPr id="11934" name="Picture 11933">
          <a:extLst>
            <a:ext uri="{FF2B5EF4-FFF2-40B4-BE49-F238E27FC236}">
              <a16:creationId xmlns:a16="http://schemas.microsoft.com/office/drawing/2014/main" id="{005D1A0B-A8E7-0741-9F43-233706358044}"/>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305339" y="123488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82828</xdr:rowOff>
    </xdr:from>
    <xdr:to>
      <xdr:col>1</xdr:col>
      <xdr:colOff>786734</xdr:colOff>
      <xdr:row>178</xdr:row>
      <xdr:rowOff>626765</xdr:rowOff>
    </xdr:to>
    <xdr:pic>
      <xdr:nvPicPr>
        <xdr:cNvPr id="11935" name="Picture 11934">
          <a:extLst>
            <a:ext uri="{FF2B5EF4-FFF2-40B4-BE49-F238E27FC236}">
              <a16:creationId xmlns:a16="http://schemas.microsoft.com/office/drawing/2014/main" id="{4BB2E127-73AA-B94C-B656-B615AFEAB8AE}"/>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305339" y="12418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11936" name="Picture 11935">
          <a:extLst>
            <a:ext uri="{FF2B5EF4-FFF2-40B4-BE49-F238E27FC236}">
              <a16:creationId xmlns:a16="http://schemas.microsoft.com/office/drawing/2014/main" id="{2C49A10A-5E03-4048-A6C1-248C70C49AB0}"/>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305339" y="12488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180</xdr:row>
      <xdr:rowOff>14554</xdr:rowOff>
    </xdr:from>
    <xdr:to>
      <xdr:col>1</xdr:col>
      <xdr:colOff>824971</xdr:colOff>
      <xdr:row>181</xdr:row>
      <xdr:rowOff>0</xdr:rowOff>
    </xdr:to>
    <xdr:pic>
      <xdr:nvPicPr>
        <xdr:cNvPr id="11937" name="Picture 11936">
          <a:extLst>
            <a:ext uri="{FF2B5EF4-FFF2-40B4-BE49-F238E27FC236}">
              <a16:creationId xmlns:a16="http://schemas.microsoft.com/office/drawing/2014/main" id="{A04A2A8C-A0A8-4D42-9E5F-FF869BE4EBFA}"/>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270000" y="125515954"/>
          <a:ext cx="494771" cy="683946"/>
        </a:xfrm>
        <a:prstGeom prst="rect">
          <a:avLst/>
        </a:prstGeom>
      </xdr:spPr>
    </xdr:pic>
    <xdr:clientData/>
  </xdr:twoCellAnchor>
  <xdr:twoCellAnchor>
    <xdr:from>
      <xdr:col>1</xdr:col>
      <xdr:colOff>314739</xdr:colOff>
      <xdr:row>181</xdr:row>
      <xdr:rowOff>19327</xdr:rowOff>
    </xdr:from>
    <xdr:to>
      <xdr:col>1</xdr:col>
      <xdr:colOff>787682</xdr:colOff>
      <xdr:row>181</xdr:row>
      <xdr:rowOff>673100</xdr:rowOff>
    </xdr:to>
    <xdr:pic>
      <xdr:nvPicPr>
        <xdr:cNvPr id="11938" name="Picture 11937">
          <a:extLst>
            <a:ext uri="{FF2B5EF4-FFF2-40B4-BE49-F238E27FC236}">
              <a16:creationId xmlns:a16="http://schemas.microsoft.com/office/drawing/2014/main" id="{37F1A36E-4F7D-ED48-AC52-BFAE2FEF4A19}"/>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254539" y="126219227"/>
          <a:ext cx="472943" cy="653773"/>
        </a:xfrm>
        <a:prstGeom prst="rect">
          <a:avLst/>
        </a:prstGeom>
      </xdr:spPr>
    </xdr:pic>
    <xdr:clientData/>
  </xdr:twoCellAnchor>
  <xdr:twoCellAnchor>
    <xdr:from>
      <xdr:col>1</xdr:col>
      <xdr:colOff>263939</xdr:colOff>
      <xdr:row>182</xdr:row>
      <xdr:rowOff>44728</xdr:rowOff>
    </xdr:from>
    <xdr:to>
      <xdr:col>1</xdr:col>
      <xdr:colOff>711200</xdr:colOff>
      <xdr:row>182</xdr:row>
      <xdr:rowOff>662999</xdr:rowOff>
    </xdr:to>
    <xdr:pic>
      <xdr:nvPicPr>
        <xdr:cNvPr id="11939" name="Picture 11938">
          <a:extLst>
            <a:ext uri="{FF2B5EF4-FFF2-40B4-BE49-F238E27FC236}">
              <a16:creationId xmlns:a16="http://schemas.microsoft.com/office/drawing/2014/main" id="{6C38E5E9-76D1-B14E-BA66-7009A853CAAA}"/>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203739" y="126943128"/>
          <a:ext cx="447261" cy="618271"/>
        </a:xfrm>
        <a:prstGeom prst="rect">
          <a:avLst/>
        </a:prstGeom>
      </xdr:spPr>
    </xdr:pic>
    <xdr:clientData/>
  </xdr:twoCellAnchor>
  <xdr:twoCellAnchor>
    <xdr:from>
      <xdr:col>1</xdr:col>
      <xdr:colOff>304800</xdr:colOff>
      <xdr:row>183</xdr:row>
      <xdr:rowOff>44727</xdr:rowOff>
    </xdr:from>
    <xdr:to>
      <xdr:col>1</xdr:col>
      <xdr:colOff>776839</xdr:colOff>
      <xdr:row>183</xdr:row>
      <xdr:rowOff>669485</xdr:rowOff>
    </xdr:to>
    <xdr:pic>
      <xdr:nvPicPr>
        <xdr:cNvPr id="11940" name="Picture 11939">
          <a:extLst>
            <a:ext uri="{FF2B5EF4-FFF2-40B4-BE49-F238E27FC236}">
              <a16:creationId xmlns:a16="http://schemas.microsoft.com/office/drawing/2014/main" id="{44E82D17-9A60-E444-8084-2C7DEFDC7219}"/>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244600" y="127641627"/>
          <a:ext cx="472039" cy="624758"/>
        </a:xfrm>
        <a:prstGeom prst="rect">
          <a:avLst/>
        </a:prstGeom>
      </xdr:spPr>
    </xdr:pic>
    <xdr:clientData/>
  </xdr:twoCellAnchor>
  <xdr:twoCellAnchor>
    <xdr:from>
      <xdr:col>1</xdr:col>
      <xdr:colOff>314739</xdr:colOff>
      <xdr:row>184</xdr:row>
      <xdr:rowOff>32026</xdr:rowOff>
    </xdr:from>
    <xdr:to>
      <xdr:col>1</xdr:col>
      <xdr:colOff>808701</xdr:colOff>
      <xdr:row>184</xdr:row>
      <xdr:rowOff>685800</xdr:rowOff>
    </xdr:to>
    <xdr:pic>
      <xdr:nvPicPr>
        <xdr:cNvPr id="11941" name="Picture 11940">
          <a:extLst>
            <a:ext uri="{FF2B5EF4-FFF2-40B4-BE49-F238E27FC236}">
              <a16:creationId xmlns:a16="http://schemas.microsoft.com/office/drawing/2014/main" id="{8B701E11-8F0F-4142-A883-E72C71617660}"/>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54539" y="128327426"/>
          <a:ext cx="493962" cy="653774"/>
        </a:xfrm>
        <a:prstGeom prst="rect">
          <a:avLst/>
        </a:prstGeom>
      </xdr:spPr>
    </xdr:pic>
    <xdr:clientData/>
  </xdr:twoCellAnchor>
  <xdr:twoCellAnchor>
    <xdr:from>
      <xdr:col>1</xdr:col>
      <xdr:colOff>329067</xdr:colOff>
      <xdr:row>185</xdr:row>
      <xdr:rowOff>52816</xdr:rowOff>
    </xdr:from>
    <xdr:to>
      <xdr:col>1</xdr:col>
      <xdr:colOff>788406</xdr:colOff>
      <xdr:row>185</xdr:row>
      <xdr:rowOff>660765</xdr:rowOff>
    </xdr:to>
    <xdr:pic>
      <xdr:nvPicPr>
        <xdr:cNvPr id="11942" name="Picture 11941">
          <a:extLst>
            <a:ext uri="{FF2B5EF4-FFF2-40B4-BE49-F238E27FC236}">
              <a16:creationId xmlns:a16="http://schemas.microsoft.com/office/drawing/2014/main" id="{7AE9A91A-57C3-7441-9A4A-B365BAC3FA02}"/>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268867" y="129046716"/>
          <a:ext cx="459339" cy="607949"/>
        </a:xfrm>
        <a:prstGeom prst="rect">
          <a:avLst/>
        </a:prstGeom>
      </xdr:spPr>
    </xdr:pic>
    <xdr:clientData/>
  </xdr:twoCellAnchor>
  <xdr:twoCellAnchor>
    <xdr:from>
      <xdr:col>1</xdr:col>
      <xdr:colOff>467139</xdr:colOff>
      <xdr:row>186</xdr:row>
      <xdr:rowOff>82828</xdr:rowOff>
    </xdr:from>
    <xdr:to>
      <xdr:col>1</xdr:col>
      <xdr:colOff>812095</xdr:colOff>
      <xdr:row>186</xdr:row>
      <xdr:rowOff>617698</xdr:rowOff>
    </xdr:to>
    <xdr:pic>
      <xdr:nvPicPr>
        <xdr:cNvPr id="11943" name="Picture 11942">
          <a:extLst>
            <a:ext uri="{FF2B5EF4-FFF2-40B4-BE49-F238E27FC236}">
              <a16:creationId xmlns:a16="http://schemas.microsoft.com/office/drawing/2014/main" id="{6A94DC3D-C2D7-7846-9E88-751DE0BE79A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29775228"/>
          <a:ext cx="344956" cy="534870"/>
        </a:xfrm>
        <a:prstGeom prst="rect">
          <a:avLst/>
        </a:prstGeom>
      </xdr:spPr>
    </xdr:pic>
    <xdr:clientData/>
  </xdr:twoCellAnchor>
  <xdr:twoCellAnchor>
    <xdr:from>
      <xdr:col>1</xdr:col>
      <xdr:colOff>467139</xdr:colOff>
      <xdr:row>187</xdr:row>
      <xdr:rowOff>82827</xdr:rowOff>
    </xdr:from>
    <xdr:to>
      <xdr:col>1</xdr:col>
      <xdr:colOff>812095</xdr:colOff>
      <xdr:row>187</xdr:row>
      <xdr:rowOff>617696</xdr:rowOff>
    </xdr:to>
    <xdr:pic>
      <xdr:nvPicPr>
        <xdr:cNvPr id="11944" name="Picture 11943">
          <a:extLst>
            <a:ext uri="{FF2B5EF4-FFF2-40B4-BE49-F238E27FC236}">
              <a16:creationId xmlns:a16="http://schemas.microsoft.com/office/drawing/2014/main" id="{890F527F-187B-484E-8F01-5DA37144B45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0473727"/>
          <a:ext cx="344956" cy="534869"/>
        </a:xfrm>
        <a:prstGeom prst="rect">
          <a:avLst/>
        </a:prstGeom>
      </xdr:spPr>
    </xdr:pic>
    <xdr:clientData/>
  </xdr:twoCellAnchor>
  <xdr:twoCellAnchor>
    <xdr:from>
      <xdr:col>1</xdr:col>
      <xdr:colOff>467139</xdr:colOff>
      <xdr:row>188</xdr:row>
      <xdr:rowOff>82827</xdr:rowOff>
    </xdr:from>
    <xdr:to>
      <xdr:col>1</xdr:col>
      <xdr:colOff>812095</xdr:colOff>
      <xdr:row>188</xdr:row>
      <xdr:rowOff>617697</xdr:rowOff>
    </xdr:to>
    <xdr:pic>
      <xdr:nvPicPr>
        <xdr:cNvPr id="11945" name="Picture 11944">
          <a:extLst>
            <a:ext uri="{FF2B5EF4-FFF2-40B4-BE49-F238E27FC236}">
              <a16:creationId xmlns:a16="http://schemas.microsoft.com/office/drawing/2014/main" id="{5327C5EF-7EE7-A645-97C0-D94E068F7A3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1172227"/>
          <a:ext cx="344956" cy="534870"/>
        </a:xfrm>
        <a:prstGeom prst="rect">
          <a:avLst/>
        </a:prstGeom>
      </xdr:spPr>
    </xdr:pic>
    <xdr:clientData/>
  </xdr:twoCellAnchor>
  <xdr:twoCellAnchor>
    <xdr:from>
      <xdr:col>1</xdr:col>
      <xdr:colOff>388280</xdr:colOff>
      <xdr:row>189</xdr:row>
      <xdr:rowOff>20523</xdr:rowOff>
    </xdr:from>
    <xdr:to>
      <xdr:col>1</xdr:col>
      <xdr:colOff>836303</xdr:colOff>
      <xdr:row>189</xdr:row>
      <xdr:rowOff>690080</xdr:rowOff>
    </xdr:to>
    <xdr:pic>
      <xdr:nvPicPr>
        <xdr:cNvPr id="11946" name="Picture 11945">
          <a:extLst>
            <a:ext uri="{FF2B5EF4-FFF2-40B4-BE49-F238E27FC236}">
              <a16:creationId xmlns:a16="http://schemas.microsoft.com/office/drawing/2014/main" id="{33AEC9B5-16F7-674C-84E6-7863C7C36A8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1808423"/>
          <a:ext cx="448023" cy="669557"/>
        </a:xfrm>
        <a:prstGeom prst="rect">
          <a:avLst/>
        </a:prstGeom>
      </xdr:spPr>
    </xdr:pic>
    <xdr:clientData/>
  </xdr:twoCellAnchor>
  <xdr:twoCellAnchor>
    <xdr:from>
      <xdr:col>1</xdr:col>
      <xdr:colOff>389645</xdr:colOff>
      <xdr:row>190</xdr:row>
      <xdr:rowOff>26204</xdr:rowOff>
    </xdr:from>
    <xdr:to>
      <xdr:col>1</xdr:col>
      <xdr:colOff>826780</xdr:colOff>
      <xdr:row>190</xdr:row>
      <xdr:rowOff>679490</xdr:rowOff>
    </xdr:to>
    <xdr:pic>
      <xdr:nvPicPr>
        <xdr:cNvPr id="11947" name="Picture 11946">
          <a:extLst>
            <a:ext uri="{FF2B5EF4-FFF2-40B4-BE49-F238E27FC236}">
              <a16:creationId xmlns:a16="http://schemas.microsoft.com/office/drawing/2014/main" id="{8C137FE1-5346-F043-BD96-2D62796F59FC}"/>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329445" y="132512604"/>
          <a:ext cx="437135" cy="653286"/>
        </a:xfrm>
        <a:prstGeom prst="rect">
          <a:avLst/>
        </a:prstGeom>
      </xdr:spPr>
    </xdr:pic>
    <xdr:clientData/>
  </xdr:twoCellAnchor>
  <xdr:twoCellAnchor>
    <xdr:from>
      <xdr:col>1</xdr:col>
      <xdr:colOff>388280</xdr:colOff>
      <xdr:row>191</xdr:row>
      <xdr:rowOff>20612</xdr:rowOff>
    </xdr:from>
    <xdr:to>
      <xdr:col>1</xdr:col>
      <xdr:colOff>836303</xdr:colOff>
      <xdr:row>191</xdr:row>
      <xdr:rowOff>690169</xdr:rowOff>
    </xdr:to>
    <xdr:pic>
      <xdr:nvPicPr>
        <xdr:cNvPr id="11948" name="Picture 11947">
          <a:extLst>
            <a:ext uri="{FF2B5EF4-FFF2-40B4-BE49-F238E27FC236}">
              <a16:creationId xmlns:a16="http://schemas.microsoft.com/office/drawing/2014/main" id="{A5E7EA5B-F532-394E-B0C1-E51A41F342B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3205512"/>
          <a:ext cx="448023" cy="669557"/>
        </a:xfrm>
        <a:prstGeom prst="rect">
          <a:avLst/>
        </a:prstGeom>
      </xdr:spPr>
    </xdr:pic>
    <xdr:clientData/>
  </xdr:twoCellAnchor>
  <xdr:twoCellAnchor>
    <xdr:from>
      <xdr:col>1</xdr:col>
      <xdr:colOff>365539</xdr:colOff>
      <xdr:row>258</xdr:row>
      <xdr:rowOff>82828</xdr:rowOff>
    </xdr:from>
    <xdr:to>
      <xdr:col>1</xdr:col>
      <xdr:colOff>786734</xdr:colOff>
      <xdr:row>258</xdr:row>
      <xdr:rowOff>626765</xdr:rowOff>
    </xdr:to>
    <xdr:pic>
      <xdr:nvPicPr>
        <xdr:cNvPr id="11949" name="Picture 11948">
          <a:extLst>
            <a:ext uri="{FF2B5EF4-FFF2-40B4-BE49-F238E27FC236}">
              <a16:creationId xmlns:a16="http://schemas.microsoft.com/office/drawing/2014/main" id="{38CF5073-960B-214F-8775-FA3D759769E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06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11950" name="Picture 11949">
          <a:extLst>
            <a:ext uri="{FF2B5EF4-FFF2-40B4-BE49-F238E27FC236}">
              <a16:creationId xmlns:a16="http://schemas.microsoft.com/office/drawing/2014/main" id="{377A3C5A-8D38-844D-A00C-23AB13FAAB87}"/>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76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82829</xdr:rowOff>
    </xdr:from>
    <xdr:to>
      <xdr:col>1</xdr:col>
      <xdr:colOff>786734</xdr:colOff>
      <xdr:row>260</xdr:row>
      <xdr:rowOff>626765</xdr:rowOff>
    </xdr:to>
    <xdr:pic>
      <xdr:nvPicPr>
        <xdr:cNvPr id="11951" name="Picture 11950">
          <a:extLst>
            <a:ext uri="{FF2B5EF4-FFF2-40B4-BE49-F238E27FC236}">
              <a16:creationId xmlns:a16="http://schemas.microsoft.com/office/drawing/2014/main" id="{28EDA11F-BD4A-8E45-9A87-684808855DA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1464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82827</xdr:rowOff>
    </xdr:from>
    <xdr:to>
      <xdr:col>1</xdr:col>
      <xdr:colOff>786734</xdr:colOff>
      <xdr:row>261</xdr:row>
      <xdr:rowOff>626764</xdr:rowOff>
    </xdr:to>
    <xdr:pic>
      <xdr:nvPicPr>
        <xdr:cNvPr id="11952" name="Picture 11951">
          <a:extLst>
            <a:ext uri="{FF2B5EF4-FFF2-40B4-BE49-F238E27FC236}">
              <a16:creationId xmlns:a16="http://schemas.microsoft.com/office/drawing/2014/main" id="{02D12A06-1E3D-2145-B35B-C58C34FEE7C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162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82828</xdr:rowOff>
    </xdr:from>
    <xdr:to>
      <xdr:col>1</xdr:col>
      <xdr:colOff>786734</xdr:colOff>
      <xdr:row>262</xdr:row>
      <xdr:rowOff>626765</xdr:rowOff>
    </xdr:to>
    <xdr:pic>
      <xdr:nvPicPr>
        <xdr:cNvPr id="11953" name="Picture 11952">
          <a:extLst>
            <a:ext uri="{FF2B5EF4-FFF2-40B4-BE49-F238E27FC236}">
              <a16:creationId xmlns:a16="http://schemas.microsoft.com/office/drawing/2014/main" id="{96810CF5-18A3-344D-A213-47F82E2AB88E}"/>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86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11954" name="Picture 11953">
          <a:extLst>
            <a:ext uri="{FF2B5EF4-FFF2-40B4-BE49-F238E27FC236}">
              <a16:creationId xmlns:a16="http://schemas.microsoft.com/office/drawing/2014/main" id="{F5F8F9EE-2AC2-8D49-98FC-DBC80A86EFBA}"/>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355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264</xdr:row>
      <xdr:rowOff>82828</xdr:rowOff>
    </xdr:from>
    <xdr:to>
      <xdr:col>1</xdr:col>
      <xdr:colOff>783892</xdr:colOff>
      <xdr:row>264</xdr:row>
      <xdr:rowOff>626765</xdr:rowOff>
    </xdr:to>
    <xdr:pic>
      <xdr:nvPicPr>
        <xdr:cNvPr id="11955" name="Picture 11954">
          <a:extLst>
            <a:ext uri="{FF2B5EF4-FFF2-40B4-BE49-F238E27FC236}">
              <a16:creationId xmlns:a16="http://schemas.microsoft.com/office/drawing/2014/main" id="{8BDCE752-09C5-574C-8C39-55B724181259}"/>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292640" y="184258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82827</xdr:rowOff>
    </xdr:from>
    <xdr:to>
      <xdr:col>1</xdr:col>
      <xdr:colOff>783892</xdr:colOff>
      <xdr:row>265</xdr:row>
      <xdr:rowOff>626765</xdr:rowOff>
    </xdr:to>
    <xdr:pic>
      <xdr:nvPicPr>
        <xdr:cNvPr id="11956" name="Picture 11955">
          <a:extLst>
            <a:ext uri="{FF2B5EF4-FFF2-40B4-BE49-F238E27FC236}">
              <a16:creationId xmlns:a16="http://schemas.microsoft.com/office/drawing/2014/main" id="{478B468A-CEF4-0C46-A9C4-D4918036F239}"/>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4956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82828</xdr:rowOff>
    </xdr:from>
    <xdr:to>
      <xdr:col>1</xdr:col>
      <xdr:colOff>783892</xdr:colOff>
      <xdr:row>266</xdr:row>
      <xdr:rowOff>626766</xdr:rowOff>
    </xdr:to>
    <xdr:pic>
      <xdr:nvPicPr>
        <xdr:cNvPr id="11957" name="Picture 11956">
          <a:extLst>
            <a:ext uri="{FF2B5EF4-FFF2-40B4-BE49-F238E27FC236}">
              <a16:creationId xmlns:a16="http://schemas.microsoft.com/office/drawing/2014/main" id="{B44A7794-9379-D34E-ABCD-463242E7E992}"/>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5655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11958" name="Picture 11957">
          <a:extLst>
            <a:ext uri="{FF2B5EF4-FFF2-40B4-BE49-F238E27FC236}">
              <a16:creationId xmlns:a16="http://schemas.microsoft.com/office/drawing/2014/main" id="{D7134308-ED73-AB4F-A4D5-E0111B2D284C}"/>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6353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626765</xdr:rowOff>
    </xdr:to>
    <xdr:pic>
      <xdr:nvPicPr>
        <xdr:cNvPr id="11959" name="Picture 11958">
          <a:extLst>
            <a:ext uri="{FF2B5EF4-FFF2-40B4-BE49-F238E27FC236}">
              <a16:creationId xmlns:a16="http://schemas.microsoft.com/office/drawing/2014/main" id="{70588026-3DBC-A341-993F-38216C17D820}"/>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052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82827</xdr:rowOff>
    </xdr:from>
    <xdr:to>
      <xdr:col>1</xdr:col>
      <xdr:colOff>783892</xdr:colOff>
      <xdr:row>269</xdr:row>
      <xdr:rowOff>626765</xdr:rowOff>
    </xdr:to>
    <xdr:pic>
      <xdr:nvPicPr>
        <xdr:cNvPr id="11960" name="Picture 11959">
          <a:extLst>
            <a:ext uri="{FF2B5EF4-FFF2-40B4-BE49-F238E27FC236}">
              <a16:creationId xmlns:a16="http://schemas.microsoft.com/office/drawing/2014/main" id="{CBE158AE-DF2A-EB48-BE63-A0533ABA0566}"/>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750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82828</xdr:rowOff>
    </xdr:from>
    <xdr:to>
      <xdr:col>1</xdr:col>
      <xdr:colOff>783892</xdr:colOff>
      <xdr:row>270</xdr:row>
      <xdr:rowOff>626766</xdr:rowOff>
    </xdr:to>
    <xdr:pic>
      <xdr:nvPicPr>
        <xdr:cNvPr id="11961" name="Picture 11960">
          <a:extLst>
            <a:ext uri="{FF2B5EF4-FFF2-40B4-BE49-F238E27FC236}">
              <a16:creationId xmlns:a16="http://schemas.microsoft.com/office/drawing/2014/main" id="{4905096F-E569-944D-8521-6985BC22D40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8449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11962" name="Picture 11961">
          <a:extLst>
            <a:ext uri="{FF2B5EF4-FFF2-40B4-BE49-F238E27FC236}">
              <a16:creationId xmlns:a16="http://schemas.microsoft.com/office/drawing/2014/main" id="{4B83C97F-2F19-6741-8A27-9445BB6FB76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147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626765</xdr:rowOff>
    </xdr:to>
    <xdr:pic>
      <xdr:nvPicPr>
        <xdr:cNvPr id="11963" name="Picture 11962">
          <a:extLst>
            <a:ext uri="{FF2B5EF4-FFF2-40B4-BE49-F238E27FC236}">
              <a16:creationId xmlns:a16="http://schemas.microsoft.com/office/drawing/2014/main" id="{1BCB6323-214F-F244-8495-19EEEC1847B6}"/>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846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82827</xdr:rowOff>
    </xdr:from>
    <xdr:to>
      <xdr:col>1</xdr:col>
      <xdr:colOff>783892</xdr:colOff>
      <xdr:row>273</xdr:row>
      <xdr:rowOff>626765</xdr:rowOff>
    </xdr:to>
    <xdr:pic>
      <xdr:nvPicPr>
        <xdr:cNvPr id="11964" name="Picture 11963">
          <a:extLst>
            <a:ext uri="{FF2B5EF4-FFF2-40B4-BE49-F238E27FC236}">
              <a16:creationId xmlns:a16="http://schemas.microsoft.com/office/drawing/2014/main" id="{CEF88CF9-8849-584B-9152-56416B9149BA}"/>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0544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82828</xdr:rowOff>
    </xdr:from>
    <xdr:to>
      <xdr:col>1</xdr:col>
      <xdr:colOff>783892</xdr:colOff>
      <xdr:row>274</xdr:row>
      <xdr:rowOff>626766</xdr:rowOff>
    </xdr:to>
    <xdr:pic>
      <xdr:nvPicPr>
        <xdr:cNvPr id="11965" name="Picture 11964">
          <a:extLst>
            <a:ext uri="{FF2B5EF4-FFF2-40B4-BE49-F238E27FC236}">
              <a16:creationId xmlns:a16="http://schemas.microsoft.com/office/drawing/2014/main" id="{908F435E-0763-AF42-8286-F95FCFAC1D9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243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626765</xdr:rowOff>
    </xdr:to>
    <xdr:pic>
      <xdr:nvPicPr>
        <xdr:cNvPr id="11966" name="Picture 11965">
          <a:extLst>
            <a:ext uri="{FF2B5EF4-FFF2-40B4-BE49-F238E27FC236}">
              <a16:creationId xmlns:a16="http://schemas.microsoft.com/office/drawing/2014/main" id="{09EA33EC-05BF-9544-8959-B401644E990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941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82827</xdr:rowOff>
    </xdr:from>
    <xdr:to>
      <xdr:col>1</xdr:col>
      <xdr:colOff>783892</xdr:colOff>
      <xdr:row>276</xdr:row>
      <xdr:rowOff>626765</xdr:rowOff>
    </xdr:to>
    <xdr:pic>
      <xdr:nvPicPr>
        <xdr:cNvPr id="11967" name="Picture 11966">
          <a:extLst>
            <a:ext uri="{FF2B5EF4-FFF2-40B4-BE49-F238E27FC236}">
              <a16:creationId xmlns:a16="http://schemas.microsoft.com/office/drawing/2014/main" id="{6FFF6632-01EA-9A48-8A8C-970F50D5B98F}"/>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26402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82828</xdr:rowOff>
    </xdr:from>
    <xdr:to>
      <xdr:col>1</xdr:col>
      <xdr:colOff>783892</xdr:colOff>
      <xdr:row>277</xdr:row>
      <xdr:rowOff>626766</xdr:rowOff>
    </xdr:to>
    <xdr:pic>
      <xdr:nvPicPr>
        <xdr:cNvPr id="11968" name="Picture 11967">
          <a:extLst>
            <a:ext uri="{FF2B5EF4-FFF2-40B4-BE49-F238E27FC236}">
              <a16:creationId xmlns:a16="http://schemas.microsoft.com/office/drawing/2014/main" id="{509C9A3F-77A7-234B-91EA-8D1D9D30473B}"/>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333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11969" name="Picture 11968">
          <a:extLst>
            <a:ext uri="{FF2B5EF4-FFF2-40B4-BE49-F238E27FC236}">
              <a16:creationId xmlns:a16="http://schemas.microsoft.com/office/drawing/2014/main" id="{D1325E6B-DD15-D64F-B910-F1A1D98AFCB7}"/>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4037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280</xdr:row>
      <xdr:rowOff>82827</xdr:rowOff>
    </xdr:from>
    <xdr:to>
      <xdr:col>1</xdr:col>
      <xdr:colOff>786734</xdr:colOff>
      <xdr:row>280</xdr:row>
      <xdr:rowOff>626764</xdr:rowOff>
    </xdr:to>
    <xdr:pic>
      <xdr:nvPicPr>
        <xdr:cNvPr id="11970" name="Picture 11969">
          <a:extLst>
            <a:ext uri="{FF2B5EF4-FFF2-40B4-BE49-F238E27FC236}">
              <a16:creationId xmlns:a16="http://schemas.microsoft.com/office/drawing/2014/main" id="{4DD6AC75-F1D4-C142-8856-29FB2647C789}"/>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5434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82828</xdr:rowOff>
    </xdr:from>
    <xdr:to>
      <xdr:col>1</xdr:col>
      <xdr:colOff>786734</xdr:colOff>
      <xdr:row>281</xdr:row>
      <xdr:rowOff>626765</xdr:rowOff>
    </xdr:to>
    <xdr:pic>
      <xdr:nvPicPr>
        <xdr:cNvPr id="11971" name="Picture 11970">
          <a:extLst>
            <a:ext uri="{FF2B5EF4-FFF2-40B4-BE49-F238E27FC236}">
              <a16:creationId xmlns:a16="http://schemas.microsoft.com/office/drawing/2014/main" id="{FA98E794-F0BC-3C49-A36F-17F988C18417}"/>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13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11972" name="Picture 11971">
          <a:extLst>
            <a:ext uri="{FF2B5EF4-FFF2-40B4-BE49-F238E27FC236}">
              <a16:creationId xmlns:a16="http://schemas.microsoft.com/office/drawing/2014/main" id="{750D448C-97B6-8D41-8BEC-234F6BD4737B}"/>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83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283</xdr:row>
      <xdr:rowOff>82828</xdr:rowOff>
    </xdr:from>
    <xdr:to>
      <xdr:col>1</xdr:col>
      <xdr:colOff>783892</xdr:colOff>
      <xdr:row>283</xdr:row>
      <xdr:rowOff>626765</xdr:rowOff>
    </xdr:to>
    <xdr:pic>
      <xdr:nvPicPr>
        <xdr:cNvPr id="11973" name="Picture 11972">
          <a:extLst>
            <a:ext uri="{FF2B5EF4-FFF2-40B4-BE49-F238E27FC236}">
              <a16:creationId xmlns:a16="http://schemas.microsoft.com/office/drawing/2014/main" id="{5B087CCC-ACD4-4E41-83C5-69B1C03C9855}"/>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292640" y="197529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285</xdr:row>
      <xdr:rowOff>108228</xdr:rowOff>
    </xdr:from>
    <xdr:to>
      <xdr:col>1</xdr:col>
      <xdr:colOff>754784</xdr:colOff>
      <xdr:row>285</xdr:row>
      <xdr:rowOff>560810</xdr:rowOff>
    </xdr:to>
    <xdr:pic>
      <xdr:nvPicPr>
        <xdr:cNvPr id="11974" name="Picture 11973">
          <a:extLst>
            <a:ext uri="{FF2B5EF4-FFF2-40B4-BE49-F238E27FC236}">
              <a16:creationId xmlns:a16="http://schemas.microsoft.com/office/drawing/2014/main" id="{705701B9-9084-AA47-BCE4-0B555E84C3F5}"/>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279940" y="1989521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286</xdr:row>
      <xdr:rowOff>82829</xdr:rowOff>
    </xdr:from>
    <xdr:to>
      <xdr:col>1</xdr:col>
      <xdr:colOff>778202</xdr:colOff>
      <xdr:row>286</xdr:row>
      <xdr:rowOff>626767</xdr:rowOff>
    </xdr:to>
    <xdr:pic>
      <xdr:nvPicPr>
        <xdr:cNvPr id="11975" name="Picture 11974">
          <a:extLst>
            <a:ext uri="{FF2B5EF4-FFF2-40B4-BE49-F238E27FC236}">
              <a16:creationId xmlns:a16="http://schemas.microsoft.com/office/drawing/2014/main" id="{4053214E-4F38-1141-86EC-826965572345}"/>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1996252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82828</xdr:rowOff>
    </xdr:from>
    <xdr:to>
      <xdr:col>1</xdr:col>
      <xdr:colOff>778202</xdr:colOff>
      <xdr:row>287</xdr:row>
      <xdr:rowOff>626765</xdr:rowOff>
    </xdr:to>
    <xdr:pic>
      <xdr:nvPicPr>
        <xdr:cNvPr id="11976" name="Picture 11975">
          <a:extLst>
            <a:ext uri="{FF2B5EF4-FFF2-40B4-BE49-F238E27FC236}">
              <a16:creationId xmlns:a16="http://schemas.microsoft.com/office/drawing/2014/main" id="{7375AA37-8D32-D248-854D-0482E669A007}"/>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2003237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626766</xdr:rowOff>
    </xdr:to>
    <xdr:pic>
      <xdr:nvPicPr>
        <xdr:cNvPr id="11977" name="Picture 11976">
          <a:extLst>
            <a:ext uri="{FF2B5EF4-FFF2-40B4-BE49-F238E27FC236}">
              <a16:creationId xmlns:a16="http://schemas.microsoft.com/office/drawing/2014/main" id="{BFC9CEC3-CC9A-654D-AE16-9C691F20C4D4}"/>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267239" y="2010222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289</xdr:row>
      <xdr:rowOff>120928</xdr:rowOff>
    </xdr:from>
    <xdr:to>
      <xdr:col>1</xdr:col>
      <xdr:colOff>786734</xdr:colOff>
      <xdr:row>289</xdr:row>
      <xdr:rowOff>635298</xdr:rowOff>
    </xdr:to>
    <xdr:pic>
      <xdr:nvPicPr>
        <xdr:cNvPr id="11978" name="Picture 11977">
          <a:extLst>
            <a:ext uri="{FF2B5EF4-FFF2-40B4-BE49-F238E27FC236}">
              <a16:creationId xmlns:a16="http://schemas.microsoft.com/office/drawing/2014/main" id="{360E9482-2296-1644-9103-B32041B63153}"/>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305339" y="2017588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82828</xdr:rowOff>
    </xdr:from>
    <xdr:to>
      <xdr:col>1</xdr:col>
      <xdr:colOff>786734</xdr:colOff>
      <xdr:row>290</xdr:row>
      <xdr:rowOff>626765</xdr:rowOff>
    </xdr:to>
    <xdr:pic>
      <xdr:nvPicPr>
        <xdr:cNvPr id="11979" name="Picture 11978">
          <a:extLst>
            <a:ext uri="{FF2B5EF4-FFF2-40B4-BE49-F238E27FC236}">
              <a16:creationId xmlns:a16="http://schemas.microsoft.com/office/drawing/2014/main" id="{561BCBF2-B511-A445-8B76-87F738650ADA}"/>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2419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82829</xdr:rowOff>
    </xdr:from>
    <xdr:to>
      <xdr:col>1</xdr:col>
      <xdr:colOff>786734</xdr:colOff>
      <xdr:row>291</xdr:row>
      <xdr:rowOff>626765</xdr:rowOff>
    </xdr:to>
    <xdr:pic>
      <xdr:nvPicPr>
        <xdr:cNvPr id="11980" name="Picture 11979">
          <a:extLst>
            <a:ext uri="{FF2B5EF4-FFF2-40B4-BE49-F238E27FC236}">
              <a16:creationId xmlns:a16="http://schemas.microsoft.com/office/drawing/2014/main" id="{5B35913A-9079-B542-B636-E205AE15402C}"/>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117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82827</xdr:rowOff>
    </xdr:from>
    <xdr:to>
      <xdr:col>1</xdr:col>
      <xdr:colOff>786734</xdr:colOff>
      <xdr:row>292</xdr:row>
      <xdr:rowOff>626764</xdr:rowOff>
    </xdr:to>
    <xdr:pic>
      <xdr:nvPicPr>
        <xdr:cNvPr id="11981" name="Picture 11980">
          <a:extLst>
            <a:ext uri="{FF2B5EF4-FFF2-40B4-BE49-F238E27FC236}">
              <a16:creationId xmlns:a16="http://schemas.microsoft.com/office/drawing/2014/main" id="{8EB6B454-0555-104A-89D6-54FFBF66157D}"/>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816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82828</xdr:rowOff>
    </xdr:from>
    <xdr:to>
      <xdr:col>1</xdr:col>
      <xdr:colOff>786734</xdr:colOff>
      <xdr:row>293</xdr:row>
      <xdr:rowOff>626765</xdr:rowOff>
    </xdr:to>
    <xdr:pic>
      <xdr:nvPicPr>
        <xdr:cNvPr id="11982" name="Picture 11981">
          <a:extLst>
            <a:ext uri="{FF2B5EF4-FFF2-40B4-BE49-F238E27FC236}">
              <a16:creationId xmlns:a16="http://schemas.microsoft.com/office/drawing/2014/main" id="{3CDF8627-2CA6-7F4A-93A1-FEE5B40A1EDC}"/>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305339" y="204514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11983" name="Picture 11982">
          <a:extLst>
            <a:ext uri="{FF2B5EF4-FFF2-40B4-BE49-F238E27FC236}">
              <a16:creationId xmlns:a16="http://schemas.microsoft.com/office/drawing/2014/main" id="{25C5680C-B5E5-494C-8AA7-81E9AA4882F7}"/>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305339" y="205213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82829</xdr:rowOff>
    </xdr:from>
    <xdr:to>
      <xdr:col>1</xdr:col>
      <xdr:colOff>786734</xdr:colOff>
      <xdr:row>295</xdr:row>
      <xdr:rowOff>626765</xdr:rowOff>
    </xdr:to>
    <xdr:pic>
      <xdr:nvPicPr>
        <xdr:cNvPr id="11984" name="Picture 11983">
          <a:extLst>
            <a:ext uri="{FF2B5EF4-FFF2-40B4-BE49-F238E27FC236}">
              <a16:creationId xmlns:a16="http://schemas.microsoft.com/office/drawing/2014/main" id="{263EFF40-23E5-3345-8028-5ED4D10F130B}"/>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5911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82827</xdr:rowOff>
    </xdr:from>
    <xdr:to>
      <xdr:col>1</xdr:col>
      <xdr:colOff>786734</xdr:colOff>
      <xdr:row>296</xdr:row>
      <xdr:rowOff>626764</xdr:rowOff>
    </xdr:to>
    <xdr:pic>
      <xdr:nvPicPr>
        <xdr:cNvPr id="11985" name="Picture 11984">
          <a:extLst>
            <a:ext uri="{FF2B5EF4-FFF2-40B4-BE49-F238E27FC236}">
              <a16:creationId xmlns:a16="http://schemas.microsoft.com/office/drawing/2014/main" id="{C08405A7-2BD8-BB40-9BB6-4BF1DEDBBD2F}"/>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6610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82828</xdr:rowOff>
    </xdr:from>
    <xdr:to>
      <xdr:col>1</xdr:col>
      <xdr:colOff>786734</xdr:colOff>
      <xdr:row>297</xdr:row>
      <xdr:rowOff>626765</xdr:rowOff>
    </xdr:to>
    <xdr:pic>
      <xdr:nvPicPr>
        <xdr:cNvPr id="11986" name="Picture 11985">
          <a:extLst>
            <a:ext uri="{FF2B5EF4-FFF2-40B4-BE49-F238E27FC236}">
              <a16:creationId xmlns:a16="http://schemas.microsoft.com/office/drawing/2014/main" id="{8E67B71D-E1D9-334E-93E2-770EA9412956}"/>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7308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82829</xdr:rowOff>
    </xdr:from>
    <xdr:to>
      <xdr:col>1</xdr:col>
      <xdr:colOff>786734</xdr:colOff>
      <xdr:row>298</xdr:row>
      <xdr:rowOff>626765</xdr:rowOff>
    </xdr:to>
    <xdr:pic>
      <xdr:nvPicPr>
        <xdr:cNvPr id="11987" name="Picture 11986">
          <a:extLst>
            <a:ext uri="{FF2B5EF4-FFF2-40B4-BE49-F238E27FC236}">
              <a16:creationId xmlns:a16="http://schemas.microsoft.com/office/drawing/2014/main" id="{527E3FB0-D21B-674D-A781-D73AA7B3B4CF}"/>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007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82827</xdr:rowOff>
    </xdr:from>
    <xdr:to>
      <xdr:col>1</xdr:col>
      <xdr:colOff>786734</xdr:colOff>
      <xdr:row>299</xdr:row>
      <xdr:rowOff>626764</xdr:rowOff>
    </xdr:to>
    <xdr:pic>
      <xdr:nvPicPr>
        <xdr:cNvPr id="11988" name="Picture 11987">
          <a:extLst>
            <a:ext uri="{FF2B5EF4-FFF2-40B4-BE49-F238E27FC236}">
              <a16:creationId xmlns:a16="http://schemas.microsoft.com/office/drawing/2014/main" id="{3130B3B3-747C-8A45-9BFC-5583FB5E65C5}"/>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705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82828</xdr:rowOff>
    </xdr:from>
    <xdr:to>
      <xdr:col>1</xdr:col>
      <xdr:colOff>786734</xdr:colOff>
      <xdr:row>300</xdr:row>
      <xdr:rowOff>626765</xdr:rowOff>
    </xdr:to>
    <xdr:pic>
      <xdr:nvPicPr>
        <xdr:cNvPr id="11989" name="Picture 11988">
          <a:extLst>
            <a:ext uri="{FF2B5EF4-FFF2-40B4-BE49-F238E27FC236}">
              <a16:creationId xmlns:a16="http://schemas.microsoft.com/office/drawing/2014/main" id="{FBB73D27-7590-844B-AC37-0603403BC44B}"/>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09404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11990" name="Picture 11989">
          <a:extLst>
            <a:ext uri="{FF2B5EF4-FFF2-40B4-BE49-F238E27FC236}">
              <a16:creationId xmlns:a16="http://schemas.microsoft.com/office/drawing/2014/main" id="{9F0BEE8D-4208-BB4A-BF82-E2C9BC7B41C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10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82829</xdr:rowOff>
    </xdr:from>
    <xdr:to>
      <xdr:col>1</xdr:col>
      <xdr:colOff>786734</xdr:colOff>
      <xdr:row>302</xdr:row>
      <xdr:rowOff>626765</xdr:rowOff>
    </xdr:to>
    <xdr:pic>
      <xdr:nvPicPr>
        <xdr:cNvPr id="11991" name="Picture 11990">
          <a:extLst>
            <a:ext uri="{FF2B5EF4-FFF2-40B4-BE49-F238E27FC236}">
              <a16:creationId xmlns:a16="http://schemas.microsoft.com/office/drawing/2014/main" id="{3A659C81-6B06-F742-814D-D0D2E493A8BA}"/>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801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82827</xdr:rowOff>
    </xdr:from>
    <xdr:to>
      <xdr:col>1</xdr:col>
      <xdr:colOff>786734</xdr:colOff>
      <xdr:row>303</xdr:row>
      <xdr:rowOff>626764</xdr:rowOff>
    </xdr:to>
    <xdr:pic>
      <xdr:nvPicPr>
        <xdr:cNvPr id="11992" name="Picture 11991">
          <a:extLst>
            <a:ext uri="{FF2B5EF4-FFF2-40B4-BE49-F238E27FC236}">
              <a16:creationId xmlns:a16="http://schemas.microsoft.com/office/drawing/2014/main" id="{93DA753D-382C-D247-A81D-963F2F4EF0F6}"/>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305339" y="211499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82828</xdr:rowOff>
    </xdr:from>
    <xdr:to>
      <xdr:col>1</xdr:col>
      <xdr:colOff>786734</xdr:colOff>
      <xdr:row>304</xdr:row>
      <xdr:rowOff>626765</xdr:rowOff>
    </xdr:to>
    <xdr:pic>
      <xdr:nvPicPr>
        <xdr:cNvPr id="11993" name="Picture 11992">
          <a:extLst>
            <a:ext uri="{FF2B5EF4-FFF2-40B4-BE49-F238E27FC236}">
              <a16:creationId xmlns:a16="http://schemas.microsoft.com/office/drawing/2014/main" id="{D46C12D3-B1EB-EC48-A14A-7C2C79ACB9A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198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11994" name="Picture 11993">
          <a:extLst>
            <a:ext uri="{FF2B5EF4-FFF2-40B4-BE49-F238E27FC236}">
              <a16:creationId xmlns:a16="http://schemas.microsoft.com/office/drawing/2014/main" id="{1E35B4EA-4A25-CF45-9D05-68D7550EEC7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896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82829</xdr:rowOff>
    </xdr:from>
    <xdr:to>
      <xdr:col>1</xdr:col>
      <xdr:colOff>786734</xdr:colOff>
      <xdr:row>306</xdr:row>
      <xdr:rowOff>626765</xdr:rowOff>
    </xdr:to>
    <xdr:pic>
      <xdr:nvPicPr>
        <xdr:cNvPr id="11995" name="Picture 11994">
          <a:extLst>
            <a:ext uri="{FF2B5EF4-FFF2-40B4-BE49-F238E27FC236}">
              <a16:creationId xmlns:a16="http://schemas.microsoft.com/office/drawing/2014/main" id="{F884FBFC-3238-F640-9ADC-52928435CBC9}"/>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3595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82827</xdr:rowOff>
    </xdr:from>
    <xdr:to>
      <xdr:col>1</xdr:col>
      <xdr:colOff>786734</xdr:colOff>
      <xdr:row>307</xdr:row>
      <xdr:rowOff>626764</xdr:rowOff>
    </xdr:to>
    <xdr:pic>
      <xdr:nvPicPr>
        <xdr:cNvPr id="11996" name="Picture 11995">
          <a:extLst>
            <a:ext uri="{FF2B5EF4-FFF2-40B4-BE49-F238E27FC236}">
              <a16:creationId xmlns:a16="http://schemas.microsoft.com/office/drawing/2014/main" id="{35027E67-BFF3-0143-91C3-2EC40A5B150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293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82828</xdr:rowOff>
    </xdr:from>
    <xdr:to>
      <xdr:col>1</xdr:col>
      <xdr:colOff>786734</xdr:colOff>
      <xdr:row>308</xdr:row>
      <xdr:rowOff>626765</xdr:rowOff>
    </xdr:to>
    <xdr:pic>
      <xdr:nvPicPr>
        <xdr:cNvPr id="11997" name="Picture 11996">
          <a:extLst>
            <a:ext uri="{FF2B5EF4-FFF2-40B4-BE49-F238E27FC236}">
              <a16:creationId xmlns:a16="http://schemas.microsoft.com/office/drawing/2014/main" id="{4EFF68FF-0966-5040-8F0A-77748721DD39}"/>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992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11998" name="Picture 11997">
          <a:extLst>
            <a:ext uri="{FF2B5EF4-FFF2-40B4-BE49-F238E27FC236}">
              <a16:creationId xmlns:a16="http://schemas.microsoft.com/office/drawing/2014/main" id="{87E53EF3-4F02-DE49-872A-5952F776F7DE}"/>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5690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82829</xdr:rowOff>
    </xdr:from>
    <xdr:to>
      <xdr:col>1</xdr:col>
      <xdr:colOff>786734</xdr:colOff>
      <xdr:row>310</xdr:row>
      <xdr:rowOff>626765</xdr:rowOff>
    </xdr:to>
    <xdr:pic>
      <xdr:nvPicPr>
        <xdr:cNvPr id="11999" name="Picture 11998">
          <a:extLst>
            <a:ext uri="{FF2B5EF4-FFF2-40B4-BE49-F238E27FC236}">
              <a16:creationId xmlns:a16="http://schemas.microsoft.com/office/drawing/2014/main" id="{5692106B-C7D4-554B-B41F-FF0182F9E031}"/>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6389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82827</xdr:rowOff>
    </xdr:from>
    <xdr:to>
      <xdr:col>1</xdr:col>
      <xdr:colOff>786734</xdr:colOff>
      <xdr:row>311</xdr:row>
      <xdr:rowOff>626764</xdr:rowOff>
    </xdr:to>
    <xdr:pic>
      <xdr:nvPicPr>
        <xdr:cNvPr id="12000" name="Picture 11999">
          <a:extLst>
            <a:ext uri="{FF2B5EF4-FFF2-40B4-BE49-F238E27FC236}">
              <a16:creationId xmlns:a16="http://schemas.microsoft.com/office/drawing/2014/main" id="{C960F1D6-E28B-C74D-9A58-8DCE344DE2D1}"/>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087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82828</xdr:rowOff>
    </xdr:from>
    <xdr:to>
      <xdr:col>1</xdr:col>
      <xdr:colOff>786734</xdr:colOff>
      <xdr:row>312</xdr:row>
      <xdr:rowOff>626765</xdr:rowOff>
    </xdr:to>
    <xdr:pic>
      <xdr:nvPicPr>
        <xdr:cNvPr id="12001" name="Picture 12000">
          <a:extLst>
            <a:ext uri="{FF2B5EF4-FFF2-40B4-BE49-F238E27FC236}">
              <a16:creationId xmlns:a16="http://schemas.microsoft.com/office/drawing/2014/main" id="{3A8BE24F-EC49-7049-AD57-50B838F03EE9}"/>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786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313</xdr:row>
      <xdr:rowOff>82828</xdr:rowOff>
    </xdr:from>
    <xdr:to>
      <xdr:col>1</xdr:col>
      <xdr:colOff>783892</xdr:colOff>
      <xdr:row>313</xdr:row>
      <xdr:rowOff>626766</xdr:rowOff>
    </xdr:to>
    <xdr:pic>
      <xdr:nvPicPr>
        <xdr:cNvPr id="12002" name="Picture 12001">
          <a:extLst>
            <a:ext uri="{FF2B5EF4-FFF2-40B4-BE49-F238E27FC236}">
              <a16:creationId xmlns:a16="http://schemas.microsoft.com/office/drawing/2014/main" id="{1F9054B5-07C5-1E4F-BE6D-FAA00C6CDF0D}"/>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8484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626765</xdr:rowOff>
    </xdr:to>
    <xdr:pic>
      <xdr:nvPicPr>
        <xdr:cNvPr id="12003" name="Picture 12002">
          <a:extLst>
            <a:ext uri="{FF2B5EF4-FFF2-40B4-BE49-F238E27FC236}">
              <a16:creationId xmlns:a16="http://schemas.microsoft.com/office/drawing/2014/main" id="{3D60F735-0658-3A46-838B-D91154CE5EC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183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82827</xdr:rowOff>
    </xdr:from>
    <xdr:to>
      <xdr:col>1</xdr:col>
      <xdr:colOff>783892</xdr:colOff>
      <xdr:row>315</xdr:row>
      <xdr:rowOff>626765</xdr:rowOff>
    </xdr:to>
    <xdr:pic>
      <xdr:nvPicPr>
        <xdr:cNvPr id="12004" name="Picture 12003">
          <a:extLst>
            <a:ext uri="{FF2B5EF4-FFF2-40B4-BE49-F238E27FC236}">
              <a16:creationId xmlns:a16="http://schemas.microsoft.com/office/drawing/2014/main" id="{4A9CDCF8-0EA7-3A4C-8AB1-519C01DA4BD0}"/>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881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82828</xdr:rowOff>
    </xdr:from>
    <xdr:to>
      <xdr:col>1</xdr:col>
      <xdr:colOff>783892</xdr:colOff>
      <xdr:row>316</xdr:row>
      <xdr:rowOff>626766</xdr:rowOff>
    </xdr:to>
    <xdr:pic>
      <xdr:nvPicPr>
        <xdr:cNvPr id="12005" name="Picture 12004">
          <a:extLst>
            <a:ext uri="{FF2B5EF4-FFF2-40B4-BE49-F238E27FC236}">
              <a16:creationId xmlns:a16="http://schemas.microsoft.com/office/drawing/2014/main" id="{070A0811-1BA6-EF40-A7D1-F405F5463ED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0580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12006" name="Picture 12005">
          <a:extLst>
            <a:ext uri="{FF2B5EF4-FFF2-40B4-BE49-F238E27FC236}">
              <a16:creationId xmlns:a16="http://schemas.microsoft.com/office/drawing/2014/main" id="{25FE8632-9428-3548-B7B4-87F89C7D6C7A}"/>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27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626765</xdr:rowOff>
    </xdr:to>
    <xdr:pic>
      <xdr:nvPicPr>
        <xdr:cNvPr id="12007" name="Picture 12006">
          <a:extLst>
            <a:ext uri="{FF2B5EF4-FFF2-40B4-BE49-F238E27FC236}">
              <a16:creationId xmlns:a16="http://schemas.microsoft.com/office/drawing/2014/main" id="{EBC35D24-8E9E-7646-99A9-D007AAFB264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977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82827</xdr:rowOff>
    </xdr:from>
    <xdr:to>
      <xdr:col>1</xdr:col>
      <xdr:colOff>783892</xdr:colOff>
      <xdr:row>319</xdr:row>
      <xdr:rowOff>626765</xdr:rowOff>
    </xdr:to>
    <xdr:pic>
      <xdr:nvPicPr>
        <xdr:cNvPr id="12008" name="Picture 12007">
          <a:extLst>
            <a:ext uri="{FF2B5EF4-FFF2-40B4-BE49-F238E27FC236}">
              <a16:creationId xmlns:a16="http://schemas.microsoft.com/office/drawing/2014/main" id="{EA10317F-CA2C-7740-B976-2D7C255BEC1E}"/>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2675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82828</xdr:rowOff>
    </xdr:from>
    <xdr:to>
      <xdr:col>1</xdr:col>
      <xdr:colOff>783892</xdr:colOff>
      <xdr:row>320</xdr:row>
      <xdr:rowOff>626766</xdr:rowOff>
    </xdr:to>
    <xdr:pic>
      <xdr:nvPicPr>
        <xdr:cNvPr id="12009" name="Picture 12008">
          <a:extLst>
            <a:ext uri="{FF2B5EF4-FFF2-40B4-BE49-F238E27FC236}">
              <a16:creationId xmlns:a16="http://schemas.microsoft.com/office/drawing/2014/main" id="{89E1426D-F4EB-9844-ABAB-2049E965005B}"/>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3374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321</xdr:row>
      <xdr:rowOff>82829</xdr:rowOff>
    </xdr:from>
    <xdr:to>
      <xdr:col>1</xdr:col>
      <xdr:colOff>786734</xdr:colOff>
      <xdr:row>321</xdr:row>
      <xdr:rowOff>626765</xdr:rowOff>
    </xdr:to>
    <xdr:pic>
      <xdr:nvPicPr>
        <xdr:cNvPr id="12010" name="Picture 12009">
          <a:extLst>
            <a:ext uri="{FF2B5EF4-FFF2-40B4-BE49-F238E27FC236}">
              <a16:creationId xmlns:a16="http://schemas.microsoft.com/office/drawing/2014/main" id="{4E5E6DB0-720E-CD41-B0B7-3CAFE149BB9E}"/>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305339" y="224072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82827</xdr:rowOff>
    </xdr:from>
    <xdr:to>
      <xdr:col>1</xdr:col>
      <xdr:colOff>786734</xdr:colOff>
      <xdr:row>322</xdr:row>
      <xdr:rowOff>626764</xdr:rowOff>
    </xdr:to>
    <xdr:pic>
      <xdr:nvPicPr>
        <xdr:cNvPr id="12011" name="Picture 12010">
          <a:extLst>
            <a:ext uri="{FF2B5EF4-FFF2-40B4-BE49-F238E27FC236}">
              <a16:creationId xmlns:a16="http://schemas.microsoft.com/office/drawing/2014/main" id="{FE96A920-F58C-F84B-91FD-E680082223BD}"/>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4771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82828</xdr:rowOff>
    </xdr:from>
    <xdr:to>
      <xdr:col>1</xdr:col>
      <xdr:colOff>786734</xdr:colOff>
      <xdr:row>323</xdr:row>
      <xdr:rowOff>626765</xdr:rowOff>
    </xdr:to>
    <xdr:pic>
      <xdr:nvPicPr>
        <xdr:cNvPr id="12012" name="Picture 12011">
          <a:extLst>
            <a:ext uri="{FF2B5EF4-FFF2-40B4-BE49-F238E27FC236}">
              <a16:creationId xmlns:a16="http://schemas.microsoft.com/office/drawing/2014/main" id="{9C6DCA23-4898-514C-A098-1B52ACB8D13F}"/>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546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325</xdr:row>
      <xdr:rowOff>82829</xdr:rowOff>
    </xdr:from>
    <xdr:to>
      <xdr:col>1</xdr:col>
      <xdr:colOff>786734</xdr:colOff>
      <xdr:row>325</xdr:row>
      <xdr:rowOff>626765</xdr:rowOff>
    </xdr:to>
    <xdr:pic>
      <xdr:nvPicPr>
        <xdr:cNvPr id="12013" name="Picture 12012">
          <a:extLst>
            <a:ext uri="{FF2B5EF4-FFF2-40B4-BE49-F238E27FC236}">
              <a16:creationId xmlns:a16="http://schemas.microsoft.com/office/drawing/2014/main" id="{DBAAAF35-5F08-C84D-821B-D5F4802FE96E}"/>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226866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626765</xdr:rowOff>
    </xdr:to>
    <xdr:pic>
      <xdr:nvPicPr>
        <xdr:cNvPr id="12014" name="Picture 12013">
          <a:extLst>
            <a:ext uri="{FF2B5EF4-FFF2-40B4-BE49-F238E27FC236}">
              <a16:creationId xmlns:a16="http://schemas.microsoft.com/office/drawing/2014/main" id="{757F5D85-9859-B447-82D4-D689D1A3FCF4}"/>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292640" y="194735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284</xdr:row>
      <xdr:rowOff>95528</xdr:rowOff>
    </xdr:from>
    <xdr:to>
      <xdr:col>1</xdr:col>
      <xdr:colOff>781046</xdr:colOff>
      <xdr:row>284</xdr:row>
      <xdr:rowOff>639466</xdr:rowOff>
    </xdr:to>
    <xdr:pic>
      <xdr:nvPicPr>
        <xdr:cNvPr id="12015" name="Picture 12014">
          <a:extLst>
            <a:ext uri="{FF2B5EF4-FFF2-40B4-BE49-F238E27FC236}">
              <a16:creationId xmlns:a16="http://schemas.microsoft.com/office/drawing/2014/main" id="{97959812-F446-3F4F-BCBD-BD7EAB0CC930}"/>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279939" y="1982409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324</xdr:row>
      <xdr:rowOff>82828</xdr:rowOff>
    </xdr:from>
    <xdr:to>
      <xdr:col>1</xdr:col>
      <xdr:colOff>783892</xdr:colOff>
      <xdr:row>324</xdr:row>
      <xdr:rowOff>626766</xdr:rowOff>
    </xdr:to>
    <xdr:pic>
      <xdr:nvPicPr>
        <xdr:cNvPr id="12016" name="Picture 12015">
          <a:extLst>
            <a:ext uri="{FF2B5EF4-FFF2-40B4-BE49-F238E27FC236}">
              <a16:creationId xmlns:a16="http://schemas.microsoft.com/office/drawing/2014/main" id="{5F85F820-871D-CB4B-9C8A-9581EFBD4412}"/>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292640" y="226168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326</xdr:row>
      <xdr:rowOff>95527</xdr:rowOff>
    </xdr:from>
    <xdr:to>
      <xdr:col>1</xdr:col>
      <xdr:colOff>782668</xdr:colOff>
      <xdr:row>326</xdr:row>
      <xdr:rowOff>630397</xdr:rowOff>
    </xdr:to>
    <xdr:pic>
      <xdr:nvPicPr>
        <xdr:cNvPr id="12017" name="Picture 12016">
          <a:extLst>
            <a:ext uri="{FF2B5EF4-FFF2-40B4-BE49-F238E27FC236}">
              <a16:creationId xmlns:a16="http://schemas.microsoft.com/office/drawing/2014/main" id="{5A321ED9-702C-8F48-8DCE-7DDCA067359E}"/>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229139" y="2275779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327</xdr:row>
      <xdr:rowOff>120928</xdr:rowOff>
    </xdr:from>
    <xdr:to>
      <xdr:col>1</xdr:col>
      <xdr:colOff>733051</xdr:colOff>
      <xdr:row>327</xdr:row>
      <xdr:rowOff>636087</xdr:rowOff>
    </xdr:to>
    <xdr:pic>
      <xdr:nvPicPr>
        <xdr:cNvPr id="12018" name="Picture 12017">
          <a:extLst>
            <a:ext uri="{FF2B5EF4-FFF2-40B4-BE49-F238E27FC236}">
              <a16:creationId xmlns:a16="http://schemas.microsoft.com/office/drawing/2014/main" id="{9C5BA283-FEE7-2E44-B7AA-075AE3AA4E6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318039" y="228301828"/>
          <a:ext cx="354812" cy="515159"/>
        </a:xfrm>
        <a:prstGeom prst="rect">
          <a:avLst/>
        </a:prstGeom>
      </xdr:spPr>
    </xdr:pic>
    <xdr:clientData/>
  </xdr:twoCellAnchor>
  <xdr:twoCellAnchor>
    <xdr:from>
      <xdr:col>1</xdr:col>
      <xdr:colOff>365541</xdr:colOff>
      <xdr:row>328</xdr:row>
      <xdr:rowOff>146328</xdr:rowOff>
    </xdr:from>
    <xdr:to>
      <xdr:col>1</xdr:col>
      <xdr:colOff>720353</xdr:colOff>
      <xdr:row>328</xdr:row>
      <xdr:rowOff>641776</xdr:rowOff>
    </xdr:to>
    <xdr:pic>
      <xdr:nvPicPr>
        <xdr:cNvPr id="12019" name="Picture 12018">
          <a:extLst>
            <a:ext uri="{FF2B5EF4-FFF2-40B4-BE49-F238E27FC236}">
              <a16:creationId xmlns:a16="http://schemas.microsoft.com/office/drawing/2014/main" id="{A74034EF-0EC1-0840-822F-4C957F4B95F0}"/>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305341" y="229025728"/>
          <a:ext cx="354812" cy="495448"/>
        </a:xfrm>
        <a:prstGeom prst="rect">
          <a:avLst/>
        </a:prstGeom>
      </xdr:spPr>
    </xdr:pic>
    <xdr:clientData/>
  </xdr:twoCellAnchor>
  <xdr:twoCellAnchor>
    <xdr:from>
      <xdr:col>1</xdr:col>
      <xdr:colOff>273999</xdr:colOff>
      <xdr:row>329</xdr:row>
      <xdr:rowOff>120550</xdr:rowOff>
    </xdr:from>
    <xdr:to>
      <xdr:col>1</xdr:col>
      <xdr:colOff>772574</xdr:colOff>
      <xdr:row>329</xdr:row>
      <xdr:rowOff>638928</xdr:rowOff>
    </xdr:to>
    <xdr:pic>
      <xdr:nvPicPr>
        <xdr:cNvPr id="12020" name="Picture 12019">
          <a:extLst>
            <a:ext uri="{FF2B5EF4-FFF2-40B4-BE49-F238E27FC236}">
              <a16:creationId xmlns:a16="http://schemas.microsoft.com/office/drawing/2014/main" id="{66CA34AA-604D-E64E-8D25-0FB2888C86F3}"/>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213799" y="229698450"/>
          <a:ext cx="498575" cy="518378"/>
        </a:xfrm>
        <a:prstGeom prst="rect">
          <a:avLst/>
        </a:prstGeom>
      </xdr:spPr>
    </xdr:pic>
    <xdr:clientData/>
  </xdr:twoCellAnchor>
  <xdr:twoCellAnchor>
    <xdr:from>
      <xdr:col>1</xdr:col>
      <xdr:colOff>374590</xdr:colOff>
      <xdr:row>330</xdr:row>
      <xdr:rowOff>107976</xdr:rowOff>
    </xdr:from>
    <xdr:to>
      <xdr:col>1</xdr:col>
      <xdr:colOff>794101</xdr:colOff>
      <xdr:row>330</xdr:row>
      <xdr:rowOff>634103</xdr:rowOff>
    </xdr:to>
    <xdr:pic>
      <xdr:nvPicPr>
        <xdr:cNvPr id="12021" name="Picture 12020">
          <a:extLst>
            <a:ext uri="{FF2B5EF4-FFF2-40B4-BE49-F238E27FC236}">
              <a16:creationId xmlns:a16="http://schemas.microsoft.com/office/drawing/2014/main" id="{812636BA-5B96-E848-BC42-19619CBF74F7}"/>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314390" y="230384376"/>
          <a:ext cx="419511" cy="526127"/>
        </a:xfrm>
        <a:prstGeom prst="rect">
          <a:avLst/>
        </a:prstGeom>
      </xdr:spPr>
    </xdr:pic>
    <xdr:clientData/>
  </xdr:twoCellAnchor>
  <xdr:twoCellAnchor>
    <xdr:from>
      <xdr:col>1</xdr:col>
      <xdr:colOff>363525</xdr:colOff>
      <xdr:row>331</xdr:row>
      <xdr:rowOff>109485</xdr:rowOff>
    </xdr:from>
    <xdr:to>
      <xdr:col>1</xdr:col>
      <xdr:colOff>792891</xdr:colOff>
      <xdr:row>331</xdr:row>
      <xdr:rowOff>635611</xdr:rowOff>
    </xdr:to>
    <xdr:pic>
      <xdr:nvPicPr>
        <xdr:cNvPr id="12022" name="Picture 12021">
          <a:extLst>
            <a:ext uri="{FF2B5EF4-FFF2-40B4-BE49-F238E27FC236}">
              <a16:creationId xmlns:a16="http://schemas.microsoft.com/office/drawing/2014/main" id="{4C8F7BC3-4335-AF41-A062-76EB684EF9B8}"/>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303325" y="231084385"/>
          <a:ext cx="429366" cy="526126"/>
        </a:xfrm>
        <a:prstGeom prst="rect">
          <a:avLst/>
        </a:prstGeom>
      </xdr:spPr>
    </xdr:pic>
    <xdr:clientData/>
  </xdr:twoCellAnchor>
  <xdr:twoCellAnchor>
    <xdr:from>
      <xdr:col>1</xdr:col>
      <xdr:colOff>399742</xdr:colOff>
      <xdr:row>332</xdr:row>
      <xdr:rowOff>101672</xdr:rowOff>
    </xdr:from>
    <xdr:to>
      <xdr:col>1</xdr:col>
      <xdr:colOff>799736</xdr:colOff>
      <xdr:row>332</xdr:row>
      <xdr:rowOff>638893</xdr:rowOff>
    </xdr:to>
    <xdr:pic>
      <xdr:nvPicPr>
        <xdr:cNvPr id="12023" name="Picture 12022">
          <a:extLst>
            <a:ext uri="{FF2B5EF4-FFF2-40B4-BE49-F238E27FC236}">
              <a16:creationId xmlns:a16="http://schemas.microsoft.com/office/drawing/2014/main" id="{20C04B8D-18E4-A248-8FBA-63645226B21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339542" y="231775072"/>
          <a:ext cx="399994" cy="537221"/>
        </a:xfrm>
        <a:prstGeom prst="rect">
          <a:avLst/>
        </a:prstGeom>
      </xdr:spPr>
    </xdr:pic>
    <xdr:clientData/>
  </xdr:twoCellAnchor>
  <xdr:twoCellAnchor>
    <xdr:from>
      <xdr:col>1</xdr:col>
      <xdr:colOff>363528</xdr:colOff>
      <xdr:row>333</xdr:row>
      <xdr:rowOff>115755</xdr:rowOff>
    </xdr:from>
    <xdr:to>
      <xdr:col>1</xdr:col>
      <xdr:colOff>773377</xdr:colOff>
      <xdr:row>333</xdr:row>
      <xdr:rowOff>637264</xdr:rowOff>
    </xdr:to>
    <xdr:pic>
      <xdr:nvPicPr>
        <xdr:cNvPr id="12024" name="Picture 12023">
          <a:extLst>
            <a:ext uri="{FF2B5EF4-FFF2-40B4-BE49-F238E27FC236}">
              <a16:creationId xmlns:a16="http://schemas.microsoft.com/office/drawing/2014/main" id="{7473BEF6-ADEC-DF44-8CFD-882C240C7119}"/>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303328" y="232487655"/>
          <a:ext cx="409849" cy="521509"/>
        </a:xfrm>
        <a:prstGeom prst="rect">
          <a:avLst/>
        </a:prstGeom>
      </xdr:spPr>
    </xdr:pic>
    <xdr:clientData/>
  </xdr:twoCellAnchor>
  <xdr:twoCellAnchor>
    <xdr:from>
      <xdr:col>1</xdr:col>
      <xdr:colOff>362020</xdr:colOff>
      <xdr:row>334</xdr:row>
      <xdr:rowOff>120549</xdr:rowOff>
    </xdr:from>
    <xdr:to>
      <xdr:col>1</xdr:col>
      <xdr:colOff>791386</xdr:colOff>
      <xdr:row>334</xdr:row>
      <xdr:rowOff>639319</xdr:rowOff>
    </xdr:to>
    <xdr:pic>
      <xdr:nvPicPr>
        <xdr:cNvPr id="12025" name="Picture 12024">
          <a:extLst>
            <a:ext uri="{FF2B5EF4-FFF2-40B4-BE49-F238E27FC236}">
              <a16:creationId xmlns:a16="http://schemas.microsoft.com/office/drawing/2014/main" id="{D3476E8E-94AF-374F-BB9E-032F89C0D5B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301820" y="233190949"/>
          <a:ext cx="429366" cy="518770"/>
        </a:xfrm>
        <a:prstGeom prst="rect">
          <a:avLst/>
        </a:prstGeom>
      </xdr:spPr>
    </xdr:pic>
    <xdr:clientData/>
  </xdr:twoCellAnchor>
  <xdr:twoCellAnchor>
    <xdr:from>
      <xdr:col>1</xdr:col>
      <xdr:colOff>406227</xdr:colOff>
      <xdr:row>335</xdr:row>
      <xdr:rowOff>120549</xdr:rowOff>
    </xdr:from>
    <xdr:to>
      <xdr:col>1</xdr:col>
      <xdr:colOff>791524</xdr:colOff>
      <xdr:row>335</xdr:row>
      <xdr:rowOff>640198</xdr:rowOff>
    </xdr:to>
    <xdr:pic>
      <xdr:nvPicPr>
        <xdr:cNvPr id="12026" name="Picture 12025">
          <a:extLst>
            <a:ext uri="{FF2B5EF4-FFF2-40B4-BE49-F238E27FC236}">
              <a16:creationId xmlns:a16="http://schemas.microsoft.com/office/drawing/2014/main" id="{7CF56C70-9AE9-6847-84F8-C35339710A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346027" y="233889449"/>
          <a:ext cx="385297" cy="519649"/>
        </a:xfrm>
        <a:prstGeom prst="rect">
          <a:avLst/>
        </a:prstGeom>
      </xdr:spPr>
    </xdr:pic>
    <xdr:clientData/>
  </xdr:twoCellAnchor>
  <xdr:twoCellAnchor>
    <xdr:from>
      <xdr:col>1</xdr:col>
      <xdr:colOff>403056</xdr:colOff>
      <xdr:row>336</xdr:row>
      <xdr:rowOff>113948</xdr:rowOff>
    </xdr:from>
    <xdr:to>
      <xdr:col>1</xdr:col>
      <xdr:colOff>796847</xdr:colOff>
      <xdr:row>336</xdr:row>
      <xdr:rowOff>623881</xdr:rowOff>
    </xdr:to>
    <xdr:pic>
      <xdr:nvPicPr>
        <xdr:cNvPr id="12027" name="Picture 12026">
          <a:extLst>
            <a:ext uri="{FF2B5EF4-FFF2-40B4-BE49-F238E27FC236}">
              <a16:creationId xmlns:a16="http://schemas.microsoft.com/office/drawing/2014/main" id="{E53F32DF-BADA-DA48-ACBE-9C11B2701F10}"/>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342856" y="234581348"/>
          <a:ext cx="393791" cy="509933"/>
        </a:xfrm>
        <a:prstGeom prst="rect">
          <a:avLst/>
        </a:prstGeom>
      </xdr:spPr>
    </xdr:pic>
    <xdr:clientData/>
  </xdr:twoCellAnchor>
  <xdr:twoCellAnchor>
    <xdr:from>
      <xdr:col>1</xdr:col>
      <xdr:colOff>437463</xdr:colOff>
      <xdr:row>337</xdr:row>
      <xdr:rowOff>107245</xdr:rowOff>
    </xdr:from>
    <xdr:to>
      <xdr:col>1</xdr:col>
      <xdr:colOff>808084</xdr:colOff>
      <xdr:row>337</xdr:row>
      <xdr:rowOff>637608</xdr:rowOff>
    </xdr:to>
    <xdr:pic>
      <xdr:nvPicPr>
        <xdr:cNvPr id="12028" name="Picture 12027">
          <a:extLst>
            <a:ext uri="{FF2B5EF4-FFF2-40B4-BE49-F238E27FC236}">
              <a16:creationId xmlns:a16="http://schemas.microsoft.com/office/drawing/2014/main" id="{C8D27298-D463-7F46-8484-6898B40BE425}"/>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377263" y="235273145"/>
          <a:ext cx="370621" cy="530363"/>
        </a:xfrm>
        <a:prstGeom prst="rect">
          <a:avLst/>
        </a:prstGeom>
      </xdr:spPr>
    </xdr:pic>
    <xdr:clientData/>
  </xdr:twoCellAnchor>
  <xdr:twoCellAnchor>
    <xdr:from>
      <xdr:col>1</xdr:col>
      <xdr:colOff>374591</xdr:colOff>
      <xdr:row>338</xdr:row>
      <xdr:rowOff>82826</xdr:rowOff>
    </xdr:from>
    <xdr:to>
      <xdr:col>1</xdr:col>
      <xdr:colOff>772555</xdr:colOff>
      <xdr:row>338</xdr:row>
      <xdr:rowOff>557701</xdr:rowOff>
    </xdr:to>
    <xdr:pic>
      <xdr:nvPicPr>
        <xdr:cNvPr id="12029" name="Picture 12028">
          <a:extLst>
            <a:ext uri="{FF2B5EF4-FFF2-40B4-BE49-F238E27FC236}">
              <a16:creationId xmlns:a16="http://schemas.microsoft.com/office/drawing/2014/main" id="{2C25916F-9E51-074C-A575-1FB1BF0AA476}"/>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314391" y="235947226"/>
          <a:ext cx="397964" cy="474875"/>
        </a:xfrm>
        <a:prstGeom prst="rect">
          <a:avLst/>
        </a:prstGeom>
      </xdr:spPr>
    </xdr:pic>
    <xdr:clientData/>
  </xdr:twoCellAnchor>
  <xdr:twoCellAnchor>
    <xdr:from>
      <xdr:col>1</xdr:col>
      <xdr:colOff>350954</xdr:colOff>
      <xdr:row>339</xdr:row>
      <xdr:rowOff>108341</xdr:rowOff>
    </xdr:from>
    <xdr:to>
      <xdr:col>1</xdr:col>
      <xdr:colOff>771536</xdr:colOff>
      <xdr:row>339</xdr:row>
      <xdr:rowOff>628584</xdr:rowOff>
    </xdr:to>
    <xdr:pic>
      <xdr:nvPicPr>
        <xdr:cNvPr id="12030" name="Picture 12029">
          <a:extLst>
            <a:ext uri="{FF2B5EF4-FFF2-40B4-BE49-F238E27FC236}">
              <a16:creationId xmlns:a16="http://schemas.microsoft.com/office/drawing/2014/main" id="{68FE2219-9E9A-B743-A93C-52602AEE6438}"/>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290754" y="236671241"/>
          <a:ext cx="420582" cy="520243"/>
        </a:xfrm>
        <a:prstGeom prst="rect">
          <a:avLst/>
        </a:prstGeom>
      </xdr:spPr>
    </xdr:pic>
    <xdr:clientData/>
  </xdr:twoCellAnchor>
  <xdr:twoCellAnchor>
    <xdr:from>
      <xdr:col>1</xdr:col>
      <xdr:colOff>424889</xdr:colOff>
      <xdr:row>340</xdr:row>
      <xdr:rowOff>101443</xdr:rowOff>
    </xdr:from>
    <xdr:to>
      <xdr:col>1</xdr:col>
      <xdr:colOff>766430</xdr:colOff>
      <xdr:row>340</xdr:row>
      <xdr:rowOff>632843</xdr:rowOff>
    </xdr:to>
    <xdr:pic>
      <xdr:nvPicPr>
        <xdr:cNvPr id="12031" name="Picture 12030">
          <a:extLst>
            <a:ext uri="{FF2B5EF4-FFF2-40B4-BE49-F238E27FC236}">
              <a16:creationId xmlns:a16="http://schemas.microsoft.com/office/drawing/2014/main" id="{3CC628B4-96F4-BF4D-80CC-3B5771AC52A1}"/>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364689" y="237362843"/>
          <a:ext cx="341541" cy="531400"/>
        </a:xfrm>
        <a:prstGeom prst="rect">
          <a:avLst/>
        </a:prstGeom>
      </xdr:spPr>
    </xdr:pic>
    <xdr:clientData/>
  </xdr:twoCellAnchor>
  <xdr:twoCellAnchor>
    <xdr:from>
      <xdr:col>1</xdr:col>
      <xdr:colOff>299149</xdr:colOff>
      <xdr:row>341</xdr:row>
      <xdr:rowOff>107974</xdr:rowOff>
    </xdr:from>
    <xdr:to>
      <xdr:col>1</xdr:col>
      <xdr:colOff>777012</xdr:colOff>
      <xdr:row>341</xdr:row>
      <xdr:rowOff>635965</xdr:rowOff>
    </xdr:to>
    <xdr:pic>
      <xdr:nvPicPr>
        <xdr:cNvPr id="12032" name="Picture 12031">
          <a:extLst>
            <a:ext uri="{FF2B5EF4-FFF2-40B4-BE49-F238E27FC236}">
              <a16:creationId xmlns:a16="http://schemas.microsoft.com/office/drawing/2014/main" id="{44E10418-016B-D74A-8F93-CCF3AAF92105}"/>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38949" y="238067874"/>
          <a:ext cx="477863" cy="527991"/>
        </a:xfrm>
        <a:prstGeom prst="rect">
          <a:avLst/>
        </a:prstGeom>
      </xdr:spPr>
    </xdr:pic>
    <xdr:clientData/>
  </xdr:twoCellAnchor>
  <xdr:twoCellAnchor>
    <xdr:from>
      <xdr:col>1</xdr:col>
      <xdr:colOff>300658</xdr:colOff>
      <xdr:row>342</xdr:row>
      <xdr:rowOff>109482</xdr:rowOff>
    </xdr:from>
    <xdr:to>
      <xdr:col>1</xdr:col>
      <xdr:colOff>778521</xdr:colOff>
      <xdr:row>342</xdr:row>
      <xdr:rowOff>637474</xdr:rowOff>
    </xdr:to>
    <xdr:pic>
      <xdr:nvPicPr>
        <xdr:cNvPr id="12033" name="Picture 12032">
          <a:extLst>
            <a:ext uri="{FF2B5EF4-FFF2-40B4-BE49-F238E27FC236}">
              <a16:creationId xmlns:a16="http://schemas.microsoft.com/office/drawing/2014/main" id="{3D4E4690-860F-F64E-B5EE-6BB9AD0F239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40458" y="238767882"/>
          <a:ext cx="477863" cy="527992"/>
        </a:xfrm>
        <a:prstGeom prst="rect">
          <a:avLst/>
        </a:prstGeom>
      </xdr:spPr>
    </xdr:pic>
    <xdr:clientData/>
  </xdr:twoCellAnchor>
  <xdr:twoCellAnchor>
    <xdr:from>
      <xdr:col>1</xdr:col>
      <xdr:colOff>336869</xdr:colOff>
      <xdr:row>343</xdr:row>
      <xdr:rowOff>107974</xdr:rowOff>
    </xdr:from>
    <xdr:to>
      <xdr:col>1</xdr:col>
      <xdr:colOff>785458</xdr:colOff>
      <xdr:row>343</xdr:row>
      <xdr:rowOff>632098</xdr:rowOff>
    </xdr:to>
    <xdr:pic>
      <xdr:nvPicPr>
        <xdr:cNvPr id="12034" name="Picture 12033">
          <a:extLst>
            <a:ext uri="{FF2B5EF4-FFF2-40B4-BE49-F238E27FC236}">
              <a16:creationId xmlns:a16="http://schemas.microsoft.com/office/drawing/2014/main" id="{76172850-5238-7F4D-9F3A-82054004ABEF}"/>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69" y="239464874"/>
          <a:ext cx="448589" cy="524124"/>
        </a:xfrm>
        <a:prstGeom prst="rect">
          <a:avLst/>
        </a:prstGeom>
      </xdr:spPr>
    </xdr:pic>
    <xdr:clientData/>
  </xdr:twoCellAnchor>
  <xdr:twoCellAnchor>
    <xdr:from>
      <xdr:col>1</xdr:col>
      <xdr:colOff>336870</xdr:colOff>
      <xdr:row>345</xdr:row>
      <xdr:rowOff>107975</xdr:rowOff>
    </xdr:from>
    <xdr:to>
      <xdr:col>1</xdr:col>
      <xdr:colOff>785459</xdr:colOff>
      <xdr:row>345</xdr:row>
      <xdr:rowOff>632099</xdr:rowOff>
    </xdr:to>
    <xdr:pic>
      <xdr:nvPicPr>
        <xdr:cNvPr id="12035" name="Picture 12034">
          <a:extLst>
            <a:ext uri="{FF2B5EF4-FFF2-40B4-BE49-F238E27FC236}">
              <a16:creationId xmlns:a16="http://schemas.microsoft.com/office/drawing/2014/main" id="{DA290802-7509-4C41-9403-C7B835D73E11}"/>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70" y="240861875"/>
          <a:ext cx="448589" cy="524124"/>
        </a:xfrm>
        <a:prstGeom prst="rect">
          <a:avLst/>
        </a:prstGeom>
      </xdr:spPr>
    </xdr:pic>
    <xdr:clientData/>
  </xdr:twoCellAnchor>
  <xdr:twoCellAnchor>
    <xdr:from>
      <xdr:col>1</xdr:col>
      <xdr:colOff>525481</xdr:colOff>
      <xdr:row>346</xdr:row>
      <xdr:rowOff>95402</xdr:rowOff>
    </xdr:from>
    <xdr:to>
      <xdr:col>1</xdr:col>
      <xdr:colOff>827794</xdr:colOff>
      <xdr:row>346</xdr:row>
      <xdr:rowOff>550422</xdr:rowOff>
    </xdr:to>
    <xdr:pic>
      <xdr:nvPicPr>
        <xdr:cNvPr id="12036" name="Picture 12035">
          <a:extLst>
            <a:ext uri="{FF2B5EF4-FFF2-40B4-BE49-F238E27FC236}">
              <a16:creationId xmlns:a16="http://schemas.microsoft.com/office/drawing/2014/main" id="{CD92F8C8-971D-3148-9C4D-ADC8F8165918}"/>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465281" y="241547802"/>
          <a:ext cx="302313" cy="455020"/>
        </a:xfrm>
        <a:prstGeom prst="rect">
          <a:avLst/>
        </a:prstGeom>
      </xdr:spPr>
    </xdr:pic>
    <xdr:clientData/>
  </xdr:twoCellAnchor>
  <xdr:twoCellAnchor>
    <xdr:from>
      <xdr:col>1</xdr:col>
      <xdr:colOff>450036</xdr:colOff>
      <xdr:row>347</xdr:row>
      <xdr:rowOff>104933</xdr:rowOff>
    </xdr:from>
    <xdr:to>
      <xdr:col>1</xdr:col>
      <xdr:colOff>806817</xdr:colOff>
      <xdr:row>347</xdr:row>
      <xdr:rowOff>636993</xdr:rowOff>
    </xdr:to>
    <xdr:pic>
      <xdr:nvPicPr>
        <xdr:cNvPr id="12037" name="Picture 12036">
          <a:extLst>
            <a:ext uri="{FF2B5EF4-FFF2-40B4-BE49-F238E27FC236}">
              <a16:creationId xmlns:a16="http://schemas.microsoft.com/office/drawing/2014/main" id="{EA3B6C7A-2E84-1E41-BA9E-5A40FD42C45B}"/>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89836" y="242255833"/>
          <a:ext cx="356781" cy="532060"/>
        </a:xfrm>
        <a:prstGeom prst="rect">
          <a:avLst/>
        </a:prstGeom>
      </xdr:spPr>
    </xdr:pic>
    <xdr:clientData/>
  </xdr:twoCellAnchor>
  <xdr:twoCellAnchor>
    <xdr:from>
      <xdr:col>1</xdr:col>
      <xdr:colOff>412316</xdr:colOff>
      <xdr:row>348</xdr:row>
      <xdr:rowOff>104113</xdr:rowOff>
    </xdr:from>
    <xdr:to>
      <xdr:col>1</xdr:col>
      <xdr:colOff>798850</xdr:colOff>
      <xdr:row>348</xdr:row>
      <xdr:rowOff>636418</xdr:rowOff>
    </xdr:to>
    <xdr:pic>
      <xdr:nvPicPr>
        <xdr:cNvPr id="12038" name="Picture 12037">
          <a:extLst>
            <a:ext uri="{FF2B5EF4-FFF2-40B4-BE49-F238E27FC236}">
              <a16:creationId xmlns:a16="http://schemas.microsoft.com/office/drawing/2014/main" id="{9DE29BF3-D4BB-104F-B8FE-01DF86DEFE1D}"/>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352116" y="242953513"/>
          <a:ext cx="386534" cy="532305"/>
        </a:xfrm>
        <a:prstGeom prst="rect">
          <a:avLst/>
        </a:prstGeom>
      </xdr:spPr>
    </xdr:pic>
    <xdr:clientData/>
  </xdr:twoCellAnchor>
  <xdr:twoCellAnchor>
    <xdr:from>
      <xdr:col>1</xdr:col>
      <xdr:colOff>401253</xdr:colOff>
      <xdr:row>349</xdr:row>
      <xdr:rowOff>130768</xdr:rowOff>
    </xdr:from>
    <xdr:to>
      <xdr:col>1</xdr:col>
      <xdr:colOff>797642</xdr:colOff>
      <xdr:row>349</xdr:row>
      <xdr:rowOff>633506</xdr:rowOff>
    </xdr:to>
    <xdr:pic>
      <xdr:nvPicPr>
        <xdr:cNvPr id="12039" name="Picture 12038">
          <a:extLst>
            <a:ext uri="{FF2B5EF4-FFF2-40B4-BE49-F238E27FC236}">
              <a16:creationId xmlns:a16="http://schemas.microsoft.com/office/drawing/2014/main" id="{27B54918-8223-C140-81FF-3E7EA56E7051}"/>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341053" y="243678668"/>
          <a:ext cx="396389" cy="502738"/>
        </a:xfrm>
        <a:prstGeom prst="rect">
          <a:avLst/>
        </a:prstGeom>
      </xdr:spPr>
    </xdr:pic>
    <xdr:clientData/>
  </xdr:twoCellAnchor>
  <xdr:twoCellAnchor>
    <xdr:from>
      <xdr:col>1</xdr:col>
      <xdr:colOff>82299</xdr:colOff>
      <xdr:row>350</xdr:row>
      <xdr:rowOff>123636</xdr:rowOff>
    </xdr:from>
    <xdr:to>
      <xdr:col>1</xdr:col>
      <xdr:colOff>729382</xdr:colOff>
      <xdr:row>350</xdr:row>
      <xdr:rowOff>563603</xdr:rowOff>
    </xdr:to>
    <xdr:pic>
      <xdr:nvPicPr>
        <xdr:cNvPr id="12040" name="Picture 12039">
          <a:extLst>
            <a:ext uri="{FF2B5EF4-FFF2-40B4-BE49-F238E27FC236}">
              <a16:creationId xmlns:a16="http://schemas.microsoft.com/office/drawing/2014/main" id="{DD544340-73EC-9443-948E-57EB8B9C65A4}"/>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022099" y="244370036"/>
          <a:ext cx="647083" cy="439967"/>
        </a:xfrm>
        <a:prstGeom prst="rect">
          <a:avLst/>
        </a:prstGeom>
      </xdr:spPr>
    </xdr:pic>
    <xdr:clientData/>
  </xdr:twoCellAnchor>
  <xdr:twoCellAnchor>
    <xdr:from>
      <xdr:col>1</xdr:col>
      <xdr:colOff>136713</xdr:colOff>
      <xdr:row>351</xdr:row>
      <xdr:rowOff>133887</xdr:rowOff>
    </xdr:from>
    <xdr:to>
      <xdr:col>1</xdr:col>
      <xdr:colOff>731969</xdr:colOff>
      <xdr:row>351</xdr:row>
      <xdr:rowOff>555804</xdr:rowOff>
    </xdr:to>
    <xdr:pic>
      <xdr:nvPicPr>
        <xdr:cNvPr id="12041" name="Picture 12040">
          <a:extLst>
            <a:ext uri="{FF2B5EF4-FFF2-40B4-BE49-F238E27FC236}">
              <a16:creationId xmlns:a16="http://schemas.microsoft.com/office/drawing/2014/main" id="{86239CDB-BCA6-7E43-BE61-BA26846222BF}"/>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076513" y="245078787"/>
          <a:ext cx="595256" cy="421917"/>
        </a:xfrm>
        <a:prstGeom prst="rect">
          <a:avLst/>
        </a:prstGeom>
      </xdr:spPr>
    </xdr:pic>
    <xdr:clientData/>
  </xdr:twoCellAnchor>
  <xdr:twoCellAnchor>
    <xdr:from>
      <xdr:col>1</xdr:col>
      <xdr:colOff>324297</xdr:colOff>
      <xdr:row>352</xdr:row>
      <xdr:rowOff>120551</xdr:rowOff>
    </xdr:from>
    <xdr:to>
      <xdr:col>1</xdr:col>
      <xdr:colOff>782937</xdr:colOff>
      <xdr:row>352</xdr:row>
      <xdr:rowOff>631487</xdr:rowOff>
    </xdr:to>
    <xdr:pic>
      <xdr:nvPicPr>
        <xdr:cNvPr id="12042" name="Picture 12041">
          <a:extLst>
            <a:ext uri="{FF2B5EF4-FFF2-40B4-BE49-F238E27FC236}">
              <a16:creationId xmlns:a16="http://schemas.microsoft.com/office/drawing/2014/main" id="{F5EC844C-6986-2D4E-BBE5-4A9916BBFC82}"/>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64097" y="245763951"/>
          <a:ext cx="458640" cy="510936"/>
        </a:xfrm>
        <a:prstGeom prst="rect">
          <a:avLst/>
        </a:prstGeom>
      </xdr:spPr>
    </xdr:pic>
    <xdr:clientData/>
  </xdr:twoCellAnchor>
  <xdr:twoCellAnchor>
    <xdr:from>
      <xdr:col>1</xdr:col>
      <xdr:colOff>284216</xdr:colOff>
      <xdr:row>353</xdr:row>
      <xdr:rowOff>120550</xdr:rowOff>
    </xdr:from>
    <xdr:to>
      <xdr:col>1</xdr:col>
      <xdr:colOff>775424</xdr:colOff>
      <xdr:row>353</xdr:row>
      <xdr:rowOff>639612</xdr:rowOff>
    </xdr:to>
    <xdr:pic>
      <xdr:nvPicPr>
        <xdr:cNvPr id="12043" name="Picture 12042">
          <a:extLst>
            <a:ext uri="{FF2B5EF4-FFF2-40B4-BE49-F238E27FC236}">
              <a16:creationId xmlns:a16="http://schemas.microsoft.com/office/drawing/2014/main" id="{DB4B2FCD-E37E-2244-AB18-12B9FD92ACCE}"/>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24016" y="246462450"/>
          <a:ext cx="491208" cy="519062"/>
        </a:xfrm>
        <a:prstGeom prst="rect">
          <a:avLst/>
        </a:prstGeom>
      </xdr:spPr>
    </xdr:pic>
    <xdr:clientData/>
  </xdr:twoCellAnchor>
  <xdr:twoCellAnchor>
    <xdr:from>
      <xdr:col>1</xdr:col>
      <xdr:colOff>399742</xdr:colOff>
      <xdr:row>354</xdr:row>
      <xdr:rowOff>117044</xdr:rowOff>
    </xdr:from>
    <xdr:to>
      <xdr:col>1</xdr:col>
      <xdr:colOff>799540</xdr:colOff>
      <xdr:row>354</xdr:row>
      <xdr:rowOff>631996</xdr:rowOff>
    </xdr:to>
    <xdr:pic>
      <xdr:nvPicPr>
        <xdr:cNvPr id="12044" name="Picture 12043">
          <a:extLst>
            <a:ext uri="{FF2B5EF4-FFF2-40B4-BE49-F238E27FC236}">
              <a16:creationId xmlns:a16="http://schemas.microsoft.com/office/drawing/2014/main" id="{DC62B672-407B-3D4D-8DB0-75AFE7698460}"/>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339542" y="247157444"/>
          <a:ext cx="399798" cy="514952"/>
        </a:xfrm>
        <a:prstGeom prst="rect">
          <a:avLst/>
        </a:prstGeom>
      </xdr:spPr>
    </xdr:pic>
    <xdr:clientData/>
  </xdr:twoCellAnchor>
  <xdr:twoCellAnchor>
    <xdr:from>
      <xdr:col>1</xdr:col>
      <xdr:colOff>274001</xdr:colOff>
      <xdr:row>355</xdr:row>
      <xdr:rowOff>105712</xdr:rowOff>
    </xdr:from>
    <xdr:to>
      <xdr:col>1</xdr:col>
      <xdr:colOff>766339</xdr:colOff>
      <xdr:row>355</xdr:row>
      <xdr:rowOff>636093</xdr:rowOff>
    </xdr:to>
    <xdr:pic>
      <xdr:nvPicPr>
        <xdr:cNvPr id="12045" name="Picture 12044">
          <a:extLst>
            <a:ext uri="{FF2B5EF4-FFF2-40B4-BE49-F238E27FC236}">
              <a16:creationId xmlns:a16="http://schemas.microsoft.com/office/drawing/2014/main" id="{3C97FCA9-33F2-6940-B859-D86F89E63EB4}"/>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213801" y="247844612"/>
          <a:ext cx="492338" cy="530381"/>
        </a:xfrm>
        <a:prstGeom prst="rect">
          <a:avLst/>
        </a:prstGeom>
      </xdr:spPr>
    </xdr:pic>
    <xdr:clientData/>
  </xdr:twoCellAnchor>
  <xdr:twoCellAnchor>
    <xdr:from>
      <xdr:col>1</xdr:col>
      <xdr:colOff>198557</xdr:colOff>
      <xdr:row>356</xdr:row>
      <xdr:rowOff>107977</xdr:rowOff>
    </xdr:from>
    <xdr:to>
      <xdr:col>1</xdr:col>
      <xdr:colOff>753530</xdr:colOff>
      <xdr:row>356</xdr:row>
      <xdr:rowOff>636503</xdr:rowOff>
    </xdr:to>
    <xdr:pic>
      <xdr:nvPicPr>
        <xdr:cNvPr id="12046" name="Picture 12045">
          <a:extLst>
            <a:ext uri="{FF2B5EF4-FFF2-40B4-BE49-F238E27FC236}">
              <a16:creationId xmlns:a16="http://schemas.microsoft.com/office/drawing/2014/main" id="{1EDCED9D-803A-C140-9830-453F00CCF841}"/>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138357" y="248545377"/>
          <a:ext cx="554973" cy="528526"/>
        </a:xfrm>
        <a:prstGeom prst="rect">
          <a:avLst/>
        </a:prstGeom>
      </xdr:spPr>
    </xdr:pic>
    <xdr:clientData/>
  </xdr:twoCellAnchor>
  <xdr:twoCellAnchor>
    <xdr:from>
      <xdr:col>1</xdr:col>
      <xdr:colOff>355321</xdr:colOff>
      <xdr:row>357</xdr:row>
      <xdr:rowOff>117060</xdr:rowOff>
    </xdr:from>
    <xdr:to>
      <xdr:col>1</xdr:col>
      <xdr:colOff>730818</xdr:colOff>
      <xdr:row>357</xdr:row>
      <xdr:rowOff>566614</xdr:rowOff>
    </xdr:to>
    <xdr:pic>
      <xdr:nvPicPr>
        <xdr:cNvPr id="12047" name="Picture 12046">
          <a:extLst>
            <a:ext uri="{FF2B5EF4-FFF2-40B4-BE49-F238E27FC236}">
              <a16:creationId xmlns:a16="http://schemas.microsoft.com/office/drawing/2014/main" id="{82DBBB33-22D9-0848-B187-9E87DDD9E36B}"/>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295121" y="249252960"/>
          <a:ext cx="375497" cy="449554"/>
        </a:xfrm>
        <a:prstGeom prst="rect">
          <a:avLst/>
        </a:prstGeom>
      </xdr:spPr>
    </xdr:pic>
    <xdr:clientData/>
  </xdr:twoCellAnchor>
  <xdr:twoCellAnchor>
    <xdr:from>
      <xdr:col>1</xdr:col>
      <xdr:colOff>352463</xdr:colOff>
      <xdr:row>358</xdr:row>
      <xdr:rowOff>96158</xdr:rowOff>
    </xdr:from>
    <xdr:to>
      <xdr:col>1</xdr:col>
      <xdr:colOff>735976</xdr:colOff>
      <xdr:row>358</xdr:row>
      <xdr:rowOff>626006</xdr:rowOff>
    </xdr:to>
    <xdr:pic>
      <xdr:nvPicPr>
        <xdr:cNvPr id="12048" name="Picture 12047">
          <a:extLst>
            <a:ext uri="{FF2B5EF4-FFF2-40B4-BE49-F238E27FC236}">
              <a16:creationId xmlns:a16="http://schemas.microsoft.com/office/drawing/2014/main" id="{26FAEF9E-870A-2C46-A08D-D2BBA03CCF02}"/>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92263" y="249930558"/>
          <a:ext cx="383513" cy="529848"/>
        </a:xfrm>
        <a:prstGeom prst="rect">
          <a:avLst/>
        </a:prstGeom>
      </xdr:spPr>
    </xdr:pic>
    <xdr:clientData/>
  </xdr:twoCellAnchor>
  <xdr:twoCellAnchor>
    <xdr:from>
      <xdr:col>1</xdr:col>
      <xdr:colOff>294431</xdr:colOff>
      <xdr:row>359</xdr:row>
      <xdr:rowOff>107979</xdr:rowOff>
    </xdr:from>
    <xdr:to>
      <xdr:col>1</xdr:col>
      <xdr:colOff>776053</xdr:colOff>
      <xdr:row>359</xdr:row>
      <xdr:rowOff>634305</xdr:rowOff>
    </xdr:to>
    <xdr:pic>
      <xdr:nvPicPr>
        <xdr:cNvPr id="12049" name="Picture 12048">
          <a:extLst>
            <a:ext uri="{FF2B5EF4-FFF2-40B4-BE49-F238E27FC236}">
              <a16:creationId xmlns:a16="http://schemas.microsoft.com/office/drawing/2014/main" id="{1BC011C7-5CC8-7549-9A36-2745F73FE7CC}"/>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234231" y="250640879"/>
          <a:ext cx="481622" cy="526326"/>
        </a:xfrm>
        <a:prstGeom prst="rect">
          <a:avLst/>
        </a:prstGeom>
      </xdr:spPr>
    </xdr:pic>
    <xdr:clientData/>
  </xdr:twoCellAnchor>
  <xdr:twoCellAnchor>
    <xdr:from>
      <xdr:col>1</xdr:col>
      <xdr:colOff>295940</xdr:colOff>
      <xdr:row>360</xdr:row>
      <xdr:rowOff>107119</xdr:rowOff>
    </xdr:from>
    <xdr:to>
      <xdr:col>1</xdr:col>
      <xdr:colOff>777561</xdr:colOff>
      <xdr:row>360</xdr:row>
      <xdr:rowOff>623587</xdr:rowOff>
    </xdr:to>
    <xdr:pic>
      <xdr:nvPicPr>
        <xdr:cNvPr id="12050" name="Picture 12049">
          <a:extLst>
            <a:ext uri="{FF2B5EF4-FFF2-40B4-BE49-F238E27FC236}">
              <a16:creationId xmlns:a16="http://schemas.microsoft.com/office/drawing/2014/main" id="{283870D4-A005-1D48-B6EE-171EF4AFE6D4}"/>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35740" y="251338519"/>
          <a:ext cx="481621" cy="516468"/>
        </a:xfrm>
        <a:prstGeom prst="rect">
          <a:avLst/>
        </a:prstGeom>
      </xdr:spPr>
    </xdr:pic>
    <xdr:clientData/>
  </xdr:twoCellAnchor>
  <xdr:twoCellAnchor>
    <xdr:from>
      <xdr:col>1</xdr:col>
      <xdr:colOff>297450</xdr:colOff>
      <xdr:row>361</xdr:row>
      <xdr:rowOff>110995</xdr:rowOff>
    </xdr:from>
    <xdr:to>
      <xdr:col>1</xdr:col>
      <xdr:colOff>769216</xdr:colOff>
      <xdr:row>361</xdr:row>
      <xdr:rowOff>637321</xdr:rowOff>
    </xdr:to>
    <xdr:pic>
      <xdr:nvPicPr>
        <xdr:cNvPr id="12051" name="Picture 12050">
          <a:extLst>
            <a:ext uri="{FF2B5EF4-FFF2-40B4-BE49-F238E27FC236}">
              <a16:creationId xmlns:a16="http://schemas.microsoft.com/office/drawing/2014/main" id="{B6ECB889-1DD4-CE46-B40B-F7F899FF5C7D}"/>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37250" y="252040895"/>
          <a:ext cx="471766" cy="526326"/>
        </a:xfrm>
        <a:prstGeom prst="rect">
          <a:avLst/>
        </a:prstGeom>
      </xdr:spPr>
    </xdr:pic>
    <xdr:clientData/>
  </xdr:twoCellAnchor>
  <xdr:twoCellAnchor>
    <xdr:from>
      <xdr:col>1</xdr:col>
      <xdr:colOff>230203</xdr:colOff>
      <xdr:row>362</xdr:row>
      <xdr:rowOff>120550</xdr:rowOff>
    </xdr:from>
    <xdr:to>
      <xdr:col>1</xdr:col>
      <xdr:colOff>761668</xdr:colOff>
      <xdr:row>362</xdr:row>
      <xdr:rowOff>638070</xdr:rowOff>
    </xdr:to>
    <xdr:pic>
      <xdr:nvPicPr>
        <xdr:cNvPr id="12052" name="Picture 12051">
          <a:extLst>
            <a:ext uri="{FF2B5EF4-FFF2-40B4-BE49-F238E27FC236}">
              <a16:creationId xmlns:a16="http://schemas.microsoft.com/office/drawing/2014/main" id="{18419C72-F8CB-934D-ABAB-6F540A7DDCE0}"/>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170003" y="252748950"/>
          <a:ext cx="531465" cy="517520"/>
        </a:xfrm>
        <a:prstGeom prst="rect">
          <a:avLst/>
        </a:prstGeom>
      </xdr:spPr>
    </xdr:pic>
    <xdr:clientData/>
  </xdr:twoCellAnchor>
  <xdr:twoCellAnchor>
    <xdr:from>
      <xdr:col>1</xdr:col>
      <xdr:colOff>296728</xdr:colOff>
      <xdr:row>363</xdr:row>
      <xdr:rowOff>107975</xdr:rowOff>
    </xdr:from>
    <xdr:to>
      <xdr:col>1</xdr:col>
      <xdr:colOff>775298</xdr:colOff>
      <xdr:row>363</xdr:row>
      <xdr:rowOff>637283</xdr:rowOff>
    </xdr:to>
    <xdr:pic>
      <xdr:nvPicPr>
        <xdr:cNvPr id="12053" name="Picture 12052">
          <a:extLst>
            <a:ext uri="{FF2B5EF4-FFF2-40B4-BE49-F238E27FC236}">
              <a16:creationId xmlns:a16="http://schemas.microsoft.com/office/drawing/2014/main" id="{28AF609F-85AE-BB4F-AB24-6AA96217C92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236528" y="253434875"/>
          <a:ext cx="478570" cy="529308"/>
        </a:xfrm>
        <a:prstGeom prst="rect">
          <a:avLst/>
        </a:prstGeom>
      </xdr:spPr>
    </xdr:pic>
    <xdr:clientData/>
  </xdr:twoCellAnchor>
  <xdr:twoCellAnchor>
    <xdr:from>
      <xdr:col>1</xdr:col>
      <xdr:colOff>324298</xdr:colOff>
      <xdr:row>364</xdr:row>
      <xdr:rowOff>95400</xdr:rowOff>
    </xdr:from>
    <xdr:to>
      <xdr:col>1</xdr:col>
      <xdr:colOff>781378</xdr:colOff>
      <xdr:row>364</xdr:row>
      <xdr:rowOff>634759</xdr:rowOff>
    </xdr:to>
    <xdr:pic>
      <xdr:nvPicPr>
        <xdr:cNvPr id="12054" name="Picture 12053">
          <a:extLst>
            <a:ext uri="{FF2B5EF4-FFF2-40B4-BE49-F238E27FC236}">
              <a16:creationId xmlns:a16="http://schemas.microsoft.com/office/drawing/2014/main" id="{8EFDEA4E-7679-E943-A4ED-1A9FDB988AF2}"/>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264098" y="254120800"/>
          <a:ext cx="457080" cy="539359"/>
        </a:xfrm>
        <a:prstGeom prst="rect">
          <a:avLst/>
        </a:prstGeom>
      </xdr:spPr>
    </xdr:pic>
    <xdr:clientData/>
  </xdr:twoCellAnchor>
  <xdr:twoCellAnchor>
    <xdr:from>
      <xdr:col>1</xdr:col>
      <xdr:colOff>274000</xdr:colOff>
      <xdr:row>365</xdr:row>
      <xdr:rowOff>110939</xdr:rowOff>
    </xdr:from>
    <xdr:to>
      <xdr:col>1</xdr:col>
      <xdr:colOff>770336</xdr:colOff>
      <xdr:row>365</xdr:row>
      <xdr:rowOff>636970</xdr:rowOff>
    </xdr:to>
    <xdr:pic>
      <xdr:nvPicPr>
        <xdr:cNvPr id="12055" name="Picture 12054">
          <a:extLst>
            <a:ext uri="{FF2B5EF4-FFF2-40B4-BE49-F238E27FC236}">
              <a16:creationId xmlns:a16="http://schemas.microsoft.com/office/drawing/2014/main" id="{BCBB0D62-FC96-D14E-9A27-83569539B8E8}"/>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213800" y="254834839"/>
          <a:ext cx="496336" cy="526031"/>
        </a:xfrm>
        <a:prstGeom prst="rect">
          <a:avLst/>
        </a:prstGeom>
      </xdr:spPr>
    </xdr:pic>
    <xdr:clientData/>
  </xdr:twoCellAnchor>
  <xdr:twoCellAnchor>
    <xdr:from>
      <xdr:col>1</xdr:col>
      <xdr:colOff>336867</xdr:colOff>
      <xdr:row>366</xdr:row>
      <xdr:rowOff>107021</xdr:rowOff>
    </xdr:from>
    <xdr:to>
      <xdr:col>1</xdr:col>
      <xdr:colOff>798793</xdr:colOff>
      <xdr:row>366</xdr:row>
      <xdr:rowOff>636136</xdr:rowOff>
    </xdr:to>
    <xdr:pic>
      <xdr:nvPicPr>
        <xdr:cNvPr id="12056" name="Picture 12055">
          <a:extLst>
            <a:ext uri="{FF2B5EF4-FFF2-40B4-BE49-F238E27FC236}">
              <a16:creationId xmlns:a16="http://schemas.microsoft.com/office/drawing/2014/main" id="{BD6A5AD0-0F6C-4F45-8B27-45429ED6BA73}"/>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276667" y="255529421"/>
          <a:ext cx="461926" cy="529115"/>
        </a:xfrm>
        <a:prstGeom prst="rect">
          <a:avLst/>
        </a:prstGeom>
      </xdr:spPr>
    </xdr:pic>
    <xdr:clientData/>
  </xdr:twoCellAnchor>
  <xdr:twoCellAnchor>
    <xdr:from>
      <xdr:col>1</xdr:col>
      <xdr:colOff>186360</xdr:colOff>
      <xdr:row>367</xdr:row>
      <xdr:rowOff>100890</xdr:rowOff>
    </xdr:from>
    <xdr:to>
      <xdr:col>1</xdr:col>
      <xdr:colOff>635145</xdr:colOff>
      <xdr:row>367</xdr:row>
      <xdr:rowOff>623152</xdr:rowOff>
    </xdr:to>
    <xdr:pic>
      <xdr:nvPicPr>
        <xdr:cNvPr id="12057" name="Picture 12056">
          <a:extLst>
            <a:ext uri="{FF2B5EF4-FFF2-40B4-BE49-F238E27FC236}">
              <a16:creationId xmlns:a16="http://schemas.microsoft.com/office/drawing/2014/main" id="{97559874-3931-E54D-9FCA-B695751EFFEA}"/>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126160" y="256221790"/>
          <a:ext cx="448785" cy="522262"/>
        </a:xfrm>
        <a:prstGeom prst="rect">
          <a:avLst/>
        </a:prstGeom>
      </xdr:spPr>
    </xdr:pic>
    <xdr:clientData/>
  </xdr:twoCellAnchor>
  <xdr:twoCellAnchor>
    <xdr:from>
      <xdr:col>1</xdr:col>
      <xdr:colOff>220503</xdr:colOff>
      <xdr:row>368</xdr:row>
      <xdr:rowOff>111364</xdr:rowOff>
    </xdr:from>
    <xdr:to>
      <xdr:col>1</xdr:col>
      <xdr:colOff>741208</xdr:colOff>
      <xdr:row>368</xdr:row>
      <xdr:rowOff>633945</xdr:rowOff>
    </xdr:to>
    <xdr:pic>
      <xdr:nvPicPr>
        <xdr:cNvPr id="12058" name="Picture 12057">
          <a:extLst>
            <a:ext uri="{FF2B5EF4-FFF2-40B4-BE49-F238E27FC236}">
              <a16:creationId xmlns:a16="http://schemas.microsoft.com/office/drawing/2014/main" id="{90003ED6-A889-5C4A-B882-1F0B71C7ADA3}"/>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160303" y="256930764"/>
          <a:ext cx="520705" cy="522581"/>
        </a:xfrm>
        <a:prstGeom prst="rect">
          <a:avLst/>
        </a:prstGeom>
      </xdr:spPr>
    </xdr:pic>
    <xdr:clientData/>
  </xdr:twoCellAnchor>
  <xdr:twoCellAnchor>
    <xdr:from>
      <xdr:col>1</xdr:col>
      <xdr:colOff>215938</xdr:colOff>
      <xdr:row>369</xdr:row>
      <xdr:rowOff>121069</xdr:rowOff>
    </xdr:from>
    <xdr:to>
      <xdr:col>1</xdr:col>
      <xdr:colOff>676413</xdr:colOff>
      <xdr:row>369</xdr:row>
      <xdr:rowOff>566793</xdr:rowOff>
    </xdr:to>
    <xdr:pic>
      <xdr:nvPicPr>
        <xdr:cNvPr id="12059" name="Picture 12058">
          <a:extLst>
            <a:ext uri="{FF2B5EF4-FFF2-40B4-BE49-F238E27FC236}">
              <a16:creationId xmlns:a16="http://schemas.microsoft.com/office/drawing/2014/main" id="{EA3A16E8-8861-9049-B74C-1596C812A847}"/>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155738" y="257638969"/>
          <a:ext cx="460475" cy="445724"/>
        </a:xfrm>
        <a:prstGeom prst="rect">
          <a:avLst/>
        </a:prstGeom>
      </xdr:spPr>
    </xdr:pic>
    <xdr:clientData/>
  </xdr:twoCellAnchor>
  <xdr:twoCellAnchor>
    <xdr:from>
      <xdr:col>1</xdr:col>
      <xdr:colOff>144205</xdr:colOff>
      <xdr:row>370</xdr:row>
      <xdr:rowOff>18471</xdr:rowOff>
    </xdr:from>
    <xdr:to>
      <xdr:col>1</xdr:col>
      <xdr:colOff>648056</xdr:colOff>
      <xdr:row>370</xdr:row>
      <xdr:rowOff>649034</xdr:rowOff>
    </xdr:to>
    <xdr:pic>
      <xdr:nvPicPr>
        <xdr:cNvPr id="12060" name="Picture 12059">
          <a:extLst>
            <a:ext uri="{FF2B5EF4-FFF2-40B4-BE49-F238E27FC236}">
              <a16:creationId xmlns:a16="http://schemas.microsoft.com/office/drawing/2014/main" id="{92D1344E-F6EB-8A46-A585-C1A2E97C8CFF}"/>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084005" y="258234871"/>
          <a:ext cx="503851" cy="630563"/>
        </a:xfrm>
        <a:prstGeom prst="rect">
          <a:avLst/>
        </a:prstGeom>
      </xdr:spPr>
    </xdr:pic>
    <xdr:clientData/>
  </xdr:twoCellAnchor>
  <xdr:twoCellAnchor>
    <xdr:from>
      <xdr:col>1</xdr:col>
      <xdr:colOff>153909</xdr:colOff>
      <xdr:row>371</xdr:row>
      <xdr:rowOff>65528</xdr:rowOff>
    </xdr:from>
    <xdr:to>
      <xdr:col>1</xdr:col>
      <xdr:colOff>676343</xdr:colOff>
      <xdr:row>371</xdr:row>
      <xdr:rowOff>658716</xdr:rowOff>
    </xdr:to>
    <xdr:pic>
      <xdr:nvPicPr>
        <xdr:cNvPr id="12061" name="Picture 12060">
          <a:extLst>
            <a:ext uri="{FF2B5EF4-FFF2-40B4-BE49-F238E27FC236}">
              <a16:creationId xmlns:a16="http://schemas.microsoft.com/office/drawing/2014/main" id="{740BFAA9-E6BA-FF47-831F-193796C1B635}"/>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093709" y="258980428"/>
          <a:ext cx="522434" cy="593188"/>
        </a:xfrm>
        <a:prstGeom prst="rect">
          <a:avLst/>
        </a:prstGeom>
      </xdr:spPr>
    </xdr:pic>
    <xdr:clientData/>
  </xdr:twoCellAnchor>
  <xdr:twoCellAnchor>
    <xdr:from>
      <xdr:col>1</xdr:col>
      <xdr:colOff>99281</xdr:colOff>
      <xdr:row>372</xdr:row>
      <xdr:rowOff>20572</xdr:rowOff>
    </xdr:from>
    <xdr:to>
      <xdr:col>1</xdr:col>
      <xdr:colOff>740824</xdr:colOff>
      <xdr:row>372</xdr:row>
      <xdr:rowOff>645489</xdr:rowOff>
    </xdr:to>
    <xdr:pic>
      <xdr:nvPicPr>
        <xdr:cNvPr id="12062" name="Picture 12061">
          <a:extLst>
            <a:ext uri="{FF2B5EF4-FFF2-40B4-BE49-F238E27FC236}">
              <a16:creationId xmlns:a16="http://schemas.microsoft.com/office/drawing/2014/main" id="{0C15B18B-1102-AA44-B017-F9323BCAC3D6}"/>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039081" y="259633972"/>
          <a:ext cx="641543" cy="624917"/>
        </a:xfrm>
        <a:prstGeom prst="rect">
          <a:avLst/>
        </a:prstGeom>
      </xdr:spPr>
    </xdr:pic>
    <xdr:clientData/>
  </xdr:twoCellAnchor>
  <xdr:twoCellAnchor>
    <xdr:from>
      <xdr:col>1</xdr:col>
      <xdr:colOff>161030</xdr:colOff>
      <xdr:row>373</xdr:row>
      <xdr:rowOff>56613</xdr:rowOff>
    </xdr:from>
    <xdr:to>
      <xdr:col>1</xdr:col>
      <xdr:colOff>728773</xdr:colOff>
      <xdr:row>373</xdr:row>
      <xdr:rowOff>663396</xdr:rowOff>
    </xdr:to>
    <xdr:pic>
      <xdr:nvPicPr>
        <xdr:cNvPr id="12063" name="Picture 12062">
          <a:extLst>
            <a:ext uri="{FF2B5EF4-FFF2-40B4-BE49-F238E27FC236}">
              <a16:creationId xmlns:a16="http://schemas.microsoft.com/office/drawing/2014/main" id="{F1F753AF-0AE0-FE44-BEB7-79F7D90AC9F9}"/>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100830" y="260368513"/>
          <a:ext cx="567743" cy="606783"/>
        </a:xfrm>
        <a:prstGeom prst="rect">
          <a:avLst/>
        </a:prstGeom>
      </xdr:spPr>
    </xdr:pic>
    <xdr:clientData/>
  </xdr:twoCellAnchor>
  <xdr:twoCellAnchor>
    <xdr:from>
      <xdr:col>1</xdr:col>
      <xdr:colOff>56229</xdr:colOff>
      <xdr:row>374</xdr:row>
      <xdr:rowOff>56612</xdr:rowOff>
    </xdr:from>
    <xdr:to>
      <xdr:col>1</xdr:col>
      <xdr:colOff>726353</xdr:colOff>
      <xdr:row>374</xdr:row>
      <xdr:rowOff>662609</xdr:rowOff>
    </xdr:to>
    <xdr:pic>
      <xdr:nvPicPr>
        <xdr:cNvPr id="12064" name="Picture 12063">
          <a:extLst>
            <a:ext uri="{FF2B5EF4-FFF2-40B4-BE49-F238E27FC236}">
              <a16:creationId xmlns:a16="http://schemas.microsoft.com/office/drawing/2014/main" id="{D04508E5-0ED2-1642-BBA3-145981F9F373}"/>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996029" y="261067012"/>
          <a:ext cx="670124" cy="605997"/>
        </a:xfrm>
        <a:prstGeom prst="rect">
          <a:avLst/>
        </a:prstGeom>
      </xdr:spPr>
    </xdr:pic>
    <xdr:clientData/>
  </xdr:twoCellAnchor>
  <xdr:twoCellAnchor>
    <xdr:from>
      <xdr:col>1</xdr:col>
      <xdr:colOff>57867</xdr:colOff>
      <xdr:row>375</xdr:row>
      <xdr:rowOff>42876</xdr:rowOff>
    </xdr:from>
    <xdr:to>
      <xdr:col>1</xdr:col>
      <xdr:colOff>708429</xdr:colOff>
      <xdr:row>375</xdr:row>
      <xdr:rowOff>674107</xdr:rowOff>
    </xdr:to>
    <xdr:pic>
      <xdr:nvPicPr>
        <xdr:cNvPr id="12065" name="Picture 12064">
          <a:extLst>
            <a:ext uri="{FF2B5EF4-FFF2-40B4-BE49-F238E27FC236}">
              <a16:creationId xmlns:a16="http://schemas.microsoft.com/office/drawing/2014/main" id="{F67C306E-32E5-2B41-A0E8-42DBBB8563F5}"/>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997667" y="261751776"/>
          <a:ext cx="650562" cy="631231"/>
        </a:xfrm>
        <a:prstGeom prst="rect">
          <a:avLst/>
        </a:prstGeom>
      </xdr:spPr>
    </xdr:pic>
    <xdr:clientData/>
  </xdr:twoCellAnchor>
  <xdr:twoCellAnchor>
    <xdr:from>
      <xdr:col>1</xdr:col>
      <xdr:colOff>35363</xdr:colOff>
      <xdr:row>376</xdr:row>
      <xdr:rowOff>20816</xdr:rowOff>
    </xdr:from>
    <xdr:to>
      <xdr:col>1</xdr:col>
      <xdr:colOff>661799</xdr:colOff>
      <xdr:row>376</xdr:row>
      <xdr:rowOff>676484</xdr:rowOff>
    </xdr:to>
    <xdr:pic>
      <xdr:nvPicPr>
        <xdr:cNvPr id="12066" name="Picture 12065">
          <a:extLst>
            <a:ext uri="{FF2B5EF4-FFF2-40B4-BE49-F238E27FC236}">
              <a16:creationId xmlns:a16="http://schemas.microsoft.com/office/drawing/2014/main" id="{B1A2CABF-E4C2-854C-82DB-7E26A5C60249}"/>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975163" y="262428216"/>
          <a:ext cx="626436" cy="655668"/>
        </a:xfrm>
        <a:prstGeom prst="rect">
          <a:avLst/>
        </a:prstGeom>
      </xdr:spPr>
    </xdr:pic>
    <xdr:clientData/>
  </xdr:twoCellAnchor>
  <xdr:twoCellAnchor>
    <xdr:from>
      <xdr:col>1</xdr:col>
      <xdr:colOff>143485</xdr:colOff>
      <xdr:row>377</xdr:row>
      <xdr:rowOff>70883</xdr:rowOff>
    </xdr:from>
    <xdr:to>
      <xdr:col>1</xdr:col>
      <xdr:colOff>712726</xdr:colOff>
      <xdr:row>377</xdr:row>
      <xdr:rowOff>680915</xdr:rowOff>
    </xdr:to>
    <xdr:pic>
      <xdr:nvPicPr>
        <xdr:cNvPr id="12067" name="Picture 12066">
          <a:extLst>
            <a:ext uri="{FF2B5EF4-FFF2-40B4-BE49-F238E27FC236}">
              <a16:creationId xmlns:a16="http://schemas.microsoft.com/office/drawing/2014/main" id="{0806DAE4-9BF4-F64C-8E23-672328837958}"/>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083285" y="263176783"/>
          <a:ext cx="569241" cy="610032"/>
        </a:xfrm>
        <a:prstGeom prst="rect">
          <a:avLst/>
        </a:prstGeom>
      </xdr:spPr>
    </xdr:pic>
    <xdr:clientData/>
  </xdr:twoCellAnchor>
  <xdr:twoCellAnchor>
    <xdr:from>
      <xdr:col>1</xdr:col>
      <xdr:colOff>300454</xdr:colOff>
      <xdr:row>378</xdr:row>
      <xdr:rowOff>56613</xdr:rowOff>
    </xdr:from>
    <xdr:to>
      <xdr:col>1</xdr:col>
      <xdr:colOff>734704</xdr:colOff>
      <xdr:row>378</xdr:row>
      <xdr:rowOff>687110</xdr:rowOff>
    </xdr:to>
    <xdr:pic>
      <xdr:nvPicPr>
        <xdr:cNvPr id="12068" name="Picture 12067">
          <a:extLst>
            <a:ext uri="{FF2B5EF4-FFF2-40B4-BE49-F238E27FC236}">
              <a16:creationId xmlns:a16="http://schemas.microsoft.com/office/drawing/2014/main" id="{EB1F51BA-47FC-C645-BB4C-33ABB26EF976}"/>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240254" y="263861013"/>
          <a:ext cx="434250" cy="630497"/>
        </a:xfrm>
        <a:prstGeom prst="rect">
          <a:avLst/>
        </a:prstGeom>
      </xdr:spPr>
    </xdr:pic>
    <xdr:clientData/>
  </xdr:twoCellAnchor>
  <xdr:twoCellAnchor>
    <xdr:from>
      <xdr:col>1</xdr:col>
      <xdr:colOff>257641</xdr:colOff>
      <xdr:row>379</xdr:row>
      <xdr:rowOff>56614</xdr:rowOff>
    </xdr:from>
    <xdr:to>
      <xdr:col>1</xdr:col>
      <xdr:colOff>739868</xdr:colOff>
      <xdr:row>379</xdr:row>
      <xdr:rowOff>678705</xdr:rowOff>
    </xdr:to>
    <xdr:pic>
      <xdr:nvPicPr>
        <xdr:cNvPr id="12069" name="Picture 12068">
          <a:extLst>
            <a:ext uri="{FF2B5EF4-FFF2-40B4-BE49-F238E27FC236}">
              <a16:creationId xmlns:a16="http://schemas.microsoft.com/office/drawing/2014/main" id="{5CF936C0-F011-DD43-873F-48385FFF6852}"/>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197441" y="264559514"/>
          <a:ext cx="482227" cy="622091"/>
        </a:xfrm>
        <a:prstGeom prst="rect">
          <a:avLst/>
        </a:prstGeom>
      </xdr:spPr>
    </xdr:pic>
    <xdr:clientData/>
  </xdr:twoCellAnchor>
  <xdr:twoCellAnchor>
    <xdr:from>
      <xdr:col>1</xdr:col>
      <xdr:colOff>243372</xdr:colOff>
      <xdr:row>380</xdr:row>
      <xdr:rowOff>42342</xdr:rowOff>
    </xdr:from>
    <xdr:to>
      <xdr:col>1</xdr:col>
      <xdr:colOff>733868</xdr:colOff>
      <xdr:row>380</xdr:row>
      <xdr:rowOff>676497</xdr:rowOff>
    </xdr:to>
    <xdr:pic>
      <xdr:nvPicPr>
        <xdr:cNvPr id="12070" name="Picture 12069">
          <a:extLst>
            <a:ext uri="{FF2B5EF4-FFF2-40B4-BE49-F238E27FC236}">
              <a16:creationId xmlns:a16="http://schemas.microsoft.com/office/drawing/2014/main" id="{BE79770C-0952-9E4B-BD7D-B93A6C120353}"/>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183172" y="265243742"/>
          <a:ext cx="490496" cy="634155"/>
        </a:xfrm>
        <a:prstGeom prst="rect">
          <a:avLst/>
        </a:prstGeom>
      </xdr:spPr>
    </xdr:pic>
    <xdr:clientData/>
  </xdr:twoCellAnchor>
  <xdr:twoCellAnchor>
    <xdr:from>
      <xdr:col>1</xdr:col>
      <xdr:colOff>221847</xdr:colOff>
      <xdr:row>381</xdr:row>
      <xdr:rowOff>49356</xdr:rowOff>
    </xdr:from>
    <xdr:to>
      <xdr:col>1</xdr:col>
      <xdr:colOff>721709</xdr:colOff>
      <xdr:row>381</xdr:row>
      <xdr:rowOff>671448</xdr:rowOff>
    </xdr:to>
    <xdr:pic>
      <xdr:nvPicPr>
        <xdr:cNvPr id="12071" name="Picture 12070">
          <a:extLst>
            <a:ext uri="{FF2B5EF4-FFF2-40B4-BE49-F238E27FC236}">
              <a16:creationId xmlns:a16="http://schemas.microsoft.com/office/drawing/2014/main" id="{4232B955-1D58-0C41-8B2A-8BBD6331E38D}"/>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161647" y="265949256"/>
          <a:ext cx="499862" cy="622092"/>
        </a:xfrm>
        <a:prstGeom prst="rect">
          <a:avLst/>
        </a:prstGeom>
      </xdr:spPr>
    </xdr:pic>
    <xdr:clientData/>
  </xdr:twoCellAnchor>
  <xdr:twoCellAnchor>
    <xdr:from>
      <xdr:col>1</xdr:col>
      <xdr:colOff>64878</xdr:colOff>
      <xdr:row>382</xdr:row>
      <xdr:rowOff>22077</xdr:rowOff>
    </xdr:from>
    <xdr:to>
      <xdr:col>1</xdr:col>
      <xdr:colOff>719911</xdr:colOff>
      <xdr:row>382</xdr:row>
      <xdr:rowOff>672807</xdr:rowOff>
    </xdr:to>
    <xdr:pic>
      <xdr:nvPicPr>
        <xdr:cNvPr id="12072" name="Picture 12071">
          <a:extLst>
            <a:ext uri="{FF2B5EF4-FFF2-40B4-BE49-F238E27FC236}">
              <a16:creationId xmlns:a16="http://schemas.microsoft.com/office/drawing/2014/main" id="{E1773805-B30F-7746-8A2D-EA20FA9FB51D}"/>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004678" y="266620477"/>
          <a:ext cx="655033" cy="650730"/>
        </a:xfrm>
        <a:prstGeom prst="rect">
          <a:avLst/>
        </a:prstGeom>
      </xdr:spPr>
    </xdr:pic>
    <xdr:clientData/>
  </xdr:twoCellAnchor>
  <xdr:twoCellAnchor>
    <xdr:from>
      <xdr:col>1</xdr:col>
      <xdr:colOff>266614</xdr:colOff>
      <xdr:row>383</xdr:row>
      <xdr:rowOff>28071</xdr:rowOff>
    </xdr:from>
    <xdr:to>
      <xdr:col>1</xdr:col>
      <xdr:colOff>691955</xdr:colOff>
      <xdr:row>383</xdr:row>
      <xdr:rowOff>676412</xdr:rowOff>
    </xdr:to>
    <xdr:pic>
      <xdr:nvPicPr>
        <xdr:cNvPr id="12073" name="Picture 12072">
          <a:extLst>
            <a:ext uri="{FF2B5EF4-FFF2-40B4-BE49-F238E27FC236}">
              <a16:creationId xmlns:a16="http://schemas.microsoft.com/office/drawing/2014/main" id="{7179232E-4B6C-9F46-BDE8-E45C2E2E6AFA}"/>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206414" y="267324971"/>
          <a:ext cx="425341" cy="648341"/>
        </a:xfrm>
        <a:prstGeom prst="rect">
          <a:avLst/>
        </a:prstGeom>
      </xdr:spPr>
    </xdr:pic>
    <xdr:clientData/>
  </xdr:twoCellAnchor>
  <xdr:twoCellAnchor>
    <xdr:from>
      <xdr:col>1</xdr:col>
      <xdr:colOff>213903</xdr:colOff>
      <xdr:row>384</xdr:row>
      <xdr:rowOff>56613</xdr:rowOff>
    </xdr:from>
    <xdr:to>
      <xdr:col>1</xdr:col>
      <xdr:colOff>647814</xdr:colOff>
      <xdr:row>384</xdr:row>
      <xdr:rowOff>652818</xdr:rowOff>
    </xdr:to>
    <xdr:pic>
      <xdr:nvPicPr>
        <xdr:cNvPr id="12074" name="Picture 12073">
          <a:extLst>
            <a:ext uri="{FF2B5EF4-FFF2-40B4-BE49-F238E27FC236}">
              <a16:creationId xmlns:a16="http://schemas.microsoft.com/office/drawing/2014/main" id="{FF305F38-D587-BE4E-BC9F-76324DC8BBAA}"/>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153703" y="268052013"/>
          <a:ext cx="433911" cy="596205"/>
        </a:xfrm>
        <a:prstGeom prst="rect">
          <a:avLst/>
        </a:prstGeom>
      </xdr:spPr>
    </xdr:pic>
    <xdr:clientData/>
  </xdr:twoCellAnchor>
  <xdr:twoCellAnchor>
    <xdr:from>
      <xdr:col>1</xdr:col>
      <xdr:colOff>285982</xdr:colOff>
      <xdr:row>385</xdr:row>
      <xdr:rowOff>27586</xdr:rowOff>
    </xdr:from>
    <xdr:to>
      <xdr:col>1</xdr:col>
      <xdr:colOff>708475</xdr:colOff>
      <xdr:row>385</xdr:row>
      <xdr:rowOff>564266</xdr:rowOff>
    </xdr:to>
    <xdr:pic>
      <xdr:nvPicPr>
        <xdr:cNvPr id="12075" name="Picture 12074">
          <a:extLst>
            <a:ext uri="{FF2B5EF4-FFF2-40B4-BE49-F238E27FC236}">
              <a16:creationId xmlns:a16="http://schemas.microsoft.com/office/drawing/2014/main" id="{38ADFC9E-7888-CC49-B346-F8E53F4A33CB}"/>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225782" y="268721486"/>
          <a:ext cx="422493" cy="536680"/>
        </a:xfrm>
        <a:prstGeom prst="rect">
          <a:avLst/>
        </a:prstGeom>
      </xdr:spPr>
    </xdr:pic>
    <xdr:clientData/>
  </xdr:twoCellAnchor>
  <xdr:twoCellAnchor>
    <xdr:from>
      <xdr:col>1</xdr:col>
      <xdr:colOff>249454</xdr:colOff>
      <xdr:row>386</xdr:row>
      <xdr:rowOff>16941</xdr:rowOff>
    </xdr:from>
    <xdr:to>
      <xdr:col>1</xdr:col>
      <xdr:colOff>713845</xdr:colOff>
      <xdr:row>386</xdr:row>
      <xdr:rowOff>556774</xdr:rowOff>
    </xdr:to>
    <xdr:pic>
      <xdr:nvPicPr>
        <xdr:cNvPr id="12076" name="Picture 12075">
          <a:extLst>
            <a:ext uri="{FF2B5EF4-FFF2-40B4-BE49-F238E27FC236}">
              <a16:creationId xmlns:a16="http://schemas.microsoft.com/office/drawing/2014/main" id="{879A2DAA-B41B-FC45-99DF-34D9C6EBAA7D}"/>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189254" y="269409341"/>
          <a:ext cx="464391" cy="539833"/>
        </a:xfrm>
        <a:prstGeom prst="rect">
          <a:avLst/>
        </a:prstGeom>
      </xdr:spPr>
    </xdr:pic>
    <xdr:clientData/>
  </xdr:twoCellAnchor>
  <xdr:twoCellAnchor>
    <xdr:from>
      <xdr:col>1</xdr:col>
      <xdr:colOff>299520</xdr:colOff>
      <xdr:row>387</xdr:row>
      <xdr:rowOff>27587</xdr:rowOff>
    </xdr:from>
    <xdr:to>
      <xdr:col>1</xdr:col>
      <xdr:colOff>710594</xdr:colOff>
      <xdr:row>387</xdr:row>
      <xdr:rowOff>564267</xdr:rowOff>
    </xdr:to>
    <xdr:pic>
      <xdr:nvPicPr>
        <xdr:cNvPr id="12077" name="Picture 12076">
          <a:extLst>
            <a:ext uri="{FF2B5EF4-FFF2-40B4-BE49-F238E27FC236}">
              <a16:creationId xmlns:a16="http://schemas.microsoft.com/office/drawing/2014/main" id="{4E77925F-5E2F-2146-81E1-65395319C730}"/>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239320" y="270118487"/>
          <a:ext cx="411074" cy="536680"/>
        </a:xfrm>
        <a:prstGeom prst="rect">
          <a:avLst/>
        </a:prstGeom>
      </xdr:spPr>
    </xdr:pic>
    <xdr:clientData/>
  </xdr:twoCellAnchor>
  <xdr:twoCellAnchor>
    <xdr:from>
      <xdr:col>1</xdr:col>
      <xdr:colOff>285250</xdr:colOff>
      <xdr:row>388</xdr:row>
      <xdr:rowOff>42343</xdr:rowOff>
    </xdr:from>
    <xdr:to>
      <xdr:col>1</xdr:col>
      <xdr:colOff>680119</xdr:colOff>
      <xdr:row>388</xdr:row>
      <xdr:rowOff>644524</xdr:rowOff>
    </xdr:to>
    <xdr:pic>
      <xdr:nvPicPr>
        <xdr:cNvPr id="12078" name="Picture 12077">
          <a:extLst>
            <a:ext uri="{FF2B5EF4-FFF2-40B4-BE49-F238E27FC236}">
              <a16:creationId xmlns:a16="http://schemas.microsoft.com/office/drawing/2014/main" id="{36EA1708-CFE9-404D-86D5-13A3A46E7E5C}"/>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225050" y="270831743"/>
          <a:ext cx="394869" cy="602181"/>
        </a:xfrm>
        <a:prstGeom prst="rect">
          <a:avLst/>
        </a:prstGeom>
      </xdr:spPr>
    </xdr:pic>
    <xdr:clientData/>
  </xdr:twoCellAnchor>
  <xdr:twoCellAnchor>
    <xdr:from>
      <xdr:col>1</xdr:col>
      <xdr:colOff>114260</xdr:colOff>
      <xdr:row>390</xdr:row>
      <xdr:rowOff>20572</xdr:rowOff>
    </xdr:from>
    <xdr:to>
      <xdr:col>1</xdr:col>
      <xdr:colOff>691610</xdr:colOff>
      <xdr:row>390</xdr:row>
      <xdr:rowOff>567773</xdr:rowOff>
    </xdr:to>
    <xdr:pic>
      <xdr:nvPicPr>
        <xdr:cNvPr id="12079" name="Picture 12078">
          <a:extLst>
            <a:ext uri="{FF2B5EF4-FFF2-40B4-BE49-F238E27FC236}">
              <a16:creationId xmlns:a16="http://schemas.microsoft.com/office/drawing/2014/main" id="{85D41054-E553-DD4F-BE91-1957195AB2F0}"/>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054060" y="272206972"/>
          <a:ext cx="577350" cy="547201"/>
        </a:xfrm>
        <a:prstGeom prst="rect">
          <a:avLst/>
        </a:prstGeom>
      </xdr:spPr>
    </xdr:pic>
    <xdr:clientData/>
  </xdr:twoCellAnchor>
  <xdr:twoCellAnchor>
    <xdr:from>
      <xdr:col>1</xdr:col>
      <xdr:colOff>155111</xdr:colOff>
      <xdr:row>389</xdr:row>
      <xdr:rowOff>42344</xdr:rowOff>
    </xdr:from>
    <xdr:to>
      <xdr:col>1</xdr:col>
      <xdr:colOff>632645</xdr:colOff>
      <xdr:row>389</xdr:row>
      <xdr:rowOff>644066</xdr:rowOff>
    </xdr:to>
    <xdr:pic>
      <xdr:nvPicPr>
        <xdr:cNvPr id="12080" name="Picture 12079">
          <a:extLst>
            <a:ext uri="{FF2B5EF4-FFF2-40B4-BE49-F238E27FC236}">
              <a16:creationId xmlns:a16="http://schemas.microsoft.com/office/drawing/2014/main" id="{5CCC8D10-7FB1-1542-B24D-742204E6C726}"/>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094911" y="271530244"/>
          <a:ext cx="477534" cy="601722"/>
        </a:xfrm>
        <a:prstGeom prst="rect">
          <a:avLst/>
        </a:prstGeom>
      </xdr:spPr>
    </xdr:pic>
    <xdr:clientData/>
  </xdr:twoCellAnchor>
  <xdr:twoCellAnchor>
    <xdr:from>
      <xdr:col>1</xdr:col>
      <xdr:colOff>199633</xdr:colOff>
      <xdr:row>391</xdr:row>
      <xdr:rowOff>56611</xdr:rowOff>
    </xdr:from>
    <xdr:to>
      <xdr:col>1</xdr:col>
      <xdr:colOff>727076</xdr:colOff>
      <xdr:row>391</xdr:row>
      <xdr:rowOff>650772</xdr:rowOff>
    </xdr:to>
    <xdr:pic>
      <xdr:nvPicPr>
        <xdr:cNvPr id="12081" name="Picture 12080">
          <a:extLst>
            <a:ext uri="{FF2B5EF4-FFF2-40B4-BE49-F238E27FC236}">
              <a16:creationId xmlns:a16="http://schemas.microsoft.com/office/drawing/2014/main" id="{A7B42707-1980-D94A-9F47-CD3D6FCD6FF5}"/>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139433" y="272941511"/>
          <a:ext cx="527443" cy="594161"/>
        </a:xfrm>
        <a:prstGeom prst="rect">
          <a:avLst/>
        </a:prstGeom>
      </xdr:spPr>
    </xdr:pic>
    <xdr:clientData/>
  </xdr:twoCellAnchor>
  <xdr:twoCellAnchor>
    <xdr:from>
      <xdr:col>1</xdr:col>
      <xdr:colOff>206645</xdr:colOff>
      <xdr:row>392</xdr:row>
      <xdr:rowOff>27830</xdr:rowOff>
    </xdr:from>
    <xdr:to>
      <xdr:col>1</xdr:col>
      <xdr:colOff>721257</xdr:colOff>
      <xdr:row>392</xdr:row>
      <xdr:rowOff>636610</xdr:rowOff>
    </xdr:to>
    <xdr:pic>
      <xdr:nvPicPr>
        <xdr:cNvPr id="12082" name="Picture 12081">
          <a:extLst>
            <a:ext uri="{FF2B5EF4-FFF2-40B4-BE49-F238E27FC236}">
              <a16:creationId xmlns:a16="http://schemas.microsoft.com/office/drawing/2014/main" id="{F0D7B99B-7CE2-8344-A63C-CECE76B14D3F}"/>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146445" y="273611230"/>
          <a:ext cx="514612" cy="608780"/>
        </a:xfrm>
        <a:prstGeom prst="rect">
          <a:avLst/>
        </a:prstGeom>
      </xdr:spPr>
    </xdr:pic>
    <xdr:clientData/>
  </xdr:twoCellAnchor>
  <xdr:twoCellAnchor>
    <xdr:from>
      <xdr:col>1</xdr:col>
      <xdr:colOff>185363</xdr:colOff>
      <xdr:row>393</xdr:row>
      <xdr:rowOff>42344</xdr:rowOff>
    </xdr:from>
    <xdr:to>
      <xdr:col>1</xdr:col>
      <xdr:colOff>721530</xdr:colOff>
      <xdr:row>393</xdr:row>
      <xdr:rowOff>651123</xdr:rowOff>
    </xdr:to>
    <xdr:pic>
      <xdr:nvPicPr>
        <xdr:cNvPr id="12083" name="Picture 12082">
          <a:extLst>
            <a:ext uri="{FF2B5EF4-FFF2-40B4-BE49-F238E27FC236}">
              <a16:creationId xmlns:a16="http://schemas.microsoft.com/office/drawing/2014/main" id="{5589348F-6316-B740-A1FC-56B3D128EF2F}"/>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125163" y="274324244"/>
          <a:ext cx="536167" cy="608779"/>
        </a:xfrm>
        <a:prstGeom prst="rect">
          <a:avLst/>
        </a:prstGeom>
      </xdr:spPr>
    </xdr:pic>
    <xdr:clientData/>
  </xdr:twoCellAnchor>
  <xdr:twoCellAnchor>
    <xdr:from>
      <xdr:col>1</xdr:col>
      <xdr:colOff>213658</xdr:colOff>
      <xdr:row>394</xdr:row>
      <xdr:rowOff>42343</xdr:rowOff>
    </xdr:from>
    <xdr:to>
      <xdr:col>1</xdr:col>
      <xdr:colOff>714029</xdr:colOff>
      <xdr:row>394</xdr:row>
      <xdr:rowOff>642568</xdr:rowOff>
    </xdr:to>
    <xdr:pic>
      <xdr:nvPicPr>
        <xdr:cNvPr id="12084" name="Picture 12083">
          <a:extLst>
            <a:ext uri="{FF2B5EF4-FFF2-40B4-BE49-F238E27FC236}">
              <a16:creationId xmlns:a16="http://schemas.microsoft.com/office/drawing/2014/main" id="{66207A2B-F394-8F4A-9CCE-E9233B531DBC}"/>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153458" y="275022743"/>
          <a:ext cx="500371" cy="600225"/>
        </a:xfrm>
        <a:prstGeom prst="rect">
          <a:avLst/>
        </a:prstGeom>
      </xdr:spPr>
    </xdr:pic>
    <xdr:clientData/>
  </xdr:twoCellAnchor>
  <xdr:twoCellAnchor>
    <xdr:from>
      <xdr:col>1</xdr:col>
      <xdr:colOff>156823</xdr:colOff>
      <xdr:row>395</xdr:row>
      <xdr:rowOff>27829</xdr:rowOff>
    </xdr:from>
    <xdr:to>
      <xdr:col>1</xdr:col>
      <xdr:colOff>708515</xdr:colOff>
      <xdr:row>395</xdr:row>
      <xdr:rowOff>632194</xdr:rowOff>
    </xdr:to>
    <xdr:pic>
      <xdr:nvPicPr>
        <xdr:cNvPr id="12085" name="Picture 12084">
          <a:extLst>
            <a:ext uri="{FF2B5EF4-FFF2-40B4-BE49-F238E27FC236}">
              <a16:creationId xmlns:a16="http://schemas.microsoft.com/office/drawing/2014/main" id="{AA9CA308-B05A-0547-BF1A-0A71251EF48B}"/>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096623" y="275706729"/>
          <a:ext cx="551692" cy="604365"/>
        </a:xfrm>
        <a:prstGeom prst="rect">
          <a:avLst/>
        </a:prstGeom>
      </xdr:spPr>
    </xdr:pic>
    <xdr:clientData/>
  </xdr:twoCellAnchor>
  <xdr:twoCellAnchor>
    <xdr:from>
      <xdr:col>1</xdr:col>
      <xdr:colOff>127798</xdr:colOff>
      <xdr:row>396</xdr:row>
      <xdr:rowOff>42344</xdr:rowOff>
    </xdr:from>
    <xdr:to>
      <xdr:col>1</xdr:col>
      <xdr:colOff>692320</xdr:colOff>
      <xdr:row>396</xdr:row>
      <xdr:rowOff>647788</xdr:rowOff>
    </xdr:to>
    <xdr:pic>
      <xdr:nvPicPr>
        <xdr:cNvPr id="12086" name="Picture 12085">
          <a:extLst>
            <a:ext uri="{FF2B5EF4-FFF2-40B4-BE49-F238E27FC236}">
              <a16:creationId xmlns:a16="http://schemas.microsoft.com/office/drawing/2014/main" id="{1EDCE014-CE8C-594C-B748-A2DD3392031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067598" y="276419744"/>
          <a:ext cx="564522" cy="605444"/>
        </a:xfrm>
        <a:prstGeom prst="rect">
          <a:avLst/>
        </a:prstGeom>
      </xdr:spPr>
    </xdr:pic>
    <xdr:clientData/>
  </xdr:twoCellAnchor>
  <xdr:twoCellAnchor>
    <xdr:from>
      <xdr:col>1</xdr:col>
      <xdr:colOff>42422</xdr:colOff>
      <xdr:row>397</xdr:row>
      <xdr:rowOff>34842</xdr:rowOff>
    </xdr:from>
    <xdr:to>
      <xdr:col>1</xdr:col>
      <xdr:colOff>698164</xdr:colOff>
      <xdr:row>397</xdr:row>
      <xdr:rowOff>569550</xdr:rowOff>
    </xdr:to>
    <xdr:pic>
      <xdr:nvPicPr>
        <xdr:cNvPr id="12087" name="Picture 12086">
          <a:extLst>
            <a:ext uri="{FF2B5EF4-FFF2-40B4-BE49-F238E27FC236}">
              <a16:creationId xmlns:a16="http://schemas.microsoft.com/office/drawing/2014/main" id="{360F717E-CB30-164D-B1D2-C3523C43A33C}"/>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982222" y="277110742"/>
          <a:ext cx="655742" cy="534708"/>
        </a:xfrm>
        <a:prstGeom prst="rect">
          <a:avLst/>
        </a:prstGeom>
      </xdr:spPr>
    </xdr:pic>
    <xdr:clientData/>
  </xdr:twoCellAnchor>
  <xdr:twoCellAnchor>
    <xdr:from>
      <xdr:col>1</xdr:col>
      <xdr:colOff>128287</xdr:colOff>
      <xdr:row>398</xdr:row>
      <xdr:rowOff>28073</xdr:rowOff>
    </xdr:from>
    <xdr:to>
      <xdr:col>1</xdr:col>
      <xdr:colOff>705639</xdr:colOff>
      <xdr:row>398</xdr:row>
      <xdr:rowOff>640693</xdr:rowOff>
    </xdr:to>
    <xdr:pic>
      <xdr:nvPicPr>
        <xdr:cNvPr id="12088" name="Picture 12087">
          <a:extLst>
            <a:ext uri="{FF2B5EF4-FFF2-40B4-BE49-F238E27FC236}">
              <a16:creationId xmlns:a16="http://schemas.microsoft.com/office/drawing/2014/main" id="{63DE1FB2-B6F7-E944-B3A6-6A32C4E14939}"/>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8087" y="277802473"/>
          <a:ext cx="577352" cy="612620"/>
        </a:xfrm>
        <a:prstGeom prst="rect">
          <a:avLst/>
        </a:prstGeom>
      </xdr:spPr>
    </xdr:pic>
    <xdr:clientData/>
  </xdr:twoCellAnchor>
  <xdr:twoCellAnchor>
    <xdr:from>
      <xdr:col>1</xdr:col>
      <xdr:colOff>123721</xdr:colOff>
      <xdr:row>399</xdr:row>
      <xdr:rowOff>37776</xdr:rowOff>
    </xdr:from>
    <xdr:to>
      <xdr:col>1</xdr:col>
      <xdr:colOff>701073</xdr:colOff>
      <xdr:row>399</xdr:row>
      <xdr:rowOff>650397</xdr:rowOff>
    </xdr:to>
    <xdr:pic>
      <xdr:nvPicPr>
        <xdr:cNvPr id="12089" name="Picture 12088">
          <a:extLst>
            <a:ext uri="{FF2B5EF4-FFF2-40B4-BE49-F238E27FC236}">
              <a16:creationId xmlns:a16="http://schemas.microsoft.com/office/drawing/2014/main" id="{3DFB9618-6566-7245-9A68-99064DA5848A}"/>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3521" y="278510676"/>
          <a:ext cx="577352" cy="612621"/>
        </a:xfrm>
        <a:prstGeom prst="rect">
          <a:avLst/>
        </a:prstGeom>
      </xdr:spPr>
    </xdr:pic>
    <xdr:clientData/>
  </xdr:twoCellAnchor>
  <xdr:twoCellAnchor>
    <xdr:from>
      <xdr:col>1</xdr:col>
      <xdr:colOff>213905</xdr:colOff>
      <xdr:row>400</xdr:row>
      <xdr:rowOff>56613</xdr:rowOff>
    </xdr:from>
    <xdr:to>
      <xdr:col>1</xdr:col>
      <xdr:colOff>650128</xdr:colOff>
      <xdr:row>400</xdr:row>
      <xdr:rowOff>586198</xdr:rowOff>
    </xdr:to>
    <xdr:pic>
      <xdr:nvPicPr>
        <xdr:cNvPr id="12090" name="Picture 12089">
          <a:extLst>
            <a:ext uri="{FF2B5EF4-FFF2-40B4-BE49-F238E27FC236}">
              <a16:creationId xmlns:a16="http://schemas.microsoft.com/office/drawing/2014/main" id="{3A9DE422-ED7C-C34B-9C26-353DCA95786B}"/>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153705" y="279228013"/>
          <a:ext cx="436223" cy="529585"/>
        </a:xfrm>
        <a:prstGeom prst="rect">
          <a:avLst/>
        </a:prstGeom>
      </xdr:spPr>
    </xdr:pic>
    <xdr:clientData/>
  </xdr:twoCellAnchor>
  <xdr:twoCellAnchor>
    <xdr:from>
      <xdr:col>1</xdr:col>
      <xdr:colOff>185362</xdr:colOff>
      <xdr:row>401</xdr:row>
      <xdr:rowOff>31214</xdr:rowOff>
    </xdr:from>
    <xdr:to>
      <xdr:col>1</xdr:col>
      <xdr:colOff>574955</xdr:colOff>
      <xdr:row>401</xdr:row>
      <xdr:rowOff>541659</xdr:rowOff>
    </xdr:to>
    <xdr:pic>
      <xdr:nvPicPr>
        <xdr:cNvPr id="12091" name="Picture 12090">
          <a:extLst>
            <a:ext uri="{FF2B5EF4-FFF2-40B4-BE49-F238E27FC236}">
              <a16:creationId xmlns:a16="http://schemas.microsoft.com/office/drawing/2014/main" id="{8EC434F9-E802-1F49-BEBD-74597112BBE9}"/>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125162" y="279901114"/>
          <a:ext cx="389593" cy="510445"/>
        </a:xfrm>
        <a:prstGeom prst="rect">
          <a:avLst/>
        </a:prstGeom>
      </xdr:spPr>
    </xdr:pic>
    <xdr:clientData/>
  </xdr:twoCellAnchor>
  <xdr:twoCellAnchor>
    <xdr:from>
      <xdr:col>1</xdr:col>
      <xdr:colOff>141576</xdr:colOff>
      <xdr:row>402</xdr:row>
      <xdr:rowOff>28073</xdr:rowOff>
    </xdr:from>
    <xdr:to>
      <xdr:col>1</xdr:col>
      <xdr:colOff>667607</xdr:colOff>
      <xdr:row>402</xdr:row>
      <xdr:rowOff>645448</xdr:rowOff>
    </xdr:to>
    <xdr:pic>
      <xdr:nvPicPr>
        <xdr:cNvPr id="12092" name="Picture 12091">
          <a:extLst>
            <a:ext uri="{FF2B5EF4-FFF2-40B4-BE49-F238E27FC236}">
              <a16:creationId xmlns:a16="http://schemas.microsoft.com/office/drawing/2014/main" id="{AB5395AE-52F9-4A49-85EB-0B836A2AF8AF}"/>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081376" y="280596473"/>
          <a:ext cx="526031" cy="617375"/>
        </a:xfrm>
        <a:prstGeom prst="rect">
          <a:avLst/>
        </a:prstGeom>
      </xdr:spPr>
    </xdr:pic>
    <xdr:clientData/>
  </xdr:twoCellAnchor>
  <xdr:twoCellAnchor>
    <xdr:from>
      <xdr:col>1</xdr:col>
      <xdr:colOff>141820</xdr:colOff>
      <xdr:row>403</xdr:row>
      <xdr:rowOff>34842</xdr:rowOff>
    </xdr:from>
    <xdr:to>
      <xdr:col>1</xdr:col>
      <xdr:colOff>683504</xdr:colOff>
      <xdr:row>403</xdr:row>
      <xdr:rowOff>632074</xdr:rowOff>
    </xdr:to>
    <xdr:pic>
      <xdr:nvPicPr>
        <xdr:cNvPr id="12093" name="Picture 12092">
          <a:extLst>
            <a:ext uri="{FF2B5EF4-FFF2-40B4-BE49-F238E27FC236}">
              <a16:creationId xmlns:a16="http://schemas.microsoft.com/office/drawing/2014/main" id="{CF331A85-9433-EF40-A850-9DC22F867928}"/>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081620" y="281301742"/>
          <a:ext cx="541684" cy="597232"/>
        </a:xfrm>
        <a:prstGeom prst="rect">
          <a:avLst/>
        </a:prstGeom>
      </xdr:spPr>
    </xdr:pic>
    <xdr:clientData/>
  </xdr:twoCellAnchor>
  <xdr:twoCellAnchor>
    <xdr:from>
      <xdr:col>1</xdr:col>
      <xdr:colOff>142066</xdr:colOff>
      <xdr:row>404</xdr:row>
      <xdr:rowOff>20816</xdr:rowOff>
    </xdr:from>
    <xdr:to>
      <xdr:col>1</xdr:col>
      <xdr:colOff>695168</xdr:colOff>
      <xdr:row>404</xdr:row>
      <xdr:rowOff>642241</xdr:rowOff>
    </xdr:to>
    <xdr:pic>
      <xdr:nvPicPr>
        <xdr:cNvPr id="12094" name="Picture 12093">
          <a:extLst>
            <a:ext uri="{FF2B5EF4-FFF2-40B4-BE49-F238E27FC236}">
              <a16:creationId xmlns:a16="http://schemas.microsoft.com/office/drawing/2014/main" id="{2BB7A00F-36EC-8742-83EE-5A39E5383760}"/>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081866" y="281986216"/>
          <a:ext cx="553102" cy="621425"/>
        </a:xfrm>
        <a:prstGeom prst="rect">
          <a:avLst/>
        </a:prstGeom>
      </xdr:spPr>
    </xdr:pic>
    <xdr:clientData/>
  </xdr:twoCellAnchor>
  <xdr:twoCellAnchor>
    <xdr:from>
      <xdr:col>1</xdr:col>
      <xdr:colOff>134564</xdr:colOff>
      <xdr:row>405</xdr:row>
      <xdr:rowOff>49357</xdr:rowOff>
    </xdr:from>
    <xdr:to>
      <xdr:col>1</xdr:col>
      <xdr:colOff>673426</xdr:colOff>
      <xdr:row>405</xdr:row>
      <xdr:rowOff>642908</xdr:rowOff>
    </xdr:to>
    <xdr:pic>
      <xdr:nvPicPr>
        <xdr:cNvPr id="12095" name="Picture 12094">
          <a:extLst>
            <a:ext uri="{FF2B5EF4-FFF2-40B4-BE49-F238E27FC236}">
              <a16:creationId xmlns:a16="http://schemas.microsoft.com/office/drawing/2014/main" id="{599E6735-A2B7-D940-9FEA-A8A7037F024A}"/>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074364" y="282713257"/>
          <a:ext cx="538862" cy="593551"/>
        </a:xfrm>
        <a:prstGeom prst="rect">
          <a:avLst/>
        </a:prstGeom>
      </xdr:spPr>
    </xdr:pic>
    <xdr:clientData/>
  </xdr:twoCellAnchor>
  <xdr:twoCellAnchor>
    <xdr:from>
      <xdr:col>1</xdr:col>
      <xdr:colOff>173050</xdr:colOff>
      <xdr:row>406</xdr:row>
      <xdr:rowOff>37535</xdr:rowOff>
    </xdr:from>
    <xdr:to>
      <xdr:col>1</xdr:col>
      <xdr:colOff>690357</xdr:colOff>
      <xdr:row>406</xdr:row>
      <xdr:rowOff>637155</xdr:rowOff>
    </xdr:to>
    <xdr:pic>
      <xdr:nvPicPr>
        <xdr:cNvPr id="12096" name="Picture 12095">
          <a:extLst>
            <a:ext uri="{FF2B5EF4-FFF2-40B4-BE49-F238E27FC236}">
              <a16:creationId xmlns:a16="http://schemas.microsoft.com/office/drawing/2014/main" id="{E2DF2B48-F4D4-5C45-A055-06F285AE3011}"/>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112850" y="283399935"/>
          <a:ext cx="517307" cy="599620"/>
        </a:xfrm>
        <a:prstGeom prst="rect">
          <a:avLst/>
        </a:prstGeom>
      </xdr:spPr>
    </xdr:pic>
    <xdr:clientData/>
  </xdr:twoCellAnchor>
  <xdr:twoCellAnchor>
    <xdr:from>
      <xdr:col>1</xdr:col>
      <xdr:colOff>213902</xdr:colOff>
      <xdr:row>407</xdr:row>
      <xdr:rowOff>35330</xdr:rowOff>
    </xdr:from>
    <xdr:to>
      <xdr:col>1</xdr:col>
      <xdr:colOff>714273</xdr:colOff>
      <xdr:row>407</xdr:row>
      <xdr:rowOff>648173</xdr:rowOff>
    </xdr:to>
    <xdr:pic>
      <xdr:nvPicPr>
        <xdr:cNvPr id="12097" name="Picture 12096">
          <a:extLst>
            <a:ext uri="{FF2B5EF4-FFF2-40B4-BE49-F238E27FC236}">
              <a16:creationId xmlns:a16="http://schemas.microsoft.com/office/drawing/2014/main" id="{0C0F231F-DFFA-214F-B9A9-4F5EC30E8DB0}"/>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153702" y="284096230"/>
          <a:ext cx="500371" cy="612843"/>
        </a:xfrm>
        <a:prstGeom prst="rect">
          <a:avLst/>
        </a:prstGeom>
      </xdr:spPr>
    </xdr:pic>
    <xdr:clientData/>
  </xdr:twoCellAnchor>
  <xdr:twoCellAnchor>
    <xdr:from>
      <xdr:col>1</xdr:col>
      <xdr:colOff>194821</xdr:colOff>
      <xdr:row>408</xdr:row>
      <xdr:rowOff>37533</xdr:rowOff>
    </xdr:from>
    <xdr:to>
      <xdr:col>1</xdr:col>
      <xdr:colOff>716940</xdr:colOff>
      <xdr:row>408</xdr:row>
      <xdr:rowOff>638998</xdr:rowOff>
    </xdr:to>
    <xdr:pic>
      <xdr:nvPicPr>
        <xdr:cNvPr id="12098" name="Picture 12097">
          <a:extLst>
            <a:ext uri="{FF2B5EF4-FFF2-40B4-BE49-F238E27FC236}">
              <a16:creationId xmlns:a16="http://schemas.microsoft.com/office/drawing/2014/main" id="{46442033-1135-E14A-8025-CFF5D4A0A961}"/>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134621" y="284796933"/>
          <a:ext cx="522119" cy="601465"/>
        </a:xfrm>
        <a:prstGeom prst="rect">
          <a:avLst/>
        </a:prstGeom>
      </xdr:spPr>
    </xdr:pic>
    <xdr:clientData/>
  </xdr:twoCellAnchor>
  <xdr:twoCellAnchor>
    <xdr:from>
      <xdr:col>1</xdr:col>
      <xdr:colOff>135053</xdr:colOff>
      <xdr:row>409</xdr:row>
      <xdr:rowOff>56614</xdr:rowOff>
    </xdr:from>
    <xdr:to>
      <xdr:col>1</xdr:col>
      <xdr:colOff>704615</xdr:colOff>
      <xdr:row>409</xdr:row>
      <xdr:rowOff>646788</xdr:rowOff>
    </xdr:to>
    <xdr:pic>
      <xdr:nvPicPr>
        <xdr:cNvPr id="12099" name="Picture 12098">
          <a:extLst>
            <a:ext uri="{FF2B5EF4-FFF2-40B4-BE49-F238E27FC236}">
              <a16:creationId xmlns:a16="http://schemas.microsoft.com/office/drawing/2014/main" id="{A3B8989C-C9A8-9B40-BB8A-1F85E8F7D8C0}"/>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074853" y="285514514"/>
          <a:ext cx="569562" cy="590174"/>
        </a:xfrm>
        <a:prstGeom prst="rect">
          <a:avLst/>
        </a:prstGeom>
      </xdr:spPr>
    </xdr:pic>
    <xdr:clientData/>
  </xdr:twoCellAnchor>
  <xdr:twoCellAnchor>
    <xdr:from>
      <xdr:col>1</xdr:col>
      <xdr:colOff>156583</xdr:colOff>
      <xdr:row>410</xdr:row>
      <xdr:rowOff>42100</xdr:rowOff>
    </xdr:from>
    <xdr:to>
      <xdr:col>1</xdr:col>
      <xdr:colOff>708274</xdr:colOff>
      <xdr:row>410</xdr:row>
      <xdr:rowOff>641025</xdr:rowOff>
    </xdr:to>
    <xdr:pic>
      <xdr:nvPicPr>
        <xdr:cNvPr id="12100" name="Picture 12099">
          <a:extLst>
            <a:ext uri="{FF2B5EF4-FFF2-40B4-BE49-F238E27FC236}">
              <a16:creationId xmlns:a16="http://schemas.microsoft.com/office/drawing/2014/main" id="{33A9DE2C-210D-C74F-B34A-5A435B5C98B8}"/>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096383" y="286198500"/>
          <a:ext cx="551691" cy="598925"/>
        </a:xfrm>
        <a:prstGeom prst="rect">
          <a:avLst/>
        </a:prstGeom>
      </xdr:spPr>
    </xdr:pic>
    <xdr:clientData/>
  </xdr:twoCellAnchor>
  <xdr:twoCellAnchor>
    <xdr:from>
      <xdr:col>1</xdr:col>
      <xdr:colOff>185363</xdr:colOff>
      <xdr:row>412</xdr:row>
      <xdr:rowOff>56615</xdr:rowOff>
    </xdr:from>
    <xdr:to>
      <xdr:col>1</xdr:col>
      <xdr:colOff>724224</xdr:colOff>
      <xdr:row>412</xdr:row>
      <xdr:rowOff>649227</xdr:rowOff>
    </xdr:to>
    <xdr:pic>
      <xdr:nvPicPr>
        <xdr:cNvPr id="12101" name="Picture 12100">
          <a:extLst>
            <a:ext uri="{FF2B5EF4-FFF2-40B4-BE49-F238E27FC236}">
              <a16:creationId xmlns:a16="http://schemas.microsoft.com/office/drawing/2014/main" id="{77E3728B-05A4-5E4D-B8EF-3A891F3C2E89}"/>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125163" y="287610015"/>
          <a:ext cx="538861" cy="592612"/>
        </a:xfrm>
        <a:prstGeom prst="rect">
          <a:avLst/>
        </a:prstGeom>
      </xdr:spPr>
    </xdr:pic>
    <xdr:clientData/>
  </xdr:twoCellAnchor>
  <xdr:twoCellAnchor>
    <xdr:from>
      <xdr:col>1</xdr:col>
      <xdr:colOff>228171</xdr:colOff>
      <xdr:row>413</xdr:row>
      <xdr:rowOff>34843</xdr:rowOff>
    </xdr:from>
    <xdr:to>
      <xdr:col>1</xdr:col>
      <xdr:colOff>650664</xdr:colOff>
      <xdr:row>413</xdr:row>
      <xdr:rowOff>631690</xdr:rowOff>
    </xdr:to>
    <xdr:pic>
      <xdr:nvPicPr>
        <xdr:cNvPr id="12102" name="Picture 12101">
          <a:extLst>
            <a:ext uri="{FF2B5EF4-FFF2-40B4-BE49-F238E27FC236}">
              <a16:creationId xmlns:a16="http://schemas.microsoft.com/office/drawing/2014/main" id="{74DA51A2-FC45-5349-831F-58F43F279C88}"/>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167971" y="288286743"/>
          <a:ext cx="422493" cy="596847"/>
        </a:xfrm>
        <a:prstGeom prst="rect">
          <a:avLst/>
        </a:prstGeom>
      </xdr:spPr>
    </xdr:pic>
    <xdr:clientData/>
  </xdr:twoCellAnchor>
  <xdr:twoCellAnchor>
    <xdr:from>
      <xdr:col>1</xdr:col>
      <xdr:colOff>140410</xdr:colOff>
      <xdr:row>411</xdr:row>
      <xdr:rowOff>56611</xdr:rowOff>
    </xdr:from>
    <xdr:to>
      <xdr:col>1</xdr:col>
      <xdr:colOff>716944</xdr:colOff>
      <xdr:row>411</xdr:row>
      <xdr:rowOff>648197</xdr:rowOff>
    </xdr:to>
    <xdr:pic>
      <xdr:nvPicPr>
        <xdr:cNvPr id="12103" name="Picture 12102">
          <a:extLst>
            <a:ext uri="{FF2B5EF4-FFF2-40B4-BE49-F238E27FC236}">
              <a16:creationId xmlns:a16="http://schemas.microsoft.com/office/drawing/2014/main" id="{499AA33A-C501-E549-B559-FEBDE888C8F5}"/>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080210" y="286911511"/>
          <a:ext cx="576534" cy="591586"/>
        </a:xfrm>
        <a:prstGeom prst="rect">
          <a:avLst/>
        </a:prstGeom>
      </xdr:spPr>
    </xdr:pic>
    <xdr:clientData/>
  </xdr:twoCellAnchor>
  <xdr:twoCellAnchor>
    <xdr:from>
      <xdr:col>1</xdr:col>
      <xdr:colOff>213902</xdr:colOff>
      <xdr:row>414</xdr:row>
      <xdr:rowOff>42099</xdr:rowOff>
    </xdr:from>
    <xdr:to>
      <xdr:col>1</xdr:col>
      <xdr:colOff>637293</xdr:colOff>
      <xdr:row>414</xdr:row>
      <xdr:rowOff>638598</xdr:rowOff>
    </xdr:to>
    <xdr:pic>
      <xdr:nvPicPr>
        <xdr:cNvPr id="12104" name="Picture 12103">
          <a:extLst>
            <a:ext uri="{FF2B5EF4-FFF2-40B4-BE49-F238E27FC236}">
              <a16:creationId xmlns:a16="http://schemas.microsoft.com/office/drawing/2014/main" id="{00455D3F-57CE-BC47-8241-0623A1BFE673}"/>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153702" y="288992499"/>
          <a:ext cx="423391" cy="596499"/>
        </a:xfrm>
        <a:prstGeom prst="rect">
          <a:avLst/>
        </a:prstGeom>
      </xdr:spPr>
    </xdr:pic>
    <xdr:clientData/>
  </xdr:twoCellAnchor>
  <xdr:twoCellAnchor>
    <xdr:from>
      <xdr:col>1</xdr:col>
      <xdr:colOff>209337</xdr:colOff>
      <xdr:row>415</xdr:row>
      <xdr:rowOff>70883</xdr:rowOff>
    </xdr:from>
    <xdr:to>
      <xdr:col>1</xdr:col>
      <xdr:colOff>632727</xdr:colOff>
      <xdr:row>415</xdr:row>
      <xdr:rowOff>646210</xdr:rowOff>
    </xdr:to>
    <xdr:pic>
      <xdr:nvPicPr>
        <xdr:cNvPr id="12105" name="Picture 12104">
          <a:extLst>
            <a:ext uri="{FF2B5EF4-FFF2-40B4-BE49-F238E27FC236}">
              <a16:creationId xmlns:a16="http://schemas.microsoft.com/office/drawing/2014/main" id="{04F9839C-03F6-A841-B547-6DD1FF699D2B}"/>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149137" y="289719783"/>
          <a:ext cx="423390" cy="575327"/>
        </a:xfrm>
        <a:prstGeom prst="rect">
          <a:avLst/>
        </a:prstGeom>
      </xdr:spPr>
    </xdr:pic>
    <xdr:clientData/>
  </xdr:twoCellAnchor>
  <xdr:twoCellAnchor>
    <xdr:from>
      <xdr:col>1</xdr:col>
      <xdr:colOff>228171</xdr:colOff>
      <xdr:row>416</xdr:row>
      <xdr:rowOff>42344</xdr:rowOff>
    </xdr:from>
    <xdr:to>
      <xdr:col>1</xdr:col>
      <xdr:colOff>639244</xdr:colOff>
      <xdr:row>416</xdr:row>
      <xdr:rowOff>642781</xdr:rowOff>
    </xdr:to>
    <xdr:pic>
      <xdr:nvPicPr>
        <xdr:cNvPr id="12106" name="Picture 12105">
          <a:extLst>
            <a:ext uri="{FF2B5EF4-FFF2-40B4-BE49-F238E27FC236}">
              <a16:creationId xmlns:a16="http://schemas.microsoft.com/office/drawing/2014/main" id="{39D4923B-217B-F741-8839-AB993DD9501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167971" y="290389744"/>
          <a:ext cx="411073" cy="600437"/>
        </a:xfrm>
        <a:prstGeom prst="rect">
          <a:avLst/>
        </a:prstGeom>
      </xdr:spPr>
    </xdr:pic>
    <xdr:clientData/>
  </xdr:twoCellAnchor>
  <xdr:twoCellAnchor>
    <xdr:from>
      <xdr:col>1</xdr:col>
      <xdr:colOff>225869</xdr:colOff>
      <xdr:row>417</xdr:row>
      <xdr:rowOff>54795</xdr:rowOff>
    </xdr:from>
    <xdr:to>
      <xdr:col>1</xdr:col>
      <xdr:colOff>670308</xdr:colOff>
      <xdr:row>417</xdr:row>
      <xdr:rowOff>572562</xdr:rowOff>
    </xdr:to>
    <xdr:pic>
      <xdr:nvPicPr>
        <xdr:cNvPr id="12107" name="Picture 12106">
          <a:extLst>
            <a:ext uri="{FF2B5EF4-FFF2-40B4-BE49-F238E27FC236}">
              <a16:creationId xmlns:a16="http://schemas.microsoft.com/office/drawing/2014/main" id="{63C8D884-F536-2D4B-B343-E57CA5278438}"/>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165669" y="291100695"/>
          <a:ext cx="444439" cy="517767"/>
        </a:xfrm>
        <a:prstGeom prst="rect">
          <a:avLst/>
        </a:prstGeom>
      </xdr:spPr>
    </xdr:pic>
    <xdr:clientData/>
  </xdr:twoCellAnchor>
  <xdr:twoCellAnchor>
    <xdr:from>
      <xdr:col>1</xdr:col>
      <xdr:colOff>242443</xdr:colOff>
      <xdr:row>418</xdr:row>
      <xdr:rowOff>40756</xdr:rowOff>
    </xdr:from>
    <xdr:to>
      <xdr:col>1</xdr:col>
      <xdr:colOff>702913</xdr:colOff>
      <xdr:row>418</xdr:row>
      <xdr:rowOff>645849</xdr:rowOff>
    </xdr:to>
    <xdr:pic>
      <xdr:nvPicPr>
        <xdr:cNvPr id="12108" name="Picture 12107">
          <a:extLst>
            <a:ext uri="{FF2B5EF4-FFF2-40B4-BE49-F238E27FC236}">
              <a16:creationId xmlns:a16="http://schemas.microsoft.com/office/drawing/2014/main" id="{3A492773-F9AF-5C47-BE99-430419DCEB2B}"/>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182243" y="291785156"/>
          <a:ext cx="460470" cy="605093"/>
        </a:xfrm>
        <a:prstGeom prst="rect">
          <a:avLst/>
        </a:prstGeom>
      </xdr:spPr>
    </xdr:pic>
    <xdr:clientData/>
  </xdr:twoCellAnchor>
  <xdr:twoCellAnchor>
    <xdr:from>
      <xdr:col>1</xdr:col>
      <xdr:colOff>244011</xdr:colOff>
      <xdr:row>419</xdr:row>
      <xdr:rowOff>29644</xdr:rowOff>
    </xdr:from>
    <xdr:to>
      <xdr:col>1</xdr:col>
      <xdr:colOff>675484</xdr:colOff>
      <xdr:row>419</xdr:row>
      <xdr:rowOff>646042</xdr:rowOff>
    </xdr:to>
    <xdr:pic>
      <xdr:nvPicPr>
        <xdr:cNvPr id="12109" name="Picture 12108">
          <a:extLst>
            <a:ext uri="{FF2B5EF4-FFF2-40B4-BE49-F238E27FC236}">
              <a16:creationId xmlns:a16="http://schemas.microsoft.com/office/drawing/2014/main" id="{FD244A99-2E46-1343-A458-FB881309996C}"/>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183811" y="292472544"/>
          <a:ext cx="431473" cy="616398"/>
        </a:xfrm>
        <a:prstGeom prst="rect">
          <a:avLst/>
        </a:prstGeom>
      </xdr:spPr>
    </xdr:pic>
    <xdr:clientData/>
  </xdr:twoCellAnchor>
  <xdr:twoCellAnchor>
    <xdr:from>
      <xdr:col>1</xdr:col>
      <xdr:colOff>177800</xdr:colOff>
      <xdr:row>428</xdr:row>
      <xdr:rowOff>24196</xdr:rowOff>
    </xdr:from>
    <xdr:to>
      <xdr:col>1</xdr:col>
      <xdr:colOff>679864</xdr:colOff>
      <xdr:row>428</xdr:row>
      <xdr:rowOff>647403</xdr:rowOff>
    </xdr:to>
    <xdr:pic>
      <xdr:nvPicPr>
        <xdr:cNvPr id="12110" name="Picture 12109">
          <a:extLst>
            <a:ext uri="{FF2B5EF4-FFF2-40B4-BE49-F238E27FC236}">
              <a16:creationId xmlns:a16="http://schemas.microsoft.com/office/drawing/2014/main" id="{45F89EAC-7366-2C49-A3F3-698C204F51B1}"/>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117600" y="2987535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427</xdr:row>
      <xdr:rowOff>33407</xdr:rowOff>
    </xdr:from>
    <xdr:to>
      <xdr:col>1</xdr:col>
      <xdr:colOff>678810</xdr:colOff>
      <xdr:row>427</xdr:row>
      <xdr:rowOff>648286</xdr:rowOff>
    </xdr:to>
    <xdr:pic>
      <xdr:nvPicPr>
        <xdr:cNvPr id="12111" name="Picture 12110">
          <a:extLst>
            <a:ext uri="{FF2B5EF4-FFF2-40B4-BE49-F238E27FC236}">
              <a16:creationId xmlns:a16="http://schemas.microsoft.com/office/drawing/2014/main" id="{AAF67389-B7BC-1543-ACBD-DB9CFEF9500C}"/>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127606" y="2980643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426</xdr:row>
      <xdr:rowOff>41875</xdr:rowOff>
    </xdr:from>
    <xdr:to>
      <xdr:col>1</xdr:col>
      <xdr:colOff>700363</xdr:colOff>
      <xdr:row>426</xdr:row>
      <xdr:rowOff>645337</xdr:rowOff>
    </xdr:to>
    <xdr:pic>
      <xdr:nvPicPr>
        <xdr:cNvPr id="12112" name="Picture 12111">
          <a:extLst>
            <a:ext uri="{FF2B5EF4-FFF2-40B4-BE49-F238E27FC236}">
              <a16:creationId xmlns:a16="http://schemas.microsoft.com/office/drawing/2014/main" id="{04C8B7E1-CC98-D64F-B461-C36C4120D788}"/>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149157" y="2973742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423</xdr:row>
      <xdr:rowOff>39205</xdr:rowOff>
    </xdr:from>
    <xdr:to>
      <xdr:col>1</xdr:col>
      <xdr:colOff>672981</xdr:colOff>
      <xdr:row>423</xdr:row>
      <xdr:rowOff>631158</xdr:rowOff>
    </xdr:to>
    <xdr:pic>
      <xdr:nvPicPr>
        <xdr:cNvPr id="12113" name="Picture 12112">
          <a:extLst>
            <a:ext uri="{FF2B5EF4-FFF2-40B4-BE49-F238E27FC236}">
              <a16:creationId xmlns:a16="http://schemas.microsoft.com/office/drawing/2014/main" id="{F34BCEB3-E382-DB4D-9636-F817CF04B573}"/>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121834" y="2952761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424</xdr:row>
      <xdr:rowOff>28924</xdr:rowOff>
    </xdr:from>
    <xdr:to>
      <xdr:col>1</xdr:col>
      <xdr:colOff>655390</xdr:colOff>
      <xdr:row>424</xdr:row>
      <xdr:rowOff>646432</xdr:rowOff>
    </xdr:to>
    <xdr:pic>
      <xdr:nvPicPr>
        <xdr:cNvPr id="12114" name="Picture 12113">
          <a:extLst>
            <a:ext uri="{FF2B5EF4-FFF2-40B4-BE49-F238E27FC236}">
              <a16:creationId xmlns:a16="http://schemas.microsoft.com/office/drawing/2014/main" id="{0B1CE5E3-B50B-7A49-9E21-8D4175BCDA49}"/>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087968" y="2959643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425</xdr:row>
      <xdr:rowOff>28078</xdr:rowOff>
    </xdr:from>
    <xdr:to>
      <xdr:col>1</xdr:col>
      <xdr:colOff>619985</xdr:colOff>
      <xdr:row>425</xdr:row>
      <xdr:rowOff>648080</xdr:rowOff>
    </xdr:to>
    <xdr:pic>
      <xdr:nvPicPr>
        <xdr:cNvPr id="12115" name="Picture 12114">
          <a:extLst>
            <a:ext uri="{FF2B5EF4-FFF2-40B4-BE49-F238E27FC236}">
              <a16:creationId xmlns:a16="http://schemas.microsoft.com/office/drawing/2014/main" id="{5E275D7D-DC7E-394C-B0AA-1CCD0AA885A6}"/>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054101" y="2966619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421</xdr:row>
      <xdr:rowOff>30737</xdr:rowOff>
    </xdr:from>
    <xdr:to>
      <xdr:col>1</xdr:col>
      <xdr:colOff>710287</xdr:colOff>
      <xdr:row>421</xdr:row>
      <xdr:rowOff>644656</xdr:rowOff>
    </xdr:to>
    <xdr:pic>
      <xdr:nvPicPr>
        <xdr:cNvPr id="12116" name="Picture 12115">
          <a:extLst>
            <a:ext uri="{FF2B5EF4-FFF2-40B4-BE49-F238E27FC236}">
              <a16:creationId xmlns:a16="http://schemas.microsoft.com/office/drawing/2014/main" id="{BAAADF48-D2B4-524B-8195-5BED15B11E2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51469" y="2938706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422</xdr:row>
      <xdr:rowOff>30738</xdr:rowOff>
    </xdr:from>
    <xdr:to>
      <xdr:col>1</xdr:col>
      <xdr:colOff>701820</xdr:colOff>
      <xdr:row>422</xdr:row>
      <xdr:rowOff>644657</xdr:rowOff>
    </xdr:to>
    <xdr:pic>
      <xdr:nvPicPr>
        <xdr:cNvPr id="12117" name="Picture 12116">
          <a:extLst>
            <a:ext uri="{FF2B5EF4-FFF2-40B4-BE49-F238E27FC236}">
              <a16:creationId xmlns:a16="http://schemas.microsoft.com/office/drawing/2014/main" id="{190B062A-D922-C246-8668-0B0BF8CDB3C7}"/>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43002" y="2945691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420</xdr:row>
      <xdr:rowOff>34973</xdr:rowOff>
    </xdr:from>
    <xdr:to>
      <xdr:col>1</xdr:col>
      <xdr:colOff>706049</xdr:colOff>
      <xdr:row>420</xdr:row>
      <xdr:rowOff>648380</xdr:rowOff>
    </xdr:to>
    <xdr:pic>
      <xdr:nvPicPr>
        <xdr:cNvPr id="12118" name="Picture 12117">
          <a:extLst>
            <a:ext uri="{FF2B5EF4-FFF2-40B4-BE49-F238E27FC236}">
              <a16:creationId xmlns:a16="http://schemas.microsoft.com/office/drawing/2014/main" id="{A4381072-DE0C-7442-BC1F-B6915B9C81F0}"/>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147234" y="2931763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429</xdr:row>
      <xdr:rowOff>30737</xdr:rowOff>
    </xdr:from>
    <xdr:to>
      <xdr:col>1</xdr:col>
      <xdr:colOff>691643</xdr:colOff>
      <xdr:row>429</xdr:row>
      <xdr:rowOff>646728</xdr:rowOff>
    </xdr:to>
    <xdr:pic>
      <xdr:nvPicPr>
        <xdr:cNvPr id="12119" name="Picture 12118">
          <a:extLst>
            <a:ext uri="{FF2B5EF4-FFF2-40B4-BE49-F238E27FC236}">
              <a16:creationId xmlns:a16="http://schemas.microsoft.com/office/drawing/2014/main" id="{21FD09B8-01D5-E14B-B6BA-FB6926A047D1}"/>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17600" y="2994586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430</xdr:row>
      <xdr:rowOff>30738</xdr:rowOff>
    </xdr:from>
    <xdr:to>
      <xdr:col>1</xdr:col>
      <xdr:colOff>708577</xdr:colOff>
      <xdr:row>430</xdr:row>
      <xdr:rowOff>646729</xdr:rowOff>
    </xdr:to>
    <xdr:pic>
      <xdr:nvPicPr>
        <xdr:cNvPr id="12120" name="Picture 12119">
          <a:extLst>
            <a:ext uri="{FF2B5EF4-FFF2-40B4-BE49-F238E27FC236}">
              <a16:creationId xmlns:a16="http://schemas.microsoft.com/office/drawing/2014/main" id="{D86A3E07-D316-1C41-A5E3-0F50BD3A3062}"/>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34534" y="3001571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431</xdr:row>
      <xdr:rowOff>39205</xdr:rowOff>
    </xdr:from>
    <xdr:to>
      <xdr:col>1</xdr:col>
      <xdr:colOff>672959</xdr:colOff>
      <xdr:row>431</xdr:row>
      <xdr:rowOff>647470</xdr:rowOff>
    </xdr:to>
    <xdr:pic>
      <xdr:nvPicPr>
        <xdr:cNvPr id="12121" name="Picture 12120">
          <a:extLst>
            <a:ext uri="{FF2B5EF4-FFF2-40B4-BE49-F238E27FC236}">
              <a16:creationId xmlns:a16="http://schemas.microsoft.com/office/drawing/2014/main" id="{4006CD17-26BA-F84F-8CF3-74E6BCC66BD5}"/>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121835" y="3008641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432</xdr:row>
      <xdr:rowOff>40414</xdr:rowOff>
    </xdr:from>
    <xdr:to>
      <xdr:col>1</xdr:col>
      <xdr:colOff>698069</xdr:colOff>
      <xdr:row>432</xdr:row>
      <xdr:rowOff>648464</xdr:rowOff>
    </xdr:to>
    <xdr:pic>
      <xdr:nvPicPr>
        <xdr:cNvPr id="12122" name="Picture 12121">
          <a:extLst>
            <a:ext uri="{FF2B5EF4-FFF2-40B4-BE49-F238E27FC236}">
              <a16:creationId xmlns:a16="http://schemas.microsoft.com/office/drawing/2014/main" id="{6A697E7D-898B-7A46-ADFE-F795D0D5B65A}"/>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134535" y="3015638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433</xdr:row>
      <xdr:rowOff>35848</xdr:rowOff>
    </xdr:from>
    <xdr:to>
      <xdr:col>1</xdr:col>
      <xdr:colOff>675751</xdr:colOff>
      <xdr:row>433</xdr:row>
      <xdr:rowOff>647522</xdr:rowOff>
    </xdr:to>
    <xdr:pic>
      <xdr:nvPicPr>
        <xdr:cNvPr id="12123" name="Picture 12122">
          <a:extLst>
            <a:ext uri="{FF2B5EF4-FFF2-40B4-BE49-F238E27FC236}">
              <a16:creationId xmlns:a16="http://schemas.microsoft.com/office/drawing/2014/main" id="{E42FBDE5-5B82-CD43-B0F6-49D80968BAC4}"/>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112630" y="3022577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434</xdr:row>
      <xdr:rowOff>26899</xdr:rowOff>
    </xdr:from>
    <xdr:to>
      <xdr:col>1</xdr:col>
      <xdr:colOff>676584</xdr:colOff>
      <xdr:row>434</xdr:row>
      <xdr:rowOff>634635</xdr:rowOff>
    </xdr:to>
    <xdr:pic>
      <xdr:nvPicPr>
        <xdr:cNvPr id="12124" name="Picture 12123">
          <a:extLst>
            <a:ext uri="{FF2B5EF4-FFF2-40B4-BE49-F238E27FC236}">
              <a16:creationId xmlns:a16="http://schemas.microsoft.com/office/drawing/2014/main" id="{F65809B0-55D0-5746-ADCC-E63355849EA3}"/>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120911" y="3029472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435</xdr:row>
      <xdr:rowOff>26741</xdr:rowOff>
    </xdr:from>
    <xdr:to>
      <xdr:col>1</xdr:col>
      <xdr:colOff>663332</xdr:colOff>
      <xdr:row>435</xdr:row>
      <xdr:rowOff>568635</xdr:rowOff>
    </xdr:to>
    <xdr:pic>
      <xdr:nvPicPr>
        <xdr:cNvPr id="12125" name="Picture 12124">
          <a:extLst>
            <a:ext uri="{FF2B5EF4-FFF2-40B4-BE49-F238E27FC236}">
              <a16:creationId xmlns:a16="http://schemas.microsoft.com/office/drawing/2014/main" id="{395150A0-A157-FA47-87D9-AE5642BCAF26}"/>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107659" y="3036456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436</xdr:row>
      <xdr:rowOff>36216</xdr:rowOff>
    </xdr:from>
    <xdr:to>
      <xdr:col>1</xdr:col>
      <xdr:colOff>643516</xdr:colOff>
      <xdr:row>436</xdr:row>
      <xdr:rowOff>648819</xdr:rowOff>
    </xdr:to>
    <xdr:pic>
      <xdr:nvPicPr>
        <xdr:cNvPr id="12126" name="Picture 12125">
          <a:extLst>
            <a:ext uri="{FF2B5EF4-FFF2-40B4-BE49-F238E27FC236}">
              <a16:creationId xmlns:a16="http://schemas.microsoft.com/office/drawing/2014/main" id="{53133931-9E5F-4047-8285-C4013E0ABE30}"/>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093306" y="3043536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437</xdr:row>
      <xdr:rowOff>31791</xdr:rowOff>
    </xdr:from>
    <xdr:to>
      <xdr:col>1</xdr:col>
      <xdr:colOff>649243</xdr:colOff>
      <xdr:row>437</xdr:row>
      <xdr:rowOff>644971</xdr:rowOff>
    </xdr:to>
    <xdr:pic>
      <xdr:nvPicPr>
        <xdr:cNvPr id="12127" name="Picture 12126">
          <a:extLst>
            <a:ext uri="{FF2B5EF4-FFF2-40B4-BE49-F238E27FC236}">
              <a16:creationId xmlns:a16="http://schemas.microsoft.com/office/drawing/2014/main" id="{8DAC8FC9-DD22-8146-946F-7D9341624ED3}"/>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081158" y="3050476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438</xdr:row>
      <xdr:rowOff>66814</xdr:rowOff>
    </xdr:from>
    <xdr:to>
      <xdr:col>1</xdr:col>
      <xdr:colOff>714686</xdr:colOff>
      <xdr:row>438</xdr:row>
      <xdr:rowOff>664823</xdr:rowOff>
    </xdr:to>
    <xdr:pic>
      <xdr:nvPicPr>
        <xdr:cNvPr id="12128" name="Picture 12127">
          <a:extLst>
            <a:ext uri="{FF2B5EF4-FFF2-40B4-BE49-F238E27FC236}">
              <a16:creationId xmlns:a16="http://schemas.microsoft.com/office/drawing/2014/main" id="{D666BB13-ED76-E245-8C01-7533DD4C6D7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159013" y="3057812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439</xdr:row>
      <xdr:rowOff>40861</xdr:rowOff>
    </xdr:from>
    <xdr:to>
      <xdr:col>1</xdr:col>
      <xdr:colOff>651741</xdr:colOff>
      <xdr:row>439</xdr:row>
      <xdr:rowOff>650289</xdr:rowOff>
    </xdr:to>
    <xdr:pic>
      <xdr:nvPicPr>
        <xdr:cNvPr id="12129" name="Picture 12128">
          <a:extLst>
            <a:ext uri="{FF2B5EF4-FFF2-40B4-BE49-F238E27FC236}">
              <a16:creationId xmlns:a16="http://schemas.microsoft.com/office/drawing/2014/main" id="{9BD4A517-3DC3-5245-AE96-30940325D070}"/>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096067" y="3064537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440</xdr:row>
      <xdr:rowOff>41413</xdr:rowOff>
    </xdr:from>
    <xdr:to>
      <xdr:col>1</xdr:col>
      <xdr:colOff>664992</xdr:colOff>
      <xdr:row>440</xdr:row>
      <xdr:rowOff>650842</xdr:rowOff>
    </xdr:to>
    <xdr:pic>
      <xdr:nvPicPr>
        <xdr:cNvPr id="12130" name="Picture 12129">
          <a:extLst>
            <a:ext uri="{FF2B5EF4-FFF2-40B4-BE49-F238E27FC236}">
              <a16:creationId xmlns:a16="http://schemas.microsoft.com/office/drawing/2014/main" id="{EBF5B37B-E8F6-324C-B67A-04461E878D98}"/>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109318" y="3071528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441</xdr:row>
      <xdr:rowOff>27609</xdr:rowOff>
    </xdr:from>
    <xdr:to>
      <xdr:col>1</xdr:col>
      <xdr:colOff>727097</xdr:colOff>
      <xdr:row>441</xdr:row>
      <xdr:rowOff>649217</xdr:rowOff>
    </xdr:to>
    <xdr:pic>
      <xdr:nvPicPr>
        <xdr:cNvPr id="12131" name="Picture 12130">
          <a:extLst>
            <a:ext uri="{FF2B5EF4-FFF2-40B4-BE49-F238E27FC236}">
              <a16:creationId xmlns:a16="http://schemas.microsoft.com/office/drawing/2014/main" id="{9CF3E763-F5FF-AD46-8177-EC1F8D5FF368}"/>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159013" y="3078375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442</xdr:row>
      <xdr:rowOff>39756</xdr:rowOff>
    </xdr:from>
    <xdr:to>
      <xdr:col>1</xdr:col>
      <xdr:colOff>727650</xdr:colOff>
      <xdr:row>442</xdr:row>
      <xdr:rowOff>654745</xdr:rowOff>
    </xdr:to>
    <xdr:pic>
      <xdr:nvPicPr>
        <xdr:cNvPr id="12132" name="Picture 12131">
          <a:extLst>
            <a:ext uri="{FF2B5EF4-FFF2-40B4-BE49-F238E27FC236}">
              <a16:creationId xmlns:a16="http://schemas.microsoft.com/office/drawing/2014/main" id="{81865B13-3639-F044-A8CF-E0EC31BA6188}"/>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59566" y="3085481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443</xdr:row>
      <xdr:rowOff>40309</xdr:rowOff>
    </xdr:from>
    <xdr:to>
      <xdr:col>1</xdr:col>
      <xdr:colOff>728201</xdr:colOff>
      <xdr:row>443</xdr:row>
      <xdr:rowOff>655297</xdr:rowOff>
    </xdr:to>
    <xdr:pic>
      <xdr:nvPicPr>
        <xdr:cNvPr id="12133" name="Picture 12132">
          <a:extLst>
            <a:ext uri="{FF2B5EF4-FFF2-40B4-BE49-F238E27FC236}">
              <a16:creationId xmlns:a16="http://schemas.microsoft.com/office/drawing/2014/main" id="{74D5CB8B-8084-0A47-84EF-5C7C2C35A0E6}"/>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60117" y="3092472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444</xdr:row>
      <xdr:rowOff>55770</xdr:rowOff>
    </xdr:from>
    <xdr:to>
      <xdr:col>1</xdr:col>
      <xdr:colOff>728755</xdr:colOff>
      <xdr:row>444</xdr:row>
      <xdr:rowOff>673242</xdr:rowOff>
    </xdr:to>
    <xdr:pic>
      <xdr:nvPicPr>
        <xdr:cNvPr id="12134" name="Picture 12133">
          <a:extLst>
            <a:ext uri="{FF2B5EF4-FFF2-40B4-BE49-F238E27FC236}">
              <a16:creationId xmlns:a16="http://schemas.microsoft.com/office/drawing/2014/main" id="{01D8ABE0-8829-4B4D-A1DE-139C3B36B167}"/>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160670" y="3099611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445</xdr:row>
      <xdr:rowOff>66814</xdr:rowOff>
    </xdr:from>
    <xdr:to>
      <xdr:col>1</xdr:col>
      <xdr:colOff>713437</xdr:colOff>
      <xdr:row>445</xdr:row>
      <xdr:rowOff>658199</xdr:rowOff>
    </xdr:to>
    <xdr:pic>
      <xdr:nvPicPr>
        <xdr:cNvPr id="12135" name="Picture 12134">
          <a:extLst>
            <a:ext uri="{FF2B5EF4-FFF2-40B4-BE49-F238E27FC236}">
              <a16:creationId xmlns:a16="http://schemas.microsoft.com/office/drawing/2014/main" id="{5387483B-9FE9-C240-945F-BC0483BF5E8A}"/>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159015" y="3106707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446</xdr:row>
      <xdr:rowOff>41414</xdr:rowOff>
    </xdr:from>
    <xdr:to>
      <xdr:col>1</xdr:col>
      <xdr:colOff>713437</xdr:colOff>
      <xdr:row>446</xdr:row>
      <xdr:rowOff>644218</xdr:rowOff>
    </xdr:to>
    <xdr:pic>
      <xdr:nvPicPr>
        <xdr:cNvPr id="12136" name="Picture 12135">
          <a:extLst>
            <a:ext uri="{FF2B5EF4-FFF2-40B4-BE49-F238E27FC236}">
              <a16:creationId xmlns:a16="http://schemas.microsoft.com/office/drawing/2014/main" id="{3E6F9099-0602-214B-B995-DDC1BA4B7D0E}"/>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159014" y="3113438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447</xdr:row>
      <xdr:rowOff>18833</xdr:rowOff>
    </xdr:from>
    <xdr:to>
      <xdr:col>1</xdr:col>
      <xdr:colOff>736841</xdr:colOff>
      <xdr:row>447</xdr:row>
      <xdr:rowOff>629248</xdr:rowOff>
    </xdr:to>
    <xdr:pic>
      <xdr:nvPicPr>
        <xdr:cNvPr id="12137" name="Picture 12136">
          <a:extLst>
            <a:ext uri="{FF2B5EF4-FFF2-40B4-BE49-F238E27FC236}">
              <a16:creationId xmlns:a16="http://schemas.microsoft.com/office/drawing/2014/main" id="{B938C61D-6A4B-AA4E-A79B-0294CBD53A26}"/>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173433" y="3120197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448</xdr:row>
      <xdr:rowOff>19694</xdr:rowOff>
    </xdr:from>
    <xdr:to>
      <xdr:col>1</xdr:col>
      <xdr:colOff>708866</xdr:colOff>
      <xdr:row>448</xdr:row>
      <xdr:rowOff>563323</xdr:rowOff>
    </xdr:to>
    <xdr:pic>
      <xdr:nvPicPr>
        <xdr:cNvPr id="12138" name="Picture 12137">
          <a:extLst>
            <a:ext uri="{FF2B5EF4-FFF2-40B4-BE49-F238E27FC236}">
              <a16:creationId xmlns:a16="http://schemas.microsoft.com/office/drawing/2014/main" id="{0A2A45B5-D382-EE43-9686-77390B8EC44A}"/>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145457" y="3127190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449</xdr:row>
      <xdr:rowOff>34358</xdr:rowOff>
    </xdr:from>
    <xdr:to>
      <xdr:col>1</xdr:col>
      <xdr:colOff>723529</xdr:colOff>
      <xdr:row>449</xdr:row>
      <xdr:rowOff>638154</xdr:rowOff>
    </xdr:to>
    <xdr:pic>
      <xdr:nvPicPr>
        <xdr:cNvPr id="12139" name="Picture 12138">
          <a:extLst>
            <a:ext uri="{FF2B5EF4-FFF2-40B4-BE49-F238E27FC236}">
              <a16:creationId xmlns:a16="http://schemas.microsoft.com/office/drawing/2014/main" id="{2143661A-E263-924B-B8A2-415D19593AFE}"/>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160120" y="3134322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450</xdr:row>
      <xdr:rowOff>43070</xdr:rowOff>
    </xdr:from>
    <xdr:to>
      <xdr:col>1</xdr:col>
      <xdr:colOff>710277</xdr:colOff>
      <xdr:row>450</xdr:row>
      <xdr:rowOff>649346</xdr:rowOff>
    </xdr:to>
    <xdr:pic>
      <xdr:nvPicPr>
        <xdr:cNvPr id="12140" name="Picture 12139">
          <a:extLst>
            <a:ext uri="{FF2B5EF4-FFF2-40B4-BE49-F238E27FC236}">
              <a16:creationId xmlns:a16="http://schemas.microsoft.com/office/drawing/2014/main" id="{BB3BAEF6-E449-3D45-BE44-BD2FE4C99358}"/>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146869" y="3141394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528</xdr:row>
      <xdr:rowOff>27944</xdr:rowOff>
    </xdr:from>
    <xdr:to>
      <xdr:col>1</xdr:col>
      <xdr:colOff>702124</xdr:colOff>
      <xdr:row>528</xdr:row>
      <xdr:rowOff>637074</xdr:rowOff>
    </xdr:to>
    <xdr:pic>
      <xdr:nvPicPr>
        <xdr:cNvPr id="12141" name="Picture 12140">
          <a:extLst>
            <a:ext uri="{FF2B5EF4-FFF2-40B4-BE49-F238E27FC236}">
              <a16:creationId xmlns:a16="http://schemas.microsoft.com/office/drawing/2014/main" id="{853BA898-4CD7-E140-8971-62E6CA25029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156806" y="3686073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451</xdr:row>
      <xdr:rowOff>27610</xdr:rowOff>
    </xdr:from>
    <xdr:to>
      <xdr:col>1</xdr:col>
      <xdr:colOff>683027</xdr:colOff>
      <xdr:row>451</xdr:row>
      <xdr:rowOff>641833</xdr:rowOff>
    </xdr:to>
    <xdr:pic>
      <xdr:nvPicPr>
        <xdr:cNvPr id="12142" name="Picture 12141">
          <a:extLst>
            <a:ext uri="{FF2B5EF4-FFF2-40B4-BE49-F238E27FC236}">
              <a16:creationId xmlns:a16="http://schemas.microsoft.com/office/drawing/2014/main" id="{3F5C6DFA-BDF3-5946-B86A-D40C1FE919EE}"/>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31404" y="3148225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452</xdr:row>
      <xdr:rowOff>28162</xdr:rowOff>
    </xdr:from>
    <xdr:to>
      <xdr:col>1</xdr:col>
      <xdr:colOff>711188</xdr:colOff>
      <xdr:row>452</xdr:row>
      <xdr:rowOff>642385</xdr:rowOff>
    </xdr:to>
    <xdr:pic>
      <xdr:nvPicPr>
        <xdr:cNvPr id="12143" name="Picture 12142">
          <a:extLst>
            <a:ext uri="{FF2B5EF4-FFF2-40B4-BE49-F238E27FC236}">
              <a16:creationId xmlns:a16="http://schemas.microsoft.com/office/drawing/2014/main" id="{F5D4C769-5288-CD4E-B737-96E380F1A462}"/>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59565" y="3155215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453</xdr:row>
      <xdr:rowOff>55218</xdr:rowOff>
    </xdr:from>
    <xdr:to>
      <xdr:col>1</xdr:col>
      <xdr:colOff>714687</xdr:colOff>
      <xdr:row>453</xdr:row>
      <xdr:rowOff>652398</xdr:rowOff>
    </xdr:to>
    <xdr:pic>
      <xdr:nvPicPr>
        <xdr:cNvPr id="12144" name="Picture 12143">
          <a:extLst>
            <a:ext uri="{FF2B5EF4-FFF2-40B4-BE49-F238E27FC236}">
              <a16:creationId xmlns:a16="http://schemas.microsoft.com/office/drawing/2014/main" id="{75CCC6EF-56B6-194F-981C-EA3AE65B8525}"/>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159014" y="3162471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454</xdr:row>
      <xdr:rowOff>41965</xdr:rowOff>
    </xdr:from>
    <xdr:to>
      <xdr:col>1</xdr:col>
      <xdr:colOff>715239</xdr:colOff>
      <xdr:row>454</xdr:row>
      <xdr:rowOff>648082</xdr:rowOff>
    </xdr:to>
    <xdr:pic>
      <xdr:nvPicPr>
        <xdr:cNvPr id="12145" name="Picture 12144">
          <a:extLst>
            <a:ext uri="{FF2B5EF4-FFF2-40B4-BE49-F238E27FC236}">
              <a16:creationId xmlns:a16="http://schemas.microsoft.com/office/drawing/2014/main" id="{86FAC04D-8CDF-2348-A5FF-E8E45040D2C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59566" y="3169323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455</xdr:row>
      <xdr:rowOff>42518</xdr:rowOff>
    </xdr:from>
    <xdr:to>
      <xdr:col>1</xdr:col>
      <xdr:colOff>729596</xdr:colOff>
      <xdr:row>455</xdr:row>
      <xdr:rowOff>648635</xdr:rowOff>
    </xdr:to>
    <xdr:pic>
      <xdr:nvPicPr>
        <xdr:cNvPr id="12146" name="Picture 12145">
          <a:extLst>
            <a:ext uri="{FF2B5EF4-FFF2-40B4-BE49-F238E27FC236}">
              <a16:creationId xmlns:a16="http://schemas.microsoft.com/office/drawing/2014/main" id="{341CBED5-1409-AA47-8FA4-28222708F65D}"/>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73923" y="3176314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457</xdr:row>
      <xdr:rowOff>27609</xdr:rowOff>
    </xdr:from>
    <xdr:to>
      <xdr:col>1</xdr:col>
      <xdr:colOff>713294</xdr:colOff>
      <xdr:row>457</xdr:row>
      <xdr:rowOff>647073</xdr:rowOff>
    </xdr:to>
    <xdr:pic>
      <xdr:nvPicPr>
        <xdr:cNvPr id="12147" name="Picture 12146">
          <a:extLst>
            <a:ext uri="{FF2B5EF4-FFF2-40B4-BE49-F238E27FC236}">
              <a16:creationId xmlns:a16="http://schemas.microsoft.com/office/drawing/2014/main" id="{4609B57F-9372-1840-AE62-98C5E70B7A22}"/>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145209" y="3190135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456</xdr:row>
      <xdr:rowOff>55219</xdr:rowOff>
    </xdr:from>
    <xdr:to>
      <xdr:col>1</xdr:col>
      <xdr:colOff>728492</xdr:colOff>
      <xdr:row>456</xdr:row>
      <xdr:rowOff>652027</xdr:rowOff>
    </xdr:to>
    <xdr:pic>
      <xdr:nvPicPr>
        <xdr:cNvPr id="12148" name="Picture 12147">
          <a:extLst>
            <a:ext uri="{FF2B5EF4-FFF2-40B4-BE49-F238E27FC236}">
              <a16:creationId xmlns:a16="http://schemas.microsoft.com/office/drawing/2014/main" id="{602ADF3B-9296-034D-8935-000E38F92E2F}"/>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172819" y="3183426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458</xdr:row>
      <xdr:rowOff>69023</xdr:rowOff>
    </xdr:from>
    <xdr:to>
      <xdr:col>1</xdr:col>
      <xdr:colOff>722474</xdr:colOff>
      <xdr:row>458</xdr:row>
      <xdr:rowOff>647003</xdr:rowOff>
    </xdr:to>
    <xdr:pic>
      <xdr:nvPicPr>
        <xdr:cNvPr id="12149" name="Picture 12148">
          <a:extLst>
            <a:ext uri="{FF2B5EF4-FFF2-40B4-BE49-F238E27FC236}">
              <a16:creationId xmlns:a16="http://schemas.microsoft.com/office/drawing/2014/main" id="{A812AA60-CE26-C74A-BD0D-C2B54D45368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186622" y="3197534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459</xdr:row>
      <xdr:rowOff>28163</xdr:rowOff>
    </xdr:from>
    <xdr:to>
      <xdr:col>1</xdr:col>
      <xdr:colOff>736704</xdr:colOff>
      <xdr:row>459</xdr:row>
      <xdr:rowOff>642883</xdr:rowOff>
    </xdr:to>
    <xdr:pic>
      <xdr:nvPicPr>
        <xdr:cNvPr id="12150" name="Picture 12149">
          <a:extLst>
            <a:ext uri="{FF2B5EF4-FFF2-40B4-BE49-F238E27FC236}">
              <a16:creationId xmlns:a16="http://schemas.microsoft.com/office/drawing/2014/main" id="{A99E65E4-5323-614F-891A-6B4D523CD8E2}"/>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173369" y="3204110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460</xdr:row>
      <xdr:rowOff>42517</xdr:rowOff>
    </xdr:from>
    <xdr:to>
      <xdr:col>1</xdr:col>
      <xdr:colOff>734506</xdr:colOff>
      <xdr:row>460</xdr:row>
      <xdr:rowOff>643334</xdr:rowOff>
    </xdr:to>
    <xdr:pic>
      <xdr:nvPicPr>
        <xdr:cNvPr id="12151" name="Picture 12150">
          <a:extLst>
            <a:ext uri="{FF2B5EF4-FFF2-40B4-BE49-F238E27FC236}">
              <a16:creationId xmlns:a16="http://schemas.microsoft.com/office/drawing/2014/main" id="{21EBE6AB-2768-884F-A3C6-778F07495D84}"/>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201531" y="3211239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461</xdr:row>
      <xdr:rowOff>43070</xdr:rowOff>
    </xdr:from>
    <xdr:to>
      <xdr:col>1</xdr:col>
      <xdr:colOff>731043</xdr:colOff>
      <xdr:row>461</xdr:row>
      <xdr:rowOff>645556</xdr:rowOff>
    </xdr:to>
    <xdr:pic>
      <xdr:nvPicPr>
        <xdr:cNvPr id="12152" name="Picture 12151">
          <a:extLst>
            <a:ext uri="{FF2B5EF4-FFF2-40B4-BE49-F238E27FC236}">
              <a16:creationId xmlns:a16="http://schemas.microsoft.com/office/drawing/2014/main" id="{2EF522F2-B68C-8849-BA37-01812037C319}"/>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188279" y="3218229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462</xdr:row>
      <xdr:rowOff>43632</xdr:rowOff>
    </xdr:from>
    <xdr:to>
      <xdr:col>1</xdr:col>
      <xdr:colOff>730229</xdr:colOff>
      <xdr:row>462</xdr:row>
      <xdr:rowOff>652471</xdr:rowOff>
    </xdr:to>
    <xdr:pic>
      <xdr:nvPicPr>
        <xdr:cNvPr id="12153" name="Picture 12152">
          <a:extLst>
            <a:ext uri="{FF2B5EF4-FFF2-40B4-BE49-F238E27FC236}">
              <a16:creationId xmlns:a16="http://schemas.microsoft.com/office/drawing/2014/main" id="{7AA2ABDC-362B-0D4E-AB50-1F1E378272A0}"/>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173923" y="3225220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463</xdr:row>
      <xdr:rowOff>44186</xdr:rowOff>
    </xdr:from>
    <xdr:to>
      <xdr:col>1</xdr:col>
      <xdr:colOff>730782</xdr:colOff>
      <xdr:row>463</xdr:row>
      <xdr:rowOff>648226</xdr:rowOff>
    </xdr:to>
    <xdr:pic>
      <xdr:nvPicPr>
        <xdr:cNvPr id="12154" name="Picture 12153">
          <a:extLst>
            <a:ext uri="{FF2B5EF4-FFF2-40B4-BE49-F238E27FC236}">
              <a16:creationId xmlns:a16="http://schemas.microsoft.com/office/drawing/2014/main" id="{4B335DE2-1C4B-EA4B-9845-F4F0219F6FC2}"/>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74475" y="3232210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464</xdr:row>
      <xdr:rowOff>44737</xdr:rowOff>
    </xdr:from>
    <xdr:to>
      <xdr:col>1</xdr:col>
      <xdr:colOff>717530</xdr:colOff>
      <xdr:row>464</xdr:row>
      <xdr:rowOff>648776</xdr:rowOff>
    </xdr:to>
    <xdr:pic>
      <xdr:nvPicPr>
        <xdr:cNvPr id="12155" name="Picture 12154">
          <a:extLst>
            <a:ext uri="{FF2B5EF4-FFF2-40B4-BE49-F238E27FC236}">
              <a16:creationId xmlns:a16="http://schemas.microsoft.com/office/drawing/2014/main" id="{B93C37C4-7661-0647-B6F7-892CC4EF9ED4}"/>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61223" y="3239201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465</xdr:row>
      <xdr:rowOff>47224</xdr:rowOff>
    </xdr:from>
    <xdr:to>
      <xdr:col>1</xdr:col>
      <xdr:colOff>709764</xdr:colOff>
      <xdr:row>465</xdr:row>
      <xdr:rowOff>652873</xdr:rowOff>
    </xdr:to>
    <xdr:pic>
      <xdr:nvPicPr>
        <xdr:cNvPr id="12156" name="Picture 12155">
          <a:extLst>
            <a:ext uri="{FF2B5EF4-FFF2-40B4-BE49-F238E27FC236}">
              <a16:creationId xmlns:a16="http://schemas.microsoft.com/office/drawing/2014/main" id="{872CD435-D58D-7842-B42C-C9F41065B952}"/>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142333" y="3246211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466</xdr:row>
      <xdr:rowOff>32521</xdr:rowOff>
    </xdr:from>
    <xdr:to>
      <xdr:col>1</xdr:col>
      <xdr:colOff>728480</xdr:colOff>
      <xdr:row>466</xdr:row>
      <xdr:rowOff>644179</xdr:rowOff>
    </xdr:to>
    <xdr:pic>
      <xdr:nvPicPr>
        <xdr:cNvPr id="12157" name="Picture 12156">
          <a:extLst>
            <a:ext uri="{FF2B5EF4-FFF2-40B4-BE49-F238E27FC236}">
              <a16:creationId xmlns:a16="http://schemas.microsoft.com/office/drawing/2014/main" id="{1C291016-3B8E-4346-A062-109BCA53C46D}"/>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161049" y="3253049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467</xdr:row>
      <xdr:rowOff>43215</xdr:rowOff>
    </xdr:from>
    <xdr:to>
      <xdr:col>1</xdr:col>
      <xdr:colOff>726964</xdr:colOff>
      <xdr:row>467</xdr:row>
      <xdr:rowOff>646672</xdr:rowOff>
    </xdr:to>
    <xdr:pic>
      <xdr:nvPicPr>
        <xdr:cNvPr id="12158" name="Picture 12157">
          <a:extLst>
            <a:ext uri="{FF2B5EF4-FFF2-40B4-BE49-F238E27FC236}">
              <a16:creationId xmlns:a16="http://schemas.microsoft.com/office/drawing/2014/main" id="{C3309ADC-C785-3A48-8EA2-690D81D5CA93}"/>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184444" y="3260141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468</xdr:row>
      <xdr:rowOff>63938</xdr:rowOff>
    </xdr:from>
    <xdr:to>
      <xdr:col>1</xdr:col>
      <xdr:colOff>718796</xdr:colOff>
      <xdr:row>468</xdr:row>
      <xdr:rowOff>652370</xdr:rowOff>
    </xdr:to>
    <xdr:pic>
      <xdr:nvPicPr>
        <xdr:cNvPr id="12159" name="Picture 12158">
          <a:extLst>
            <a:ext uri="{FF2B5EF4-FFF2-40B4-BE49-F238E27FC236}">
              <a16:creationId xmlns:a16="http://schemas.microsoft.com/office/drawing/2014/main" id="{F87C3999-7C6F-334D-9A29-A5F72695C383}"/>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167732" y="3267333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469</xdr:row>
      <xdr:rowOff>45222</xdr:rowOff>
    </xdr:from>
    <xdr:to>
      <xdr:col>1</xdr:col>
      <xdr:colOff>720801</xdr:colOff>
      <xdr:row>469</xdr:row>
      <xdr:rowOff>645073</xdr:rowOff>
    </xdr:to>
    <xdr:pic>
      <xdr:nvPicPr>
        <xdr:cNvPr id="12160" name="Picture 12159">
          <a:extLst>
            <a:ext uri="{FF2B5EF4-FFF2-40B4-BE49-F238E27FC236}">
              <a16:creationId xmlns:a16="http://schemas.microsoft.com/office/drawing/2014/main" id="{BF22F82F-D316-624A-9FB3-70F21CC7BD9D}"/>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169738" y="3274131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470</xdr:row>
      <xdr:rowOff>67948</xdr:rowOff>
    </xdr:from>
    <xdr:to>
      <xdr:col>1</xdr:col>
      <xdr:colOff>736787</xdr:colOff>
      <xdr:row>470</xdr:row>
      <xdr:rowOff>644962</xdr:rowOff>
    </xdr:to>
    <xdr:pic>
      <xdr:nvPicPr>
        <xdr:cNvPr id="12161" name="Picture 12160">
          <a:extLst>
            <a:ext uri="{FF2B5EF4-FFF2-40B4-BE49-F238E27FC236}">
              <a16:creationId xmlns:a16="http://schemas.microsoft.com/office/drawing/2014/main" id="{2D1BC757-E5C7-5240-B79A-10BABB6F3EAB}"/>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197142" y="3281343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471</xdr:row>
      <xdr:rowOff>26505</xdr:rowOff>
    </xdr:from>
    <xdr:to>
      <xdr:col>1</xdr:col>
      <xdr:colOff>736832</xdr:colOff>
      <xdr:row>471</xdr:row>
      <xdr:rowOff>646189</xdr:rowOff>
    </xdr:to>
    <xdr:pic>
      <xdr:nvPicPr>
        <xdr:cNvPr id="12162" name="Picture 12161">
          <a:extLst>
            <a:ext uri="{FF2B5EF4-FFF2-40B4-BE49-F238E27FC236}">
              <a16:creationId xmlns:a16="http://schemas.microsoft.com/office/drawing/2014/main" id="{38E7C95C-228D-C643-A149-2E7E8064376B}"/>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181102" y="3287914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472</xdr:row>
      <xdr:rowOff>39206</xdr:rowOff>
    </xdr:from>
    <xdr:to>
      <xdr:col>1</xdr:col>
      <xdr:colOff>732304</xdr:colOff>
      <xdr:row>472</xdr:row>
      <xdr:rowOff>649116</xdr:rowOff>
    </xdr:to>
    <xdr:pic>
      <xdr:nvPicPr>
        <xdr:cNvPr id="12163" name="Picture 12162">
          <a:extLst>
            <a:ext uri="{FF2B5EF4-FFF2-40B4-BE49-F238E27FC236}">
              <a16:creationId xmlns:a16="http://schemas.microsoft.com/office/drawing/2014/main" id="{1F922FFE-70D1-0942-AB20-9D9A537DFF21}"/>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181101" y="3295026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473</xdr:row>
      <xdr:rowOff>26505</xdr:rowOff>
    </xdr:from>
    <xdr:to>
      <xdr:col>1</xdr:col>
      <xdr:colOff>731024</xdr:colOff>
      <xdr:row>473</xdr:row>
      <xdr:rowOff>647835</xdr:rowOff>
    </xdr:to>
    <xdr:pic>
      <xdr:nvPicPr>
        <xdr:cNvPr id="12164" name="Picture 12163">
          <a:extLst>
            <a:ext uri="{FF2B5EF4-FFF2-40B4-BE49-F238E27FC236}">
              <a16:creationId xmlns:a16="http://schemas.microsoft.com/office/drawing/2014/main" id="{71A179F5-44A6-E64F-984D-F750EF1AF370}"/>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168402" y="3301884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477</xdr:row>
      <xdr:rowOff>37144</xdr:rowOff>
    </xdr:from>
    <xdr:to>
      <xdr:col>1</xdr:col>
      <xdr:colOff>731025</xdr:colOff>
      <xdr:row>477</xdr:row>
      <xdr:rowOff>651782</xdr:rowOff>
    </xdr:to>
    <xdr:pic>
      <xdr:nvPicPr>
        <xdr:cNvPr id="12165" name="Picture 12164">
          <a:extLst>
            <a:ext uri="{FF2B5EF4-FFF2-40B4-BE49-F238E27FC236}">
              <a16:creationId xmlns:a16="http://schemas.microsoft.com/office/drawing/2014/main" id="{B41D7FBA-EFB0-0042-AAE2-D284FE95CBBB}"/>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168402" y="3329930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474</xdr:row>
      <xdr:rowOff>39205</xdr:rowOff>
    </xdr:from>
    <xdr:to>
      <xdr:col>1</xdr:col>
      <xdr:colOff>731023</xdr:colOff>
      <xdr:row>474</xdr:row>
      <xdr:rowOff>653068</xdr:rowOff>
    </xdr:to>
    <xdr:pic>
      <xdr:nvPicPr>
        <xdr:cNvPr id="12166" name="Picture 12165">
          <a:extLst>
            <a:ext uri="{FF2B5EF4-FFF2-40B4-BE49-F238E27FC236}">
              <a16:creationId xmlns:a16="http://schemas.microsoft.com/office/drawing/2014/main" id="{4F3E7CB5-D25C-FB47-A8D0-0E0D53866F1C}"/>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168400" y="3308996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475</xdr:row>
      <xdr:rowOff>26504</xdr:rowOff>
    </xdr:from>
    <xdr:to>
      <xdr:col>1</xdr:col>
      <xdr:colOff>731022</xdr:colOff>
      <xdr:row>475</xdr:row>
      <xdr:rowOff>651785</xdr:rowOff>
    </xdr:to>
    <xdr:pic>
      <xdr:nvPicPr>
        <xdr:cNvPr id="12167" name="Picture 12166">
          <a:extLst>
            <a:ext uri="{FF2B5EF4-FFF2-40B4-BE49-F238E27FC236}">
              <a16:creationId xmlns:a16="http://schemas.microsoft.com/office/drawing/2014/main" id="{7C38D3A6-76F3-7943-8A31-B4A19052F7E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15854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12168" name="Picture 12167">
          <a:extLst>
            <a:ext uri="{FF2B5EF4-FFF2-40B4-BE49-F238E27FC236}">
              <a16:creationId xmlns:a16="http://schemas.microsoft.com/office/drawing/2014/main" id="{BFA536BB-CEF8-7741-A54D-3E5B53806164}"/>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22839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478</xdr:row>
      <xdr:rowOff>50490</xdr:rowOff>
    </xdr:from>
    <xdr:to>
      <xdr:col>1</xdr:col>
      <xdr:colOff>710546</xdr:colOff>
      <xdr:row>478</xdr:row>
      <xdr:rowOff>648607</xdr:rowOff>
    </xdr:to>
    <xdr:pic>
      <xdr:nvPicPr>
        <xdr:cNvPr id="12169" name="Picture 12168">
          <a:extLst>
            <a:ext uri="{FF2B5EF4-FFF2-40B4-BE49-F238E27FC236}">
              <a16:creationId xmlns:a16="http://schemas.microsoft.com/office/drawing/2014/main" id="{23918DB6-A8D2-DA44-B909-1448705AC4E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155700" y="3337048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479</xdr:row>
      <xdr:rowOff>37789</xdr:rowOff>
    </xdr:from>
    <xdr:to>
      <xdr:col>1</xdr:col>
      <xdr:colOff>685147</xdr:colOff>
      <xdr:row>479</xdr:row>
      <xdr:rowOff>647325</xdr:rowOff>
    </xdr:to>
    <xdr:pic>
      <xdr:nvPicPr>
        <xdr:cNvPr id="12170" name="Picture 12169">
          <a:extLst>
            <a:ext uri="{FF2B5EF4-FFF2-40B4-BE49-F238E27FC236}">
              <a16:creationId xmlns:a16="http://schemas.microsoft.com/office/drawing/2014/main" id="{0CC1C8ED-F88F-0340-9312-634A450EA32E}"/>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43906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37788</xdr:rowOff>
    </xdr:from>
    <xdr:to>
      <xdr:col>1</xdr:col>
      <xdr:colOff>685147</xdr:colOff>
      <xdr:row>480</xdr:row>
      <xdr:rowOff>647325</xdr:rowOff>
    </xdr:to>
    <xdr:pic>
      <xdr:nvPicPr>
        <xdr:cNvPr id="12171" name="Picture 12170">
          <a:extLst>
            <a:ext uri="{FF2B5EF4-FFF2-40B4-BE49-F238E27FC236}">
              <a16:creationId xmlns:a16="http://schemas.microsoft.com/office/drawing/2014/main" id="{88C93608-FDCC-1A4A-A546-440C9F4C03B7}"/>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50891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481</xdr:row>
      <xdr:rowOff>26505</xdr:rowOff>
    </xdr:from>
    <xdr:to>
      <xdr:col>1</xdr:col>
      <xdr:colOff>692925</xdr:colOff>
      <xdr:row>481</xdr:row>
      <xdr:rowOff>649728</xdr:rowOff>
    </xdr:to>
    <xdr:pic>
      <xdr:nvPicPr>
        <xdr:cNvPr id="12172" name="Picture 12171">
          <a:extLst>
            <a:ext uri="{FF2B5EF4-FFF2-40B4-BE49-F238E27FC236}">
              <a16:creationId xmlns:a16="http://schemas.microsoft.com/office/drawing/2014/main" id="{5A456EAA-F19D-EE44-BF5A-456E69C65D8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130301" y="3357764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482</xdr:row>
      <xdr:rowOff>39204</xdr:rowOff>
    </xdr:from>
    <xdr:to>
      <xdr:col>1</xdr:col>
      <xdr:colOff>692922</xdr:colOff>
      <xdr:row>482</xdr:row>
      <xdr:rowOff>651008</xdr:rowOff>
    </xdr:to>
    <xdr:pic>
      <xdr:nvPicPr>
        <xdr:cNvPr id="12173" name="Picture 12172">
          <a:extLst>
            <a:ext uri="{FF2B5EF4-FFF2-40B4-BE49-F238E27FC236}">
              <a16:creationId xmlns:a16="http://schemas.microsoft.com/office/drawing/2014/main" id="{3559B3E1-30DD-564C-8B9F-C4ACC2E04E19}"/>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130299" y="3364876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483</xdr:row>
      <xdr:rowOff>39206</xdr:rowOff>
    </xdr:from>
    <xdr:to>
      <xdr:col>1</xdr:col>
      <xdr:colOff>692280</xdr:colOff>
      <xdr:row>483</xdr:row>
      <xdr:rowOff>647470</xdr:rowOff>
    </xdr:to>
    <xdr:pic>
      <xdr:nvPicPr>
        <xdr:cNvPr id="12174" name="Picture 12173">
          <a:extLst>
            <a:ext uri="{FF2B5EF4-FFF2-40B4-BE49-F238E27FC236}">
              <a16:creationId xmlns:a16="http://schemas.microsoft.com/office/drawing/2014/main" id="{EE1FC4B1-C2B8-2940-990D-4F32F1222C99}"/>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123918" y="3371861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484</xdr:row>
      <xdr:rowOff>51904</xdr:rowOff>
    </xdr:from>
    <xdr:to>
      <xdr:col>1</xdr:col>
      <xdr:colOff>731023</xdr:colOff>
      <xdr:row>484</xdr:row>
      <xdr:rowOff>648732</xdr:rowOff>
    </xdr:to>
    <xdr:pic>
      <xdr:nvPicPr>
        <xdr:cNvPr id="12175" name="Picture 12174">
          <a:extLst>
            <a:ext uri="{FF2B5EF4-FFF2-40B4-BE49-F238E27FC236}">
              <a16:creationId xmlns:a16="http://schemas.microsoft.com/office/drawing/2014/main" id="{607F45A3-95B5-E94E-93CD-161408467788}"/>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168400" y="3378973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485</xdr:row>
      <xdr:rowOff>39204</xdr:rowOff>
    </xdr:from>
    <xdr:to>
      <xdr:col>1</xdr:col>
      <xdr:colOff>732304</xdr:colOff>
      <xdr:row>485</xdr:row>
      <xdr:rowOff>647451</xdr:rowOff>
    </xdr:to>
    <xdr:pic>
      <xdr:nvPicPr>
        <xdr:cNvPr id="12176" name="Picture 12175">
          <a:extLst>
            <a:ext uri="{FF2B5EF4-FFF2-40B4-BE49-F238E27FC236}">
              <a16:creationId xmlns:a16="http://schemas.microsoft.com/office/drawing/2014/main" id="{66943708-1AEE-3E4E-9B98-7F3A639836EE}"/>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181099" y="3385831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486</xdr:row>
      <xdr:rowOff>51904</xdr:rowOff>
    </xdr:from>
    <xdr:to>
      <xdr:col>1</xdr:col>
      <xdr:colOff>732305</xdr:colOff>
      <xdr:row>486</xdr:row>
      <xdr:rowOff>648733</xdr:rowOff>
    </xdr:to>
    <xdr:pic>
      <xdr:nvPicPr>
        <xdr:cNvPr id="12177" name="Picture 12176">
          <a:extLst>
            <a:ext uri="{FF2B5EF4-FFF2-40B4-BE49-F238E27FC236}">
              <a16:creationId xmlns:a16="http://schemas.microsoft.com/office/drawing/2014/main" id="{6F5225C4-9577-C045-A83A-364B873091C8}"/>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181100" y="3392943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487</xdr:row>
      <xdr:rowOff>26505</xdr:rowOff>
    </xdr:from>
    <xdr:to>
      <xdr:col>1</xdr:col>
      <xdr:colOff>717042</xdr:colOff>
      <xdr:row>487</xdr:row>
      <xdr:rowOff>646034</xdr:rowOff>
    </xdr:to>
    <xdr:pic>
      <xdr:nvPicPr>
        <xdr:cNvPr id="12178" name="Picture 12177">
          <a:extLst>
            <a:ext uri="{FF2B5EF4-FFF2-40B4-BE49-F238E27FC236}">
              <a16:creationId xmlns:a16="http://schemas.microsoft.com/office/drawing/2014/main" id="{8990FD37-46EC-E94C-B710-8D56A947C038}"/>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143000" y="3399674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488</xdr:row>
      <xdr:rowOff>51903</xdr:rowOff>
    </xdr:from>
    <xdr:to>
      <xdr:col>1</xdr:col>
      <xdr:colOff>734869</xdr:colOff>
      <xdr:row>488</xdr:row>
      <xdr:rowOff>650374</xdr:rowOff>
    </xdr:to>
    <xdr:pic>
      <xdr:nvPicPr>
        <xdr:cNvPr id="12179" name="Picture 12178">
          <a:extLst>
            <a:ext uri="{FF2B5EF4-FFF2-40B4-BE49-F238E27FC236}">
              <a16:creationId xmlns:a16="http://schemas.microsoft.com/office/drawing/2014/main" id="{FBFD00BB-752A-B34B-8B08-0F66C30AC3F0}"/>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06913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489</xdr:row>
      <xdr:rowOff>39205</xdr:rowOff>
    </xdr:from>
    <xdr:to>
      <xdr:col>1</xdr:col>
      <xdr:colOff>733588</xdr:colOff>
      <xdr:row>489</xdr:row>
      <xdr:rowOff>649095</xdr:rowOff>
    </xdr:to>
    <xdr:pic>
      <xdr:nvPicPr>
        <xdr:cNvPr id="12180" name="Picture 12179">
          <a:extLst>
            <a:ext uri="{FF2B5EF4-FFF2-40B4-BE49-F238E27FC236}">
              <a16:creationId xmlns:a16="http://schemas.microsoft.com/office/drawing/2014/main" id="{B6A2B152-4D43-E246-9047-EF125A6128E4}"/>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193802" y="3413771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490</xdr:row>
      <xdr:rowOff>51904</xdr:rowOff>
    </xdr:from>
    <xdr:to>
      <xdr:col>1</xdr:col>
      <xdr:colOff>734869</xdr:colOff>
      <xdr:row>490</xdr:row>
      <xdr:rowOff>650375</xdr:rowOff>
    </xdr:to>
    <xdr:pic>
      <xdr:nvPicPr>
        <xdr:cNvPr id="12181" name="Picture 12180">
          <a:extLst>
            <a:ext uri="{FF2B5EF4-FFF2-40B4-BE49-F238E27FC236}">
              <a16:creationId xmlns:a16="http://schemas.microsoft.com/office/drawing/2014/main" id="{078985D9-EDD4-EA49-BBAD-627F41ADB11E}"/>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20883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491</xdr:row>
      <xdr:rowOff>39206</xdr:rowOff>
    </xdr:from>
    <xdr:to>
      <xdr:col>1</xdr:col>
      <xdr:colOff>728003</xdr:colOff>
      <xdr:row>491</xdr:row>
      <xdr:rowOff>647471</xdr:rowOff>
    </xdr:to>
    <xdr:pic>
      <xdr:nvPicPr>
        <xdr:cNvPr id="12182" name="Picture 12181">
          <a:extLst>
            <a:ext uri="{FF2B5EF4-FFF2-40B4-BE49-F238E27FC236}">
              <a16:creationId xmlns:a16="http://schemas.microsoft.com/office/drawing/2014/main" id="{1711F7EC-2A78-0742-AB15-EC8D2BF38456}"/>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181100" y="3427741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493</xdr:row>
      <xdr:rowOff>39205</xdr:rowOff>
    </xdr:from>
    <xdr:to>
      <xdr:col>1</xdr:col>
      <xdr:colOff>734869</xdr:colOff>
      <xdr:row>493</xdr:row>
      <xdr:rowOff>653191</xdr:rowOff>
    </xdr:to>
    <xdr:pic>
      <xdr:nvPicPr>
        <xdr:cNvPr id="12183" name="Picture 12182">
          <a:extLst>
            <a:ext uri="{FF2B5EF4-FFF2-40B4-BE49-F238E27FC236}">
              <a16:creationId xmlns:a16="http://schemas.microsoft.com/office/drawing/2014/main" id="{C22CFCFE-DAE5-1641-BDD2-63913BCE135B}"/>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206501" y="3441711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492</xdr:row>
      <xdr:rowOff>26505</xdr:rowOff>
    </xdr:from>
    <xdr:to>
      <xdr:col>1</xdr:col>
      <xdr:colOff>729285</xdr:colOff>
      <xdr:row>492</xdr:row>
      <xdr:rowOff>646189</xdr:rowOff>
    </xdr:to>
    <xdr:pic>
      <xdr:nvPicPr>
        <xdr:cNvPr id="12184" name="Picture 12183">
          <a:extLst>
            <a:ext uri="{FF2B5EF4-FFF2-40B4-BE49-F238E27FC236}">
              <a16:creationId xmlns:a16="http://schemas.microsoft.com/office/drawing/2014/main" id="{CF13593A-C4BE-0846-9859-5FCF01547A54}"/>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193801" y="3434599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494</xdr:row>
      <xdr:rowOff>39204</xdr:rowOff>
    </xdr:from>
    <xdr:to>
      <xdr:col>1</xdr:col>
      <xdr:colOff>733587</xdr:colOff>
      <xdr:row>494</xdr:row>
      <xdr:rowOff>647669</xdr:rowOff>
    </xdr:to>
    <xdr:pic>
      <xdr:nvPicPr>
        <xdr:cNvPr id="12185" name="Picture 12184">
          <a:extLst>
            <a:ext uri="{FF2B5EF4-FFF2-40B4-BE49-F238E27FC236}">
              <a16:creationId xmlns:a16="http://schemas.microsoft.com/office/drawing/2014/main" id="{FAB182CF-AD52-704A-8FEC-FC381C74000F}"/>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48696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39205</xdr:rowOff>
    </xdr:from>
    <xdr:to>
      <xdr:col>1</xdr:col>
      <xdr:colOff>733587</xdr:colOff>
      <xdr:row>495</xdr:row>
      <xdr:rowOff>647669</xdr:rowOff>
    </xdr:to>
    <xdr:pic>
      <xdr:nvPicPr>
        <xdr:cNvPr id="12186" name="Picture 12185">
          <a:extLst>
            <a:ext uri="{FF2B5EF4-FFF2-40B4-BE49-F238E27FC236}">
              <a16:creationId xmlns:a16="http://schemas.microsoft.com/office/drawing/2014/main" id="{AF08C765-DABE-5442-8AED-B7BAB168C475}"/>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55681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39203</xdr:rowOff>
    </xdr:from>
    <xdr:to>
      <xdr:col>1</xdr:col>
      <xdr:colOff>733587</xdr:colOff>
      <xdr:row>496</xdr:row>
      <xdr:rowOff>647668</xdr:rowOff>
    </xdr:to>
    <xdr:pic>
      <xdr:nvPicPr>
        <xdr:cNvPr id="12187" name="Picture 12186">
          <a:extLst>
            <a:ext uri="{FF2B5EF4-FFF2-40B4-BE49-F238E27FC236}">
              <a16:creationId xmlns:a16="http://schemas.microsoft.com/office/drawing/2014/main" id="{D35B6BD3-2C5E-F54E-BCBB-AE35BC004982}"/>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62666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51906</xdr:rowOff>
    </xdr:from>
    <xdr:to>
      <xdr:col>1</xdr:col>
      <xdr:colOff>729517</xdr:colOff>
      <xdr:row>497</xdr:row>
      <xdr:rowOff>648753</xdr:rowOff>
    </xdr:to>
    <xdr:pic>
      <xdr:nvPicPr>
        <xdr:cNvPr id="12188" name="Picture 12187">
          <a:extLst>
            <a:ext uri="{FF2B5EF4-FFF2-40B4-BE49-F238E27FC236}">
              <a16:creationId xmlns:a16="http://schemas.microsoft.com/office/drawing/2014/main" id="{57AFF1B9-9DFC-1243-9A31-07D9D86327B3}"/>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193801" y="3469778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498</xdr:row>
      <xdr:rowOff>43435</xdr:rowOff>
    </xdr:from>
    <xdr:to>
      <xdr:col>1</xdr:col>
      <xdr:colOff>682787</xdr:colOff>
      <xdr:row>498</xdr:row>
      <xdr:rowOff>651691</xdr:rowOff>
    </xdr:to>
    <xdr:pic>
      <xdr:nvPicPr>
        <xdr:cNvPr id="12189" name="Picture 12188">
          <a:extLst>
            <a:ext uri="{FF2B5EF4-FFF2-40B4-BE49-F238E27FC236}">
              <a16:creationId xmlns:a16="http://schemas.microsoft.com/office/drawing/2014/main" id="{9C1BAE6D-7BE0-BF4B-862A-A7EFF3174024}"/>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143001" y="3476678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499</xdr:row>
      <xdr:rowOff>34123</xdr:rowOff>
    </xdr:from>
    <xdr:to>
      <xdr:col>1</xdr:col>
      <xdr:colOff>706905</xdr:colOff>
      <xdr:row>499</xdr:row>
      <xdr:rowOff>642960</xdr:rowOff>
    </xdr:to>
    <xdr:pic>
      <xdr:nvPicPr>
        <xdr:cNvPr id="12190" name="Picture 12189">
          <a:extLst>
            <a:ext uri="{FF2B5EF4-FFF2-40B4-BE49-F238E27FC236}">
              <a16:creationId xmlns:a16="http://schemas.microsoft.com/office/drawing/2014/main" id="{07F987F4-8715-E848-A493-95D758459B7D}"/>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155700" y="348357023"/>
          <a:ext cx="491005" cy="608837"/>
        </a:xfrm>
        <a:prstGeom prst="rect">
          <a:avLst/>
        </a:prstGeom>
      </xdr:spPr>
    </xdr:pic>
    <xdr:clientData/>
  </xdr:twoCellAnchor>
  <xdr:twoCellAnchor>
    <xdr:from>
      <xdr:col>1</xdr:col>
      <xdr:colOff>215900</xdr:colOff>
      <xdr:row>500</xdr:row>
      <xdr:rowOff>25867</xdr:rowOff>
    </xdr:from>
    <xdr:to>
      <xdr:col>1</xdr:col>
      <xdr:colOff>706905</xdr:colOff>
      <xdr:row>500</xdr:row>
      <xdr:rowOff>646123</xdr:rowOff>
    </xdr:to>
    <xdr:pic>
      <xdr:nvPicPr>
        <xdr:cNvPr id="12191" name="Picture 12190">
          <a:extLst>
            <a:ext uri="{FF2B5EF4-FFF2-40B4-BE49-F238E27FC236}">
              <a16:creationId xmlns:a16="http://schemas.microsoft.com/office/drawing/2014/main" id="{E7211F81-0375-2843-8451-1C10C45188BB}"/>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155700" y="349047267"/>
          <a:ext cx="491005" cy="620256"/>
        </a:xfrm>
        <a:prstGeom prst="rect">
          <a:avLst/>
        </a:prstGeom>
      </xdr:spPr>
    </xdr:pic>
    <xdr:clientData/>
  </xdr:twoCellAnchor>
  <xdr:twoCellAnchor>
    <xdr:from>
      <xdr:col>1</xdr:col>
      <xdr:colOff>241300</xdr:colOff>
      <xdr:row>501</xdr:row>
      <xdr:rowOff>39204</xdr:rowOff>
    </xdr:from>
    <xdr:to>
      <xdr:col>1</xdr:col>
      <xdr:colOff>732305</xdr:colOff>
      <xdr:row>501</xdr:row>
      <xdr:rowOff>651276</xdr:rowOff>
    </xdr:to>
    <xdr:pic>
      <xdr:nvPicPr>
        <xdr:cNvPr id="12192" name="Picture 12191">
          <a:extLst>
            <a:ext uri="{FF2B5EF4-FFF2-40B4-BE49-F238E27FC236}">
              <a16:creationId xmlns:a16="http://schemas.microsoft.com/office/drawing/2014/main" id="{67FF0B41-340E-084D-9056-ECCAF0658990}"/>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81100" y="349759104"/>
          <a:ext cx="491005" cy="612072"/>
        </a:xfrm>
        <a:prstGeom prst="rect">
          <a:avLst/>
        </a:prstGeom>
      </xdr:spPr>
    </xdr:pic>
    <xdr:clientData/>
  </xdr:twoCellAnchor>
  <xdr:twoCellAnchor>
    <xdr:from>
      <xdr:col>1</xdr:col>
      <xdr:colOff>228600</xdr:colOff>
      <xdr:row>502</xdr:row>
      <xdr:rowOff>39203</xdr:rowOff>
    </xdr:from>
    <xdr:to>
      <xdr:col>1</xdr:col>
      <xdr:colOff>719605</xdr:colOff>
      <xdr:row>502</xdr:row>
      <xdr:rowOff>651274</xdr:rowOff>
    </xdr:to>
    <xdr:pic>
      <xdr:nvPicPr>
        <xdr:cNvPr id="12193" name="Picture 12192">
          <a:extLst>
            <a:ext uri="{FF2B5EF4-FFF2-40B4-BE49-F238E27FC236}">
              <a16:creationId xmlns:a16="http://schemas.microsoft.com/office/drawing/2014/main" id="{DA9DCCED-D130-A64F-8B7A-74B16FF1BA0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68400" y="350457603"/>
          <a:ext cx="491005" cy="612071"/>
        </a:xfrm>
        <a:prstGeom prst="rect">
          <a:avLst/>
        </a:prstGeom>
      </xdr:spPr>
    </xdr:pic>
    <xdr:clientData/>
  </xdr:twoCellAnchor>
  <xdr:twoCellAnchor>
    <xdr:from>
      <xdr:col>1</xdr:col>
      <xdr:colOff>228601</xdr:colOff>
      <xdr:row>503</xdr:row>
      <xdr:rowOff>26504</xdr:rowOff>
    </xdr:from>
    <xdr:to>
      <xdr:col>1</xdr:col>
      <xdr:colOff>695286</xdr:colOff>
      <xdr:row>503</xdr:row>
      <xdr:rowOff>636401</xdr:rowOff>
    </xdr:to>
    <xdr:pic>
      <xdr:nvPicPr>
        <xdr:cNvPr id="12194" name="Picture 12193">
          <a:extLst>
            <a:ext uri="{FF2B5EF4-FFF2-40B4-BE49-F238E27FC236}">
              <a16:creationId xmlns:a16="http://schemas.microsoft.com/office/drawing/2014/main" id="{909AFC5C-72BE-FE47-89DA-16F396A90519}"/>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68401" y="351143404"/>
          <a:ext cx="466685" cy="609897"/>
        </a:xfrm>
        <a:prstGeom prst="rect">
          <a:avLst/>
        </a:prstGeom>
      </xdr:spPr>
    </xdr:pic>
    <xdr:clientData/>
  </xdr:twoCellAnchor>
  <xdr:twoCellAnchor>
    <xdr:from>
      <xdr:col>1</xdr:col>
      <xdr:colOff>228602</xdr:colOff>
      <xdr:row>505</xdr:row>
      <xdr:rowOff>39205</xdr:rowOff>
    </xdr:from>
    <xdr:to>
      <xdr:col>1</xdr:col>
      <xdr:colOff>695021</xdr:colOff>
      <xdr:row>505</xdr:row>
      <xdr:rowOff>637683</xdr:rowOff>
    </xdr:to>
    <xdr:pic>
      <xdr:nvPicPr>
        <xdr:cNvPr id="12195" name="Picture 12194">
          <a:extLst>
            <a:ext uri="{FF2B5EF4-FFF2-40B4-BE49-F238E27FC236}">
              <a16:creationId xmlns:a16="http://schemas.microsoft.com/office/drawing/2014/main" id="{85162C78-7EF5-084C-94E8-54F5232EA317}"/>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68402" y="352553105"/>
          <a:ext cx="466419" cy="598478"/>
        </a:xfrm>
        <a:prstGeom prst="rect">
          <a:avLst/>
        </a:prstGeom>
      </xdr:spPr>
    </xdr:pic>
    <xdr:clientData/>
  </xdr:twoCellAnchor>
  <xdr:twoCellAnchor>
    <xdr:from>
      <xdr:col>1</xdr:col>
      <xdr:colOff>228601</xdr:colOff>
      <xdr:row>504</xdr:row>
      <xdr:rowOff>26504</xdr:rowOff>
    </xdr:from>
    <xdr:to>
      <xdr:col>1</xdr:col>
      <xdr:colOff>708187</xdr:colOff>
      <xdr:row>504</xdr:row>
      <xdr:rowOff>651597</xdr:rowOff>
    </xdr:to>
    <xdr:pic>
      <xdr:nvPicPr>
        <xdr:cNvPr id="12196" name="Picture 12195">
          <a:extLst>
            <a:ext uri="{FF2B5EF4-FFF2-40B4-BE49-F238E27FC236}">
              <a16:creationId xmlns:a16="http://schemas.microsoft.com/office/drawing/2014/main" id="{E9E72EA1-71EE-A643-91D9-5910D8C39537}"/>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68401" y="351841904"/>
          <a:ext cx="479586" cy="625093"/>
        </a:xfrm>
        <a:prstGeom prst="rect">
          <a:avLst/>
        </a:prstGeom>
      </xdr:spPr>
    </xdr:pic>
    <xdr:clientData/>
  </xdr:twoCellAnchor>
  <xdr:twoCellAnchor>
    <xdr:from>
      <xdr:col>1</xdr:col>
      <xdr:colOff>228601</xdr:colOff>
      <xdr:row>506</xdr:row>
      <xdr:rowOff>51905</xdr:rowOff>
    </xdr:from>
    <xdr:to>
      <xdr:col>1</xdr:col>
      <xdr:colOff>696769</xdr:colOff>
      <xdr:row>506</xdr:row>
      <xdr:rowOff>645530</xdr:rowOff>
    </xdr:to>
    <xdr:pic>
      <xdr:nvPicPr>
        <xdr:cNvPr id="12197" name="Picture 12196">
          <a:extLst>
            <a:ext uri="{FF2B5EF4-FFF2-40B4-BE49-F238E27FC236}">
              <a16:creationId xmlns:a16="http://schemas.microsoft.com/office/drawing/2014/main" id="{06DCFB92-2C60-5C40-95D0-51BDFAA8B70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68401" y="353264305"/>
          <a:ext cx="468168" cy="593625"/>
        </a:xfrm>
        <a:prstGeom prst="rect">
          <a:avLst/>
        </a:prstGeom>
      </xdr:spPr>
    </xdr:pic>
    <xdr:clientData/>
  </xdr:twoCellAnchor>
  <xdr:twoCellAnchor>
    <xdr:from>
      <xdr:col>1</xdr:col>
      <xdr:colOff>241301</xdr:colOff>
      <xdr:row>507</xdr:row>
      <xdr:rowOff>51904</xdr:rowOff>
    </xdr:from>
    <xdr:to>
      <xdr:col>1</xdr:col>
      <xdr:colOff>709468</xdr:colOff>
      <xdr:row>507</xdr:row>
      <xdr:rowOff>645529</xdr:rowOff>
    </xdr:to>
    <xdr:pic>
      <xdr:nvPicPr>
        <xdr:cNvPr id="12198" name="Picture 12197">
          <a:extLst>
            <a:ext uri="{FF2B5EF4-FFF2-40B4-BE49-F238E27FC236}">
              <a16:creationId xmlns:a16="http://schemas.microsoft.com/office/drawing/2014/main" id="{EABD3309-D328-344A-85C3-405CE2123C16}"/>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81101" y="353962804"/>
          <a:ext cx="468167" cy="593625"/>
        </a:xfrm>
        <a:prstGeom prst="rect">
          <a:avLst/>
        </a:prstGeom>
      </xdr:spPr>
    </xdr:pic>
    <xdr:clientData/>
  </xdr:twoCellAnchor>
  <xdr:twoCellAnchor>
    <xdr:from>
      <xdr:col>1</xdr:col>
      <xdr:colOff>241301</xdr:colOff>
      <xdr:row>508</xdr:row>
      <xdr:rowOff>39203</xdr:rowOff>
    </xdr:from>
    <xdr:to>
      <xdr:col>1</xdr:col>
      <xdr:colOff>709467</xdr:colOff>
      <xdr:row>508</xdr:row>
      <xdr:rowOff>645418</xdr:rowOff>
    </xdr:to>
    <xdr:pic>
      <xdr:nvPicPr>
        <xdr:cNvPr id="12199" name="Picture 12198">
          <a:extLst>
            <a:ext uri="{FF2B5EF4-FFF2-40B4-BE49-F238E27FC236}">
              <a16:creationId xmlns:a16="http://schemas.microsoft.com/office/drawing/2014/main" id="{86680DB4-0160-EA49-82E5-E7D1AC7C8C02}"/>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4648603"/>
          <a:ext cx="468166" cy="60621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12200" name="Picture 12199">
          <a:extLst>
            <a:ext uri="{FF2B5EF4-FFF2-40B4-BE49-F238E27FC236}">
              <a16:creationId xmlns:a16="http://schemas.microsoft.com/office/drawing/2014/main" id="{A69C2561-4E40-A945-AE0F-8F9A407E02A8}"/>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5347103"/>
          <a:ext cx="468166" cy="606215"/>
        </a:xfrm>
        <a:prstGeom prst="rect">
          <a:avLst/>
        </a:prstGeom>
      </xdr:spPr>
    </xdr:pic>
    <xdr:clientData/>
  </xdr:twoCellAnchor>
  <xdr:twoCellAnchor>
    <xdr:from>
      <xdr:col>1</xdr:col>
      <xdr:colOff>241300</xdr:colOff>
      <xdr:row>510</xdr:row>
      <xdr:rowOff>19248</xdr:rowOff>
    </xdr:from>
    <xdr:to>
      <xdr:col>1</xdr:col>
      <xdr:colOff>709467</xdr:colOff>
      <xdr:row>510</xdr:row>
      <xdr:rowOff>636882</xdr:rowOff>
    </xdr:to>
    <xdr:pic>
      <xdr:nvPicPr>
        <xdr:cNvPr id="12201" name="Picture 12200">
          <a:extLst>
            <a:ext uri="{FF2B5EF4-FFF2-40B4-BE49-F238E27FC236}">
              <a16:creationId xmlns:a16="http://schemas.microsoft.com/office/drawing/2014/main" id="{AAA23E3D-0B7F-7342-B3D0-7BDDC16A2297}"/>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81100" y="356025648"/>
          <a:ext cx="468167" cy="617634"/>
        </a:xfrm>
        <a:prstGeom prst="rect">
          <a:avLst/>
        </a:prstGeom>
      </xdr:spPr>
    </xdr:pic>
    <xdr:clientData/>
  </xdr:twoCellAnchor>
  <xdr:twoCellAnchor>
    <xdr:from>
      <xdr:col>1</xdr:col>
      <xdr:colOff>231588</xdr:colOff>
      <xdr:row>510</xdr:row>
      <xdr:rowOff>644321</xdr:rowOff>
    </xdr:from>
    <xdr:to>
      <xdr:col>1</xdr:col>
      <xdr:colOff>722593</xdr:colOff>
      <xdr:row>511</xdr:row>
      <xdr:rowOff>552370</xdr:rowOff>
    </xdr:to>
    <xdr:pic>
      <xdr:nvPicPr>
        <xdr:cNvPr id="12202" name="Picture 12201">
          <a:extLst>
            <a:ext uri="{FF2B5EF4-FFF2-40B4-BE49-F238E27FC236}">
              <a16:creationId xmlns:a16="http://schemas.microsoft.com/office/drawing/2014/main" id="{634A73B7-35ED-E044-B61A-DE0D2E868AC8}"/>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71388" y="356650721"/>
          <a:ext cx="491005" cy="606549"/>
        </a:xfrm>
        <a:prstGeom prst="rect">
          <a:avLst/>
        </a:prstGeom>
      </xdr:spPr>
    </xdr:pic>
    <xdr:clientData/>
  </xdr:twoCellAnchor>
  <xdr:twoCellAnchor>
    <xdr:from>
      <xdr:col>1</xdr:col>
      <xdr:colOff>241300</xdr:colOff>
      <xdr:row>511</xdr:row>
      <xdr:rowOff>644319</xdr:rowOff>
    </xdr:from>
    <xdr:to>
      <xdr:col>1</xdr:col>
      <xdr:colOff>732305</xdr:colOff>
      <xdr:row>512</xdr:row>
      <xdr:rowOff>552370</xdr:rowOff>
    </xdr:to>
    <xdr:pic>
      <xdr:nvPicPr>
        <xdr:cNvPr id="12203" name="Picture 12202">
          <a:extLst>
            <a:ext uri="{FF2B5EF4-FFF2-40B4-BE49-F238E27FC236}">
              <a16:creationId xmlns:a16="http://schemas.microsoft.com/office/drawing/2014/main" id="{75B17822-3BF7-2D41-AD7E-60E73C044AF3}"/>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81100" y="357349219"/>
          <a:ext cx="491005" cy="606551"/>
        </a:xfrm>
        <a:prstGeom prst="rect">
          <a:avLst/>
        </a:prstGeom>
      </xdr:spPr>
    </xdr:pic>
    <xdr:clientData/>
  </xdr:twoCellAnchor>
  <xdr:twoCellAnchor>
    <xdr:from>
      <xdr:col>1</xdr:col>
      <xdr:colOff>228601</xdr:colOff>
      <xdr:row>513</xdr:row>
      <xdr:rowOff>36217</xdr:rowOff>
    </xdr:from>
    <xdr:to>
      <xdr:col>1</xdr:col>
      <xdr:colOff>719607</xdr:colOff>
      <xdr:row>513</xdr:row>
      <xdr:rowOff>563938</xdr:rowOff>
    </xdr:to>
    <xdr:pic>
      <xdr:nvPicPr>
        <xdr:cNvPr id="12204" name="Picture 12203">
          <a:extLst>
            <a:ext uri="{FF2B5EF4-FFF2-40B4-BE49-F238E27FC236}">
              <a16:creationId xmlns:a16="http://schemas.microsoft.com/office/drawing/2014/main" id="{8506BE20-4CAA-2F46-8F15-E89B0F596B7D}"/>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68401" y="358138117"/>
          <a:ext cx="491006" cy="527721"/>
        </a:xfrm>
        <a:prstGeom prst="rect">
          <a:avLst/>
        </a:prstGeom>
      </xdr:spPr>
    </xdr:pic>
    <xdr:clientData/>
  </xdr:twoCellAnchor>
  <xdr:twoCellAnchor>
    <xdr:from>
      <xdr:col>1</xdr:col>
      <xdr:colOff>197099</xdr:colOff>
      <xdr:row>525</xdr:row>
      <xdr:rowOff>51197</xdr:rowOff>
    </xdr:from>
    <xdr:to>
      <xdr:col>1</xdr:col>
      <xdr:colOff>659568</xdr:colOff>
      <xdr:row>525</xdr:row>
      <xdr:rowOff>645415</xdr:rowOff>
    </xdr:to>
    <xdr:pic>
      <xdr:nvPicPr>
        <xdr:cNvPr id="12205" name="Picture 12204">
          <a:extLst>
            <a:ext uri="{FF2B5EF4-FFF2-40B4-BE49-F238E27FC236}">
              <a16:creationId xmlns:a16="http://schemas.microsoft.com/office/drawing/2014/main" id="{3FB3CC04-9144-424A-9319-735BFC628008}"/>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136899" y="3665350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523</xdr:row>
      <xdr:rowOff>44152</xdr:rowOff>
    </xdr:from>
    <xdr:to>
      <xdr:col>1</xdr:col>
      <xdr:colOff>630351</xdr:colOff>
      <xdr:row>523</xdr:row>
      <xdr:rowOff>635645</xdr:rowOff>
    </xdr:to>
    <xdr:pic>
      <xdr:nvPicPr>
        <xdr:cNvPr id="12206" name="Picture 12205">
          <a:extLst>
            <a:ext uri="{FF2B5EF4-FFF2-40B4-BE49-F238E27FC236}">
              <a16:creationId xmlns:a16="http://schemas.microsoft.com/office/drawing/2014/main" id="{99D72021-5FE2-6D4F-B40C-D1E84FFDACBD}"/>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086098" y="3651310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529</xdr:row>
      <xdr:rowOff>13804</xdr:rowOff>
    </xdr:from>
    <xdr:to>
      <xdr:col>1</xdr:col>
      <xdr:colOff>722167</xdr:colOff>
      <xdr:row>529</xdr:row>
      <xdr:rowOff>637899</xdr:rowOff>
    </xdr:to>
    <xdr:pic>
      <xdr:nvPicPr>
        <xdr:cNvPr id="12207" name="Picture 12206">
          <a:extLst>
            <a:ext uri="{FF2B5EF4-FFF2-40B4-BE49-F238E27FC236}">
              <a16:creationId xmlns:a16="http://schemas.microsoft.com/office/drawing/2014/main" id="{D7788FC7-4948-D644-9EB3-81B826B224C1}"/>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193800" y="369291704"/>
          <a:ext cx="468167" cy="624095"/>
        </a:xfrm>
        <a:prstGeom prst="rect">
          <a:avLst/>
        </a:prstGeom>
      </xdr:spPr>
    </xdr:pic>
    <xdr:clientData/>
  </xdr:twoCellAnchor>
  <xdr:twoCellAnchor>
    <xdr:from>
      <xdr:col>1</xdr:col>
      <xdr:colOff>221344</xdr:colOff>
      <xdr:row>530</xdr:row>
      <xdr:rowOff>39204</xdr:rowOff>
    </xdr:from>
    <xdr:to>
      <xdr:col>1</xdr:col>
      <xdr:colOff>678092</xdr:colOff>
      <xdr:row>530</xdr:row>
      <xdr:rowOff>644044</xdr:rowOff>
    </xdr:to>
    <xdr:pic>
      <xdr:nvPicPr>
        <xdr:cNvPr id="12208" name="Picture 12207">
          <a:extLst>
            <a:ext uri="{FF2B5EF4-FFF2-40B4-BE49-F238E27FC236}">
              <a16:creationId xmlns:a16="http://schemas.microsoft.com/office/drawing/2014/main" id="{3F99C8F8-35BC-FE40-94A3-C87B15BC10BD}"/>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161144" y="370015604"/>
          <a:ext cx="456748" cy="604840"/>
        </a:xfrm>
        <a:prstGeom prst="rect">
          <a:avLst/>
        </a:prstGeom>
      </xdr:spPr>
    </xdr:pic>
    <xdr:clientData/>
  </xdr:twoCellAnchor>
  <xdr:twoCellAnchor>
    <xdr:from>
      <xdr:col>1</xdr:col>
      <xdr:colOff>223158</xdr:colOff>
      <xdr:row>531</xdr:row>
      <xdr:rowOff>51904</xdr:rowOff>
    </xdr:from>
    <xdr:to>
      <xdr:col>1</xdr:col>
      <xdr:colOff>691326</xdr:colOff>
      <xdr:row>531</xdr:row>
      <xdr:rowOff>637332</xdr:rowOff>
    </xdr:to>
    <xdr:pic>
      <xdr:nvPicPr>
        <xdr:cNvPr id="12209" name="Picture 12208">
          <a:extLst>
            <a:ext uri="{FF2B5EF4-FFF2-40B4-BE49-F238E27FC236}">
              <a16:creationId xmlns:a16="http://schemas.microsoft.com/office/drawing/2014/main" id="{6CB328E5-5373-3B4D-99C9-1687E05FA9CC}"/>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62958" y="370726804"/>
          <a:ext cx="468168" cy="585428"/>
        </a:xfrm>
        <a:prstGeom prst="rect">
          <a:avLst/>
        </a:prstGeom>
      </xdr:spPr>
    </xdr:pic>
    <xdr:clientData/>
  </xdr:twoCellAnchor>
  <xdr:twoCellAnchor>
    <xdr:from>
      <xdr:col>1</xdr:col>
      <xdr:colOff>199571</xdr:colOff>
      <xdr:row>532</xdr:row>
      <xdr:rowOff>31948</xdr:rowOff>
    </xdr:from>
    <xdr:to>
      <xdr:col>1</xdr:col>
      <xdr:colOff>656320</xdr:colOff>
      <xdr:row>532</xdr:row>
      <xdr:rowOff>633602</xdr:rowOff>
    </xdr:to>
    <xdr:pic>
      <xdr:nvPicPr>
        <xdr:cNvPr id="12210" name="Picture 12209">
          <a:extLst>
            <a:ext uri="{FF2B5EF4-FFF2-40B4-BE49-F238E27FC236}">
              <a16:creationId xmlns:a16="http://schemas.microsoft.com/office/drawing/2014/main" id="{322B301F-7B37-3B42-8449-F4F3143B86E6}"/>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39371" y="371405348"/>
          <a:ext cx="456749" cy="601654"/>
        </a:xfrm>
        <a:prstGeom prst="rect">
          <a:avLst/>
        </a:prstGeom>
      </xdr:spPr>
    </xdr:pic>
    <xdr:clientData/>
  </xdr:twoCellAnchor>
  <xdr:twoCellAnchor>
    <xdr:from>
      <xdr:col>1</xdr:col>
      <xdr:colOff>186873</xdr:colOff>
      <xdr:row>533</xdr:row>
      <xdr:rowOff>35577</xdr:rowOff>
    </xdr:from>
    <xdr:to>
      <xdr:col>1</xdr:col>
      <xdr:colOff>655041</xdr:colOff>
      <xdr:row>533</xdr:row>
      <xdr:rowOff>637230</xdr:rowOff>
    </xdr:to>
    <xdr:pic>
      <xdr:nvPicPr>
        <xdr:cNvPr id="12211" name="Picture 12210">
          <a:extLst>
            <a:ext uri="{FF2B5EF4-FFF2-40B4-BE49-F238E27FC236}">
              <a16:creationId xmlns:a16="http://schemas.microsoft.com/office/drawing/2014/main" id="{19EC6DB2-1132-C84E-BC9C-53C6831A19B8}"/>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126673" y="372107477"/>
          <a:ext cx="468168" cy="601653"/>
        </a:xfrm>
        <a:prstGeom prst="rect">
          <a:avLst/>
        </a:prstGeom>
      </xdr:spPr>
    </xdr:pic>
    <xdr:clientData/>
  </xdr:twoCellAnchor>
  <xdr:twoCellAnchor>
    <xdr:from>
      <xdr:col>1</xdr:col>
      <xdr:colOff>254001</xdr:colOff>
      <xdr:row>534</xdr:row>
      <xdr:rowOff>39204</xdr:rowOff>
    </xdr:from>
    <xdr:to>
      <xdr:col>1</xdr:col>
      <xdr:colOff>695221</xdr:colOff>
      <xdr:row>534</xdr:row>
      <xdr:rowOff>564465</xdr:rowOff>
    </xdr:to>
    <xdr:pic>
      <xdr:nvPicPr>
        <xdr:cNvPr id="12212" name="Picture 12211">
          <a:extLst>
            <a:ext uri="{FF2B5EF4-FFF2-40B4-BE49-F238E27FC236}">
              <a16:creationId xmlns:a16="http://schemas.microsoft.com/office/drawing/2014/main" id="{0E07353A-1D13-F64A-AEA3-DD1D8FEEB367}"/>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193801" y="372809604"/>
          <a:ext cx="441220" cy="525261"/>
        </a:xfrm>
        <a:prstGeom prst="rect">
          <a:avLst/>
        </a:prstGeom>
      </xdr:spPr>
    </xdr:pic>
    <xdr:clientData/>
  </xdr:twoCellAnchor>
  <xdr:twoCellAnchor>
    <xdr:from>
      <xdr:col>1</xdr:col>
      <xdr:colOff>241301</xdr:colOff>
      <xdr:row>535</xdr:row>
      <xdr:rowOff>33762</xdr:rowOff>
    </xdr:from>
    <xdr:to>
      <xdr:col>1</xdr:col>
      <xdr:colOff>652375</xdr:colOff>
      <xdr:row>535</xdr:row>
      <xdr:rowOff>648544</xdr:rowOff>
    </xdr:to>
    <xdr:pic>
      <xdr:nvPicPr>
        <xdr:cNvPr id="12213" name="Picture 12212">
          <a:extLst>
            <a:ext uri="{FF2B5EF4-FFF2-40B4-BE49-F238E27FC236}">
              <a16:creationId xmlns:a16="http://schemas.microsoft.com/office/drawing/2014/main" id="{ABBFD11D-20AC-AC49-B78C-D568CBA4D895}"/>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181101" y="373502662"/>
          <a:ext cx="411074" cy="614782"/>
        </a:xfrm>
        <a:prstGeom prst="rect">
          <a:avLst/>
        </a:prstGeom>
      </xdr:spPr>
    </xdr:pic>
    <xdr:clientData/>
  </xdr:twoCellAnchor>
  <xdr:twoCellAnchor>
    <xdr:from>
      <xdr:col>1</xdr:col>
      <xdr:colOff>254001</xdr:colOff>
      <xdr:row>536</xdr:row>
      <xdr:rowOff>33762</xdr:rowOff>
    </xdr:from>
    <xdr:to>
      <xdr:col>1</xdr:col>
      <xdr:colOff>661799</xdr:colOff>
      <xdr:row>536</xdr:row>
      <xdr:rowOff>637134</xdr:rowOff>
    </xdr:to>
    <xdr:pic>
      <xdr:nvPicPr>
        <xdr:cNvPr id="12214" name="Picture 12213">
          <a:extLst>
            <a:ext uri="{FF2B5EF4-FFF2-40B4-BE49-F238E27FC236}">
              <a16:creationId xmlns:a16="http://schemas.microsoft.com/office/drawing/2014/main" id="{B83C16F4-06CF-5149-BA8A-D255BE74EFEC}"/>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193801" y="374201162"/>
          <a:ext cx="407798" cy="603372"/>
        </a:xfrm>
        <a:prstGeom prst="rect">
          <a:avLst/>
        </a:prstGeom>
      </xdr:spPr>
    </xdr:pic>
    <xdr:clientData/>
  </xdr:twoCellAnchor>
  <xdr:twoCellAnchor>
    <xdr:from>
      <xdr:col>1</xdr:col>
      <xdr:colOff>241300</xdr:colOff>
      <xdr:row>537</xdr:row>
      <xdr:rowOff>26504</xdr:rowOff>
    </xdr:from>
    <xdr:to>
      <xdr:col>1</xdr:col>
      <xdr:colOff>732306</xdr:colOff>
      <xdr:row>537</xdr:row>
      <xdr:rowOff>635911</xdr:rowOff>
    </xdr:to>
    <xdr:pic>
      <xdr:nvPicPr>
        <xdr:cNvPr id="12215" name="Picture 12214">
          <a:extLst>
            <a:ext uri="{FF2B5EF4-FFF2-40B4-BE49-F238E27FC236}">
              <a16:creationId xmlns:a16="http://schemas.microsoft.com/office/drawing/2014/main" id="{2DDB79B9-0F34-0146-B1E0-C0C4B36279F1}"/>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81100" y="374892404"/>
          <a:ext cx="491006" cy="609407"/>
        </a:xfrm>
        <a:prstGeom prst="rect">
          <a:avLst/>
        </a:prstGeom>
      </xdr:spPr>
    </xdr:pic>
    <xdr:clientData/>
  </xdr:twoCellAnchor>
  <xdr:twoCellAnchor>
    <xdr:from>
      <xdr:col>1</xdr:col>
      <xdr:colOff>219529</xdr:colOff>
      <xdr:row>538</xdr:row>
      <xdr:rowOff>26504</xdr:rowOff>
    </xdr:from>
    <xdr:to>
      <xdr:col>1</xdr:col>
      <xdr:colOff>710535</xdr:colOff>
      <xdr:row>538</xdr:row>
      <xdr:rowOff>635912</xdr:rowOff>
    </xdr:to>
    <xdr:pic>
      <xdr:nvPicPr>
        <xdr:cNvPr id="12216" name="Picture 12215">
          <a:extLst>
            <a:ext uri="{FF2B5EF4-FFF2-40B4-BE49-F238E27FC236}">
              <a16:creationId xmlns:a16="http://schemas.microsoft.com/office/drawing/2014/main" id="{03787432-35A9-7A41-80B3-2E944C4CF49C}"/>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59329" y="376289404"/>
          <a:ext cx="491006" cy="609408"/>
        </a:xfrm>
        <a:prstGeom prst="rect">
          <a:avLst/>
        </a:prstGeom>
      </xdr:spPr>
    </xdr:pic>
    <xdr:clientData/>
  </xdr:twoCellAnchor>
  <xdr:twoCellAnchor>
    <xdr:from>
      <xdr:col>1</xdr:col>
      <xdr:colOff>226786</xdr:colOff>
      <xdr:row>539</xdr:row>
      <xdr:rowOff>13804</xdr:rowOff>
    </xdr:from>
    <xdr:to>
      <xdr:col>1</xdr:col>
      <xdr:colOff>717792</xdr:colOff>
      <xdr:row>539</xdr:row>
      <xdr:rowOff>563045</xdr:rowOff>
    </xdr:to>
    <xdr:pic>
      <xdr:nvPicPr>
        <xdr:cNvPr id="12217" name="Picture 12216">
          <a:extLst>
            <a:ext uri="{FF2B5EF4-FFF2-40B4-BE49-F238E27FC236}">
              <a16:creationId xmlns:a16="http://schemas.microsoft.com/office/drawing/2014/main" id="{596FD7ED-903D-9E4C-8908-B4E02E174589}"/>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166586" y="376975204"/>
          <a:ext cx="491006" cy="549241"/>
        </a:xfrm>
        <a:prstGeom prst="rect">
          <a:avLst/>
        </a:prstGeom>
      </xdr:spPr>
    </xdr:pic>
    <xdr:clientData/>
  </xdr:twoCellAnchor>
  <xdr:twoCellAnchor>
    <xdr:from>
      <xdr:col>1</xdr:col>
      <xdr:colOff>254001</xdr:colOff>
      <xdr:row>540</xdr:row>
      <xdr:rowOff>39205</xdr:rowOff>
    </xdr:from>
    <xdr:to>
      <xdr:col>1</xdr:col>
      <xdr:colOff>733587</xdr:colOff>
      <xdr:row>540</xdr:row>
      <xdr:rowOff>632517</xdr:rowOff>
    </xdr:to>
    <xdr:pic>
      <xdr:nvPicPr>
        <xdr:cNvPr id="12218" name="Picture 12217">
          <a:extLst>
            <a:ext uri="{FF2B5EF4-FFF2-40B4-BE49-F238E27FC236}">
              <a16:creationId xmlns:a16="http://schemas.microsoft.com/office/drawing/2014/main" id="{333D6766-8ED8-8F4C-B39B-5AF9EF0136F3}"/>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193801" y="377699105"/>
          <a:ext cx="479586" cy="593312"/>
        </a:xfrm>
        <a:prstGeom prst="rect">
          <a:avLst/>
        </a:prstGeom>
      </xdr:spPr>
    </xdr:pic>
    <xdr:clientData/>
  </xdr:twoCellAnchor>
  <xdr:twoCellAnchor>
    <xdr:from>
      <xdr:col>1</xdr:col>
      <xdr:colOff>254001</xdr:colOff>
      <xdr:row>542</xdr:row>
      <xdr:rowOff>39204</xdr:rowOff>
    </xdr:from>
    <xdr:to>
      <xdr:col>1</xdr:col>
      <xdr:colOff>733588</xdr:colOff>
      <xdr:row>542</xdr:row>
      <xdr:rowOff>636051</xdr:rowOff>
    </xdr:to>
    <xdr:pic>
      <xdr:nvPicPr>
        <xdr:cNvPr id="12219" name="Picture 12218">
          <a:extLst>
            <a:ext uri="{FF2B5EF4-FFF2-40B4-BE49-F238E27FC236}">
              <a16:creationId xmlns:a16="http://schemas.microsoft.com/office/drawing/2014/main" id="{ED8216A7-D387-8542-9080-9BAF2DDC149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096104"/>
          <a:ext cx="479587" cy="596847"/>
        </a:xfrm>
        <a:prstGeom prst="rect">
          <a:avLst/>
        </a:prstGeom>
      </xdr:spPr>
    </xdr:pic>
    <xdr:clientData/>
  </xdr:twoCellAnchor>
  <xdr:twoCellAnchor>
    <xdr:from>
      <xdr:col>1</xdr:col>
      <xdr:colOff>266700</xdr:colOff>
      <xdr:row>541</xdr:row>
      <xdr:rowOff>39204</xdr:rowOff>
    </xdr:from>
    <xdr:to>
      <xdr:col>1</xdr:col>
      <xdr:colOff>734867</xdr:colOff>
      <xdr:row>541</xdr:row>
      <xdr:rowOff>632515</xdr:rowOff>
    </xdr:to>
    <xdr:pic>
      <xdr:nvPicPr>
        <xdr:cNvPr id="12220" name="Picture 12219">
          <a:extLst>
            <a:ext uri="{FF2B5EF4-FFF2-40B4-BE49-F238E27FC236}">
              <a16:creationId xmlns:a16="http://schemas.microsoft.com/office/drawing/2014/main" id="{BFFC6B90-1580-B44E-B164-5549688DBEBC}"/>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206500" y="378397604"/>
          <a:ext cx="468167" cy="593311"/>
        </a:xfrm>
        <a:prstGeom prst="rect">
          <a:avLst/>
        </a:prstGeom>
      </xdr:spPr>
    </xdr:pic>
    <xdr:clientData/>
  </xdr:twoCellAnchor>
  <xdr:twoCellAnchor>
    <xdr:from>
      <xdr:col>1</xdr:col>
      <xdr:colOff>254001</xdr:colOff>
      <xdr:row>543</xdr:row>
      <xdr:rowOff>39205</xdr:rowOff>
    </xdr:from>
    <xdr:to>
      <xdr:col>1</xdr:col>
      <xdr:colOff>733588</xdr:colOff>
      <xdr:row>543</xdr:row>
      <xdr:rowOff>636052</xdr:rowOff>
    </xdr:to>
    <xdr:pic>
      <xdr:nvPicPr>
        <xdr:cNvPr id="12221" name="Picture 12220">
          <a:extLst>
            <a:ext uri="{FF2B5EF4-FFF2-40B4-BE49-F238E27FC236}">
              <a16:creationId xmlns:a16="http://schemas.microsoft.com/office/drawing/2014/main" id="{DDEEE554-1A69-484E-809A-6939F97FFD3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794605"/>
          <a:ext cx="479587" cy="596847"/>
        </a:xfrm>
        <a:prstGeom prst="rect">
          <a:avLst/>
        </a:prstGeom>
      </xdr:spPr>
    </xdr:pic>
    <xdr:clientData/>
  </xdr:twoCellAnchor>
  <xdr:twoCellAnchor>
    <xdr:from>
      <xdr:col>1</xdr:col>
      <xdr:colOff>144670</xdr:colOff>
      <xdr:row>544</xdr:row>
      <xdr:rowOff>11597</xdr:rowOff>
    </xdr:from>
    <xdr:to>
      <xdr:col>1</xdr:col>
      <xdr:colOff>694840</xdr:colOff>
      <xdr:row>544</xdr:row>
      <xdr:rowOff>696285</xdr:rowOff>
    </xdr:to>
    <xdr:pic>
      <xdr:nvPicPr>
        <xdr:cNvPr id="12222" name="Picture 12221">
          <a:extLst>
            <a:ext uri="{FF2B5EF4-FFF2-40B4-BE49-F238E27FC236}">
              <a16:creationId xmlns:a16="http://schemas.microsoft.com/office/drawing/2014/main" id="{5A7A4FEB-DA1E-F14B-AA5F-58C61474BA67}"/>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084470" y="380465497"/>
          <a:ext cx="550170" cy="684688"/>
        </a:xfrm>
        <a:prstGeom prst="rect">
          <a:avLst/>
        </a:prstGeom>
      </xdr:spPr>
    </xdr:pic>
    <xdr:clientData/>
  </xdr:twoCellAnchor>
  <xdr:twoCellAnchor>
    <xdr:from>
      <xdr:col>1</xdr:col>
      <xdr:colOff>249502</xdr:colOff>
      <xdr:row>545</xdr:row>
      <xdr:rowOff>51904</xdr:rowOff>
    </xdr:from>
    <xdr:to>
      <xdr:col>1</xdr:col>
      <xdr:colOff>786847</xdr:colOff>
      <xdr:row>545</xdr:row>
      <xdr:rowOff>654778</xdr:rowOff>
    </xdr:to>
    <xdr:pic>
      <xdr:nvPicPr>
        <xdr:cNvPr id="12223" name="Picture 12222">
          <a:extLst>
            <a:ext uri="{FF2B5EF4-FFF2-40B4-BE49-F238E27FC236}">
              <a16:creationId xmlns:a16="http://schemas.microsoft.com/office/drawing/2014/main" id="{A0296AF4-80E0-524C-B382-AF2ABC26A2C6}"/>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189302" y="381204304"/>
          <a:ext cx="537345" cy="602874"/>
        </a:xfrm>
        <a:prstGeom prst="rect">
          <a:avLst/>
        </a:prstGeom>
      </xdr:spPr>
    </xdr:pic>
    <xdr:clientData/>
  </xdr:twoCellAnchor>
  <xdr:twoCellAnchor>
    <xdr:from>
      <xdr:col>1</xdr:col>
      <xdr:colOff>138949</xdr:colOff>
      <xdr:row>522</xdr:row>
      <xdr:rowOff>42917</xdr:rowOff>
    </xdr:from>
    <xdr:to>
      <xdr:col>1</xdr:col>
      <xdr:colOff>607116</xdr:colOff>
      <xdr:row>522</xdr:row>
      <xdr:rowOff>639763</xdr:rowOff>
    </xdr:to>
    <xdr:pic>
      <xdr:nvPicPr>
        <xdr:cNvPr id="12224" name="Picture 12223">
          <a:extLst>
            <a:ext uri="{FF2B5EF4-FFF2-40B4-BE49-F238E27FC236}">
              <a16:creationId xmlns:a16="http://schemas.microsoft.com/office/drawing/2014/main" id="{2D9A65BF-C84C-F743-A673-DA595E69145C}"/>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078749" y="364431317"/>
          <a:ext cx="468167" cy="596846"/>
        </a:xfrm>
        <a:prstGeom prst="rect">
          <a:avLst/>
        </a:prstGeom>
      </xdr:spPr>
    </xdr:pic>
    <xdr:clientData/>
  </xdr:twoCellAnchor>
  <xdr:twoCellAnchor>
    <xdr:from>
      <xdr:col>1</xdr:col>
      <xdr:colOff>98454</xdr:colOff>
      <xdr:row>521</xdr:row>
      <xdr:rowOff>43082</xdr:rowOff>
    </xdr:from>
    <xdr:to>
      <xdr:col>1</xdr:col>
      <xdr:colOff>573446</xdr:colOff>
      <xdr:row>521</xdr:row>
      <xdr:rowOff>648048</xdr:rowOff>
    </xdr:to>
    <xdr:pic>
      <xdr:nvPicPr>
        <xdr:cNvPr id="12225" name="Picture 12224">
          <a:extLst>
            <a:ext uri="{FF2B5EF4-FFF2-40B4-BE49-F238E27FC236}">
              <a16:creationId xmlns:a16="http://schemas.microsoft.com/office/drawing/2014/main" id="{E0CC3956-6C49-1249-A900-5F8001236576}"/>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038254" y="363732982"/>
          <a:ext cx="474992" cy="604966"/>
        </a:xfrm>
        <a:prstGeom prst="rect">
          <a:avLst/>
        </a:prstGeom>
      </xdr:spPr>
    </xdr:pic>
    <xdr:clientData/>
  </xdr:twoCellAnchor>
  <xdr:twoCellAnchor>
    <xdr:from>
      <xdr:col>1</xdr:col>
      <xdr:colOff>304801</xdr:colOff>
      <xdr:row>546</xdr:row>
      <xdr:rowOff>39203</xdr:rowOff>
    </xdr:from>
    <xdr:to>
      <xdr:col>1</xdr:col>
      <xdr:colOff>738713</xdr:colOff>
      <xdr:row>546</xdr:row>
      <xdr:rowOff>634507</xdr:rowOff>
    </xdr:to>
    <xdr:pic>
      <xdr:nvPicPr>
        <xdr:cNvPr id="12226" name="Picture 12225">
          <a:extLst>
            <a:ext uri="{FF2B5EF4-FFF2-40B4-BE49-F238E27FC236}">
              <a16:creationId xmlns:a16="http://schemas.microsoft.com/office/drawing/2014/main" id="{4DA5E324-2744-7F43-90CF-5A8A518A6182}"/>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1890103"/>
          <a:ext cx="433912" cy="595304"/>
        </a:xfrm>
        <a:prstGeom prst="rect">
          <a:avLst/>
        </a:prstGeom>
      </xdr:spPr>
    </xdr:pic>
    <xdr:clientData/>
  </xdr:twoCellAnchor>
  <xdr:twoCellAnchor>
    <xdr:from>
      <xdr:col>1</xdr:col>
      <xdr:colOff>266700</xdr:colOff>
      <xdr:row>549</xdr:row>
      <xdr:rowOff>39204</xdr:rowOff>
    </xdr:from>
    <xdr:to>
      <xdr:col>1</xdr:col>
      <xdr:colOff>723449</xdr:colOff>
      <xdr:row>549</xdr:row>
      <xdr:rowOff>636051</xdr:rowOff>
    </xdr:to>
    <xdr:pic>
      <xdr:nvPicPr>
        <xdr:cNvPr id="12227" name="Picture 12226">
          <a:extLst>
            <a:ext uri="{FF2B5EF4-FFF2-40B4-BE49-F238E27FC236}">
              <a16:creationId xmlns:a16="http://schemas.microsoft.com/office/drawing/2014/main" id="{683CB62F-0BF6-8A44-A0AC-B49789B03138}"/>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3985604"/>
          <a:ext cx="456749" cy="596847"/>
        </a:xfrm>
        <a:prstGeom prst="rect">
          <a:avLst/>
        </a:prstGeom>
      </xdr:spPr>
    </xdr:pic>
    <xdr:clientData/>
  </xdr:twoCellAnchor>
  <xdr:twoCellAnchor>
    <xdr:from>
      <xdr:col>1</xdr:col>
      <xdr:colOff>304801</xdr:colOff>
      <xdr:row>547</xdr:row>
      <xdr:rowOff>39204</xdr:rowOff>
    </xdr:from>
    <xdr:to>
      <xdr:col>1</xdr:col>
      <xdr:colOff>738713</xdr:colOff>
      <xdr:row>547</xdr:row>
      <xdr:rowOff>634508</xdr:rowOff>
    </xdr:to>
    <xdr:pic>
      <xdr:nvPicPr>
        <xdr:cNvPr id="12228" name="Picture 12227">
          <a:extLst>
            <a:ext uri="{FF2B5EF4-FFF2-40B4-BE49-F238E27FC236}">
              <a16:creationId xmlns:a16="http://schemas.microsoft.com/office/drawing/2014/main" id="{BDFEE6F7-27A9-0E4C-90AC-D45CE0EDE9BD}"/>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2588604"/>
          <a:ext cx="433912" cy="595304"/>
        </a:xfrm>
        <a:prstGeom prst="rect">
          <a:avLst/>
        </a:prstGeom>
      </xdr:spPr>
    </xdr:pic>
    <xdr:clientData/>
  </xdr:twoCellAnchor>
  <xdr:twoCellAnchor>
    <xdr:from>
      <xdr:col>1</xdr:col>
      <xdr:colOff>292100</xdr:colOff>
      <xdr:row>548</xdr:row>
      <xdr:rowOff>26505</xdr:rowOff>
    </xdr:from>
    <xdr:to>
      <xdr:col>1</xdr:col>
      <xdr:colOff>737429</xdr:colOff>
      <xdr:row>548</xdr:row>
      <xdr:rowOff>561641</xdr:rowOff>
    </xdr:to>
    <xdr:pic>
      <xdr:nvPicPr>
        <xdr:cNvPr id="12229" name="Picture 12228">
          <a:extLst>
            <a:ext uri="{FF2B5EF4-FFF2-40B4-BE49-F238E27FC236}">
              <a16:creationId xmlns:a16="http://schemas.microsoft.com/office/drawing/2014/main" id="{B72F7638-134A-214A-BA42-A1EEA77F8974}"/>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231900" y="383274405"/>
          <a:ext cx="445329" cy="535136"/>
        </a:xfrm>
        <a:prstGeom prst="rect">
          <a:avLst/>
        </a:prstGeom>
      </xdr:spPr>
    </xdr:pic>
    <xdr:clientData/>
  </xdr:twoCellAnchor>
  <xdr:twoCellAnchor>
    <xdr:from>
      <xdr:col>1</xdr:col>
      <xdr:colOff>266700</xdr:colOff>
      <xdr:row>550</xdr:row>
      <xdr:rowOff>39205</xdr:rowOff>
    </xdr:from>
    <xdr:to>
      <xdr:col>1</xdr:col>
      <xdr:colOff>723449</xdr:colOff>
      <xdr:row>550</xdr:row>
      <xdr:rowOff>636052</xdr:rowOff>
    </xdr:to>
    <xdr:pic>
      <xdr:nvPicPr>
        <xdr:cNvPr id="12230" name="Picture 12229">
          <a:extLst>
            <a:ext uri="{FF2B5EF4-FFF2-40B4-BE49-F238E27FC236}">
              <a16:creationId xmlns:a16="http://schemas.microsoft.com/office/drawing/2014/main" id="{E9B458BB-6BD0-6143-80D4-CC54D5DC3A56}"/>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4684105"/>
          <a:ext cx="456749" cy="596847"/>
        </a:xfrm>
        <a:prstGeom prst="rect">
          <a:avLst/>
        </a:prstGeom>
      </xdr:spPr>
    </xdr:pic>
    <xdr:clientData/>
  </xdr:twoCellAnchor>
  <xdr:twoCellAnchor>
    <xdr:from>
      <xdr:col>1</xdr:col>
      <xdr:colOff>84188</xdr:colOff>
      <xdr:row>520</xdr:row>
      <xdr:rowOff>50340</xdr:rowOff>
    </xdr:from>
    <xdr:to>
      <xdr:col>1</xdr:col>
      <xdr:colOff>570599</xdr:colOff>
      <xdr:row>520</xdr:row>
      <xdr:rowOff>564182</xdr:rowOff>
    </xdr:to>
    <xdr:pic>
      <xdr:nvPicPr>
        <xdr:cNvPr id="12231" name="Picture 12230">
          <a:extLst>
            <a:ext uri="{FF2B5EF4-FFF2-40B4-BE49-F238E27FC236}">
              <a16:creationId xmlns:a16="http://schemas.microsoft.com/office/drawing/2014/main" id="{5590FB44-FB96-CD4D-82BD-D165241641BC}"/>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023988" y="363041740"/>
          <a:ext cx="486411" cy="513842"/>
        </a:xfrm>
        <a:prstGeom prst="rect">
          <a:avLst/>
        </a:prstGeom>
      </xdr:spPr>
    </xdr:pic>
    <xdr:clientData/>
  </xdr:twoCellAnchor>
  <xdr:twoCellAnchor>
    <xdr:from>
      <xdr:col>1</xdr:col>
      <xdr:colOff>113384</xdr:colOff>
      <xdr:row>519</xdr:row>
      <xdr:rowOff>65103</xdr:rowOff>
    </xdr:from>
    <xdr:to>
      <xdr:col>1</xdr:col>
      <xdr:colOff>599795</xdr:colOff>
      <xdr:row>519</xdr:row>
      <xdr:rowOff>635812</xdr:rowOff>
    </xdr:to>
    <xdr:pic>
      <xdr:nvPicPr>
        <xdr:cNvPr id="12232" name="Picture 12231">
          <a:extLst>
            <a:ext uri="{FF2B5EF4-FFF2-40B4-BE49-F238E27FC236}">
              <a16:creationId xmlns:a16="http://schemas.microsoft.com/office/drawing/2014/main" id="{0DC2DDA9-7A84-CC4A-BC23-2D77DFF3F359}"/>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053184" y="362358003"/>
          <a:ext cx="486411" cy="570709"/>
        </a:xfrm>
        <a:prstGeom prst="rect">
          <a:avLst/>
        </a:prstGeom>
      </xdr:spPr>
    </xdr:pic>
    <xdr:clientData/>
  </xdr:twoCellAnchor>
  <xdr:twoCellAnchor>
    <xdr:from>
      <xdr:col>1</xdr:col>
      <xdr:colOff>266701</xdr:colOff>
      <xdr:row>551</xdr:row>
      <xdr:rowOff>51904</xdr:rowOff>
    </xdr:from>
    <xdr:to>
      <xdr:col>1</xdr:col>
      <xdr:colOff>712031</xdr:colOff>
      <xdr:row>551</xdr:row>
      <xdr:rowOff>542909</xdr:rowOff>
    </xdr:to>
    <xdr:pic>
      <xdr:nvPicPr>
        <xdr:cNvPr id="12233" name="Picture 12232">
          <a:extLst>
            <a:ext uri="{FF2B5EF4-FFF2-40B4-BE49-F238E27FC236}">
              <a16:creationId xmlns:a16="http://schemas.microsoft.com/office/drawing/2014/main" id="{978D8E2F-DE37-0C41-8C57-03AF1B885C7D}"/>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206501" y="385395304"/>
          <a:ext cx="445330" cy="491005"/>
        </a:xfrm>
        <a:prstGeom prst="rect">
          <a:avLst/>
        </a:prstGeom>
      </xdr:spPr>
    </xdr:pic>
    <xdr:clientData/>
  </xdr:twoCellAnchor>
  <xdr:twoCellAnchor>
    <xdr:from>
      <xdr:col>1</xdr:col>
      <xdr:colOff>279401</xdr:colOff>
      <xdr:row>554</xdr:row>
      <xdr:rowOff>39206</xdr:rowOff>
    </xdr:from>
    <xdr:to>
      <xdr:col>1</xdr:col>
      <xdr:colOff>713313</xdr:colOff>
      <xdr:row>554</xdr:row>
      <xdr:rowOff>636054</xdr:rowOff>
    </xdr:to>
    <xdr:pic>
      <xdr:nvPicPr>
        <xdr:cNvPr id="12234" name="Picture 12233">
          <a:extLst>
            <a:ext uri="{FF2B5EF4-FFF2-40B4-BE49-F238E27FC236}">
              <a16:creationId xmlns:a16="http://schemas.microsoft.com/office/drawing/2014/main" id="{E0730D4C-677C-9A44-8EF0-C15AD8C112FD}"/>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7478106"/>
          <a:ext cx="433912" cy="596848"/>
        </a:xfrm>
        <a:prstGeom prst="rect">
          <a:avLst/>
        </a:prstGeom>
      </xdr:spPr>
    </xdr:pic>
    <xdr:clientData/>
  </xdr:twoCellAnchor>
  <xdr:twoCellAnchor>
    <xdr:from>
      <xdr:col>1</xdr:col>
      <xdr:colOff>254001</xdr:colOff>
      <xdr:row>553</xdr:row>
      <xdr:rowOff>39204</xdr:rowOff>
    </xdr:from>
    <xdr:to>
      <xdr:col>1</xdr:col>
      <xdr:colOff>722167</xdr:colOff>
      <xdr:row>553</xdr:row>
      <xdr:rowOff>642464</xdr:rowOff>
    </xdr:to>
    <xdr:pic>
      <xdr:nvPicPr>
        <xdr:cNvPr id="12235" name="Picture 12234">
          <a:extLst>
            <a:ext uri="{FF2B5EF4-FFF2-40B4-BE49-F238E27FC236}">
              <a16:creationId xmlns:a16="http://schemas.microsoft.com/office/drawing/2014/main" id="{C5AD0FF6-4BCD-1243-A376-E3631F1FB47A}"/>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193801" y="386779604"/>
          <a:ext cx="468166" cy="603260"/>
        </a:xfrm>
        <a:prstGeom prst="rect">
          <a:avLst/>
        </a:prstGeom>
      </xdr:spPr>
    </xdr:pic>
    <xdr:clientData/>
  </xdr:twoCellAnchor>
  <xdr:twoCellAnchor>
    <xdr:from>
      <xdr:col>1</xdr:col>
      <xdr:colOff>223157</xdr:colOff>
      <xdr:row>526</xdr:row>
      <xdr:rowOff>46461</xdr:rowOff>
    </xdr:from>
    <xdr:to>
      <xdr:col>1</xdr:col>
      <xdr:colOff>679905</xdr:colOff>
      <xdr:row>526</xdr:row>
      <xdr:rowOff>631889</xdr:rowOff>
    </xdr:to>
    <xdr:pic>
      <xdr:nvPicPr>
        <xdr:cNvPr id="12236" name="Picture 12235">
          <a:extLst>
            <a:ext uri="{FF2B5EF4-FFF2-40B4-BE49-F238E27FC236}">
              <a16:creationId xmlns:a16="http://schemas.microsoft.com/office/drawing/2014/main" id="{BCA0D82C-3B50-3741-9C40-65F8CFB0975E}"/>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62957" y="367228861"/>
          <a:ext cx="456748" cy="585428"/>
        </a:xfrm>
        <a:prstGeom prst="rect">
          <a:avLst/>
        </a:prstGeom>
      </xdr:spPr>
    </xdr:pic>
    <xdr:clientData/>
  </xdr:twoCellAnchor>
  <xdr:twoCellAnchor>
    <xdr:from>
      <xdr:col>1</xdr:col>
      <xdr:colOff>215900</xdr:colOff>
      <xdr:row>527</xdr:row>
      <xdr:rowOff>53719</xdr:rowOff>
    </xdr:from>
    <xdr:to>
      <xdr:col>1</xdr:col>
      <xdr:colOff>672648</xdr:colOff>
      <xdr:row>527</xdr:row>
      <xdr:rowOff>639147</xdr:rowOff>
    </xdr:to>
    <xdr:pic>
      <xdr:nvPicPr>
        <xdr:cNvPr id="12237" name="Picture 12236">
          <a:extLst>
            <a:ext uri="{FF2B5EF4-FFF2-40B4-BE49-F238E27FC236}">
              <a16:creationId xmlns:a16="http://schemas.microsoft.com/office/drawing/2014/main" id="{1808FFF4-59DE-7146-8C4D-AD2A9358FD0C}"/>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55700" y="367934619"/>
          <a:ext cx="456748" cy="585428"/>
        </a:xfrm>
        <a:prstGeom prst="rect">
          <a:avLst/>
        </a:prstGeom>
      </xdr:spPr>
    </xdr:pic>
    <xdr:clientData/>
  </xdr:twoCellAnchor>
  <xdr:twoCellAnchor>
    <xdr:from>
      <xdr:col>1</xdr:col>
      <xdr:colOff>279401</xdr:colOff>
      <xdr:row>555</xdr:row>
      <xdr:rowOff>39206</xdr:rowOff>
    </xdr:from>
    <xdr:to>
      <xdr:col>1</xdr:col>
      <xdr:colOff>713313</xdr:colOff>
      <xdr:row>555</xdr:row>
      <xdr:rowOff>636054</xdr:rowOff>
    </xdr:to>
    <xdr:pic>
      <xdr:nvPicPr>
        <xdr:cNvPr id="12238" name="Picture 12237">
          <a:extLst>
            <a:ext uri="{FF2B5EF4-FFF2-40B4-BE49-F238E27FC236}">
              <a16:creationId xmlns:a16="http://schemas.microsoft.com/office/drawing/2014/main" id="{A3DD6BA6-8517-6E4B-96E8-08E73867ACA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8176606"/>
          <a:ext cx="433912" cy="596848"/>
        </a:xfrm>
        <a:prstGeom prst="rect">
          <a:avLst/>
        </a:prstGeom>
      </xdr:spPr>
    </xdr:pic>
    <xdr:clientData/>
  </xdr:twoCellAnchor>
  <xdr:twoCellAnchor>
    <xdr:from>
      <xdr:col>1</xdr:col>
      <xdr:colOff>279400</xdr:colOff>
      <xdr:row>552</xdr:row>
      <xdr:rowOff>39205</xdr:rowOff>
    </xdr:from>
    <xdr:to>
      <xdr:col>1</xdr:col>
      <xdr:colOff>736148</xdr:colOff>
      <xdr:row>552</xdr:row>
      <xdr:rowOff>658888</xdr:rowOff>
    </xdr:to>
    <xdr:pic>
      <xdr:nvPicPr>
        <xdr:cNvPr id="12239" name="Picture 12238">
          <a:extLst>
            <a:ext uri="{FF2B5EF4-FFF2-40B4-BE49-F238E27FC236}">
              <a16:creationId xmlns:a16="http://schemas.microsoft.com/office/drawing/2014/main" id="{1278B8B1-27E8-8B4D-B5B3-DF6ABDE90CAB}"/>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219200" y="386081105"/>
          <a:ext cx="456748" cy="619683"/>
        </a:xfrm>
        <a:prstGeom prst="rect">
          <a:avLst/>
        </a:prstGeom>
      </xdr:spPr>
    </xdr:pic>
    <xdr:clientData/>
  </xdr:twoCellAnchor>
  <xdr:twoCellAnchor>
    <xdr:from>
      <xdr:col>1</xdr:col>
      <xdr:colOff>199633</xdr:colOff>
      <xdr:row>514</xdr:row>
      <xdr:rowOff>36218</xdr:rowOff>
    </xdr:from>
    <xdr:to>
      <xdr:col>1</xdr:col>
      <xdr:colOff>693578</xdr:colOff>
      <xdr:row>514</xdr:row>
      <xdr:rowOff>640488</xdr:rowOff>
    </xdr:to>
    <xdr:pic>
      <xdr:nvPicPr>
        <xdr:cNvPr id="12240" name="Picture 12239">
          <a:extLst>
            <a:ext uri="{FF2B5EF4-FFF2-40B4-BE49-F238E27FC236}">
              <a16:creationId xmlns:a16="http://schemas.microsoft.com/office/drawing/2014/main" id="{E9CD2E73-509B-E440-9AE9-BF1143F5B25A}"/>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139433" y="358836618"/>
          <a:ext cx="493945" cy="604270"/>
        </a:xfrm>
        <a:prstGeom prst="rect">
          <a:avLst/>
        </a:prstGeom>
      </xdr:spPr>
    </xdr:pic>
    <xdr:clientData/>
  </xdr:twoCellAnchor>
  <xdr:twoCellAnchor>
    <xdr:from>
      <xdr:col>1</xdr:col>
      <xdr:colOff>160598</xdr:colOff>
      <xdr:row>515</xdr:row>
      <xdr:rowOff>36723</xdr:rowOff>
    </xdr:from>
    <xdr:to>
      <xdr:col>1</xdr:col>
      <xdr:colOff>766584</xdr:colOff>
      <xdr:row>515</xdr:row>
      <xdr:rowOff>558161</xdr:rowOff>
    </xdr:to>
    <xdr:pic>
      <xdr:nvPicPr>
        <xdr:cNvPr id="12241" name="Picture 12240">
          <a:extLst>
            <a:ext uri="{FF2B5EF4-FFF2-40B4-BE49-F238E27FC236}">
              <a16:creationId xmlns:a16="http://schemas.microsoft.com/office/drawing/2014/main" id="{E1D69A34-7FC9-8E40-8BB1-AB2F51685764}"/>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100398" y="359535623"/>
          <a:ext cx="605986" cy="521438"/>
        </a:xfrm>
        <a:prstGeom prst="rect">
          <a:avLst/>
        </a:prstGeom>
      </xdr:spPr>
    </xdr:pic>
    <xdr:clientData/>
  </xdr:twoCellAnchor>
  <xdr:twoCellAnchor>
    <xdr:from>
      <xdr:col>1</xdr:col>
      <xdr:colOff>231214</xdr:colOff>
      <xdr:row>556</xdr:row>
      <xdr:rowOff>32479</xdr:rowOff>
    </xdr:from>
    <xdr:to>
      <xdr:col>1</xdr:col>
      <xdr:colOff>772373</xdr:colOff>
      <xdr:row>556</xdr:row>
      <xdr:rowOff>629997</xdr:rowOff>
    </xdr:to>
    <xdr:pic>
      <xdr:nvPicPr>
        <xdr:cNvPr id="12242" name="Picture 12241">
          <a:extLst>
            <a:ext uri="{FF2B5EF4-FFF2-40B4-BE49-F238E27FC236}">
              <a16:creationId xmlns:a16="http://schemas.microsoft.com/office/drawing/2014/main" id="{E7194273-92A6-CB42-9029-532DD162A0E3}"/>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171014" y="388868379"/>
          <a:ext cx="541159" cy="597518"/>
        </a:xfrm>
        <a:prstGeom prst="rect">
          <a:avLst/>
        </a:prstGeom>
      </xdr:spPr>
    </xdr:pic>
    <xdr:clientData/>
  </xdr:twoCellAnchor>
  <xdr:twoCellAnchor>
    <xdr:from>
      <xdr:col>1</xdr:col>
      <xdr:colOff>296073</xdr:colOff>
      <xdr:row>557</xdr:row>
      <xdr:rowOff>74325</xdr:rowOff>
    </xdr:from>
    <xdr:to>
      <xdr:col>1</xdr:col>
      <xdr:colOff>720437</xdr:colOff>
      <xdr:row>557</xdr:row>
      <xdr:rowOff>605055</xdr:rowOff>
    </xdr:to>
    <xdr:pic>
      <xdr:nvPicPr>
        <xdr:cNvPr id="12243" name="Picture 12242">
          <a:extLst>
            <a:ext uri="{FF2B5EF4-FFF2-40B4-BE49-F238E27FC236}">
              <a16:creationId xmlns:a16="http://schemas.microsoft.com/office/drawing/2014/main" id="{64DCAA71-2558-D946-B89D-C94C4691BEFC}"/>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235873" y="389608725"/>
          <a:ext cx="424364" cy="530730"/>
        </a:xfrm>
        <a:prstGeom prst="rect">
          <a:avLst/>
        </a:prstGeom>
      </xdr:spPr>
    </xdr:pic>
    <xdr:clientData/>
  </xdr:twoCellAnchor>
  <xdr:twoCellAnchor>
    <xdr:from>
      <xdr:col>1</xdr:col>
      <xdr:colOff>23586</xdr:colOff>
      <xdr:row>517</xdr:row>
      <xdr:rowOff>31948</xdr:rowOff>
    </xdr:from>
    <xdr:to>
      <xdr:col>1</xdr:col>
      <xdr:colOff>560265</xdr:colOff>
      <xdr:row>517</xdr:row>
      <xdr:rowOff>643475</xdr:rowOff>
    </xdr:to>
    <xdr:pic>
      <xdr:nvPicPr>
        <xdr:cNvPr id="12244" name="Picture 12243">
          <a:extLst>
            <a:ext uri="{FF2B5EF4-FFF2-40B4-BE49-F238E27FC236}">
              <a16:creationId xmlns:a16="http://schemas.microsoft.com/office/drawing/2014/main" id="{136024A6-5420-EA48-8D47-93B81F2F85E7}"/>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963386" y="360927848"/>
          <a:ext cx="536679" cy="611527"/>
        </a:xfrm>
        <a:prstGeom prst="rect">
          <a:avLst/>
        </a:prstGeom>
      </xdr:spPr>
    </xdr:pic>
    <xdr:clientData/>
  </xdr:twoCellAnchor>
  <xdr:twoCellAnchor>
    <xdr:from>
      <xdr:col>1</xdr:col>
      <xdr:colOff>225592</xdr:colOff>
      <xdr:row>560</xdr:row>
      <xdr:rowOff>14419</xdr:rowOff>
    </xdr:from>
    <xdr:to>
      <xdr:col>1</xdr:col>
      <xdr:colOff>720453</xdr:colOff>
      <xdr:row>560</xdr:row>
      <xdr:rowOff>693385</xdr:rowOff>
    </xdr:to>
    <xdr:pic>
      <xdr:nvPicPr>
        <xdr:cNvPr id="12245" name="Picture 12244">
          <a:extLst>
            <a:ext uri="{FF2B5EF4-FFF2-40B4-BE49-F238E27FC236}">
              <a16:creationId xmlns:a16="http://schemas.microsoft.com/office/drawing/2014/main" id="{E5E140EE-A768-5D45-82EE-A2E1FA3004FF}"/>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165392" y="391644319"/>
          <a:ext cx="494861" cy="678966"/>
        </a:xfrm>
        <a:prstGeom prst="rect">
          <a:avLst/>
        </a:prstGeom>
      </xdr:spPr>
    </xdr:pic>
    <xdr:clientData/>
  </xdr:twoCellAnchor>
  <xdr:twoCellAnchor>
    <xdr:from>
      <xdr:col>1</xdr:col>
      <xdr:colOff>211482</xdr:colOff>
      <xdr:row>559</xdr:row>
      <xdr:rowOff>14418</xdr:rowOff>
    </xdr:from>
    <xdr:to>
      <xdr:col>1</xdr:col>
      <xdr:colOff>710502</xdr:colOff>
      <xdr:row>559</xdr:row>
      <xdr:rowOff>694739</xdr:rowOff>
    </xdr:to>
    <xdr:pic>
      <xdr:nvPicPr>
        <xdr:cNvPr id="12246" name="Picture 12245">
          <a:extLst>
            <a:ext uri="{FF2B5EF4-FFF2-40B4-BE49-F238E27FC236}">
              <a16:creationId xmlns:a16="http://schemas.microsoft.com/office/drawing/2014/main" id="{20A75531-54EA-214C-885B-3A6627464651}"/>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151282" y="390945818"/>
          <a:ext cx="499020" cy="680321"/>
        </a:xfrm>
        <a:prstGeom prst="rect">
          <a:avLst/>
        </a:prstGeom>
      </xdr:spPr>
    </xdr:pic>
    <xdr:clientData/>
  </xdr:twoCellAnchor>
  <xdr:twoCellAnchor>
    <xdr:from>
      <xdr:col>1</xdr:col>
      <xdr:colOff>155038</xdr:colOff>
      <xdr:row>564</xdr:row>
      <xdr:rowOff>41230</xdr:rowOff>
    </xdr:from>
    <xdr:to>
      <xdr:col>1</xdr:col>
      <xdr:colOff>709604</xdr:colOff>
      <xdr:row>564</xdr:row>
      <xdr:rowOff>595796</xdr:rowOff>
    </xdr:to>
    <xdr:pic>
      <xdr:nvPicPr>
        <xdr:cNvPr id="12247" name="Picture 12246">
          <a:extLst>
            <a:ext uri="{FF2B5EF4-FFF2-40B4-BE49-F238E27FC236}">
              <a16:creationId xmlns:a16="http://schemas.microsoft.com/office/drawing/2014/main" id="{321E6AC1-B958-4647-A91A-D19D8E22AA2E}"/>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094838" y="394465130"/>
          <a:ext cx="554566" cy="554566"/>
        </a:xfrm>
        <a:prstGeom prst="rect">
          <a:avLst/>
        </a:prstGeom>
      </xdr:spPr>
    </xdr:pic>
    <xdr:clientData/>
  </xdr:twoCellAnchor>
  <xdr:twoCellAnchor>
    <xdr:from>
      <xdr:col>1</xdr:col>
      <xdr:colOff>111895</xdr:colOff>
      <xdr:row>565</xdr:row>
      <xdr:rowOff>102139</xdr:rowOff>
    </xdr:from>
    <xdr:to>
      <xdr:col>1</xdr:col>
      <xdr:colOff>652454</xdr:colOff>
      <xdr:row>565</xdr:row>
      <xdr:rowOff>667023</xdr:rowOff>
    </xdr:to>
    <xdr:pic>
      <xdr:nvPicPr>
        <xdr:cNvPr id="12248" name="Picture 12247">
          <a:extLst>
            <a:ext uri="{FF2B5EF4-FFF2-40B4-BE49-F238E27FC236}">
              <a16:creationId xmlns:a16="http://schemas.microsoft.com/office/drawing/2014/main" id="{52A5C94A-94A4-D547-8648-05F641EC9ADC}"/>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051695" y="395224539"/>
          <a:ext cx="540559" cy="564884"/>
        </a:xfrm>
        <a:prstGeom prst="rect">
          <a:avLst/>
        </a:prstGeom>
      </xdr:spPr>
    </xdr:pic>
    <xdr:clientData/>
  </xdr:twoCellAnchor>
  <xdr:twoCellAnchor>
    <xdr:from>
      <xdr:col>1</xdr:col>
      <xdr:colOff>105768</xdr:colOff>
      <xdr:row>561</xdr:row>
      <xdr:rowOff>31153</xdr:rowOff>
    </xdr:from>
    <xdr:to>
      <xdr:col>1</xdr:col>
      <xdr:colOff>700426</xdr:colOff>
      <xdr:row>562</xdr:row>
      <xdr:rowOff>0</xdr:rowOff>
    </xdr:to>
    <xdr:pic>
      <xdr:nvPicPr>
        <xdr:cNvPr id="12249" name="Picture 12248">
          <a:extLst>
            <a:ext uri="{FF2B5EF4-FFF2-40B4-BE49-F238E27FC236}">
              <a16:creationId xmlns:a16="http://schemas.microsoft.com/office/drawing/2014/main" id="{A3344DBE-DED5-8A49-9E58-EADFDC4FA902}"/>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045568" y="392359553"/>
          <a:ext cx="594658" cy="667347"/>
        </a:xfrm>
        <a:prstGeom prst="rect">
          <a:avLst/>
        </a:prstGeom>
      </xdr:spPr>
    </xdr:pic>
    <xdr:clientData/>
  </xdr:twoCellAnchor>
  <xdr:twoCellAnchor>
    <xdr:from>
      <xdr:col>1</xdr:col>
      <xdr:colOff>101484</xdr:colOff>
      <xdr:row>563</xdr:row>
      <xdr:rowOff>19624</xdr:rowOff>
    </xdr:from>
    <xdr:to>
      <xdr:col>1</xdr:col>
      <xdr:colOff>683674</xdr:colOff>
      <xdr:row>563</xdr:row>
      <xdr:rowOff>601814</xdr:rowOff>
    </xdr:to>
    <xdr:pic>
      <xdr:nvPicPr>
        <xdr:cNvPr id="12250" name="Picture 12249">
          <a:extLst>
            <a:ext uri="{FF2B5EF4-FFF2-40B4-BE49-F238E27FC236}">
              <a16:creationId xmlns:a16="http://schemas.microsoft.com/office/drawing/2014/main" id="{6138F92C-B51C-E749-9ECC-E367BC8E09A8}"/>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041284" y="393745024"/>
          <a:ext cx="582190" cy="582190"/>
        </a:xfrm>
        <a:prstGeom prst="rect">
          <a:avLst/>
        </a:prstGeom>
      </xdr:spPr>
    </xdr:pic>
    <xdr:clientData/>
  </xdr:twoCellAnchor>
  <xdr:twoCellAnchor>
    <xdr:from>
      <xdr:col>1</xdr:col>
      <xdr:colOff>116939</xdr:colOff>
      <xdr:row>562</xdr:row>
      <xdr:rowOff>68224</xdr:rowOff>
    </xdr:from>
    <xdr:to>
      <xdr:col>1</xdr:col>
      <xdr:colOff>687239</xdr:colOff>
      <xdr:row>562</xdr:row>
      <xdr:rowOff>651012</xdr:rowOff>
    </xdr:to>
    <xdr:pic>
      <xdr:nvPicPr>
        <xdr:cNvPr id="12251" name="Picture 12250">
          <a:extLst>
            <a:ext uri="{FF2B5EF4-FFF2-40B4-BE49-F238E27FC236}">
              <a16:creationId xmlns:a16="http://schemas.microsoft.com/office/drawing/2014/main" id="{C46D346B-B14C-3C46-A0F4-D159A82B1CC7}"/>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056739" y="393095124"/>
          <a:ext cx="570300" cy="582788"/>
        </a:xfrm>
        <a:prstGeom prst="rect">
          <a:avLst/>
        </a:prstGeom>
      </xdr:spPr>
    </xdr:pic>
    <xdr:clientData/>
  </xdr:twoCellAnchor>
  <xdr:twoCellAnchor>
    <xdr:from>
      <xdr:col>1</xdr:col>
      <xdr:colOff>73983</xdr:colOff>
      <xdr:row>518</xdr:row>
      <xdr:rowOff>42027</xdr:rowOff>
    </xdr:from>
    <xdr:to>
      <xdr:col>1</xdr:col>
      <xdr:colOff>639916</xdr:colOff>
      <xdr:row>518</xdr:row>
      <xdr:rowOff>636947</xdr:rowOff>
    </xdr:to>
    <xdr:pic>
      <xdr:nvPicPr>
        <xdr:cNvPr id="12252" name="Picture 12251">
          <a:extLst>
            <a:ext uri="{FF2B5EF4-FFF2-40B4-BE49-F238E27FC236}">
              <a16:creationId xmlns:a16="http://schemas.microsoft.com/office/drawing/2014/main" id="{9741D0D0-2A1F-C742-8761-72C088E12AF4}"/>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013783" y="361636427"/>
          <a:ext cx="565933" cy="594920"/>
        </a:xfrm>
        <a:prstGeom prst="rect">
          <a:avLst/>
        </a:prstGeom>
      </xdr:spPr>
    </xdr:pic>
    <xdr:clientData/>
  </xdr:twoCellAnchor>
  <xdr:twoCellAnchor editAs="oneCell">
    <xdr:from>
      <xdr:col>0</xdr:col>
      <xdr:colOff>800100</xdr:colOff>
      <xdr:row>629</xdr:row>
      <xdr:rowOff>215900</xdr:rowOff>
    </xdr:from>
    <xdr:to>
      <xdr:col>2</xdr:col>
      <xdr:colOff>228600</xdr:colOff>
      <xdr:row>663</xdr:row>
      <xdr:rowOff>207746</xdr:rowOff>
    </xdr:to>
    <xdr:sp macro="" textlink="">
      <xdr:nvSpPr>
        <xdr:cNvPr id="12253" name="AutoShape 2485">
          <a:extLst>
            <a:ext uri="{FF2B5EF4-FFF2-40B4-BE49-F238E27FC236}">
              <a16:creationId xmlns:a16="http://schemas.microsoft.com/office/drawing/2014/main" id="{D274D523-E7B2-774D-A222-C709BD159DB2}"/>
            </a:ext>
          </a:extLst>
        </xdr:cNvPr>
        <xdr:cNvSpPr>
          <a:spLocks noChangeAspect="1" noChangeArrowheads="1"/>
        </xdr:cNvSpPr>
      </xdr:nvSpPr>
      <xdr:spPr bwMode="auto">
        <a:xfrm>
          <a:off x="800100" y="440042300"/>
          <a:ext cx="1066800" cy="21581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785</xdr:row>
      <xdr:rowOff>19801</xdr:rowOff>
    </xdr:from>
    <xdr:to>
      <xdr:col>1</xdr:col>
      <xdr:colOff>655485</xdr:colOff>
      <xdr:row>786</xdr:row>
      <xdr:rowOff>9560</xdr:rowOff>
    </xdr:to>
    <xdr:pic>
      <xdr:nvPicPr>
        <xdr:cNvPr id="12254" name="Picture 12253">
          <a:extLst>
            <a:ext uri="{FF2B5EF4-FFF2-40B4-BE49-F238E27FC236}">
              <a16:creationId xmlns:a16="http://schemas.microsoft.com/office/drawing/2014/main" id="{F9A732CB-F773-7A47-A844-0BC7ADDE6400}"/>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090015" y="548812201"/>
          <a:ext cx="505270" cy="688259"/>
        </a:xfrm>
        <a:prstGeom prst="rect">
          <a:avLst/>
        </a:prstGeom>
      </xdr:spPr>
    </xdr:pic>
    <xdr:clientData/>
  </xdr:twoCellAnchor>
  <xdr:twoCellAnchor>
    <xdr:from>
      <xdr:col>1</xdr:col>
      <xdr:colOff>150215</xdr:colOff>
      <xdr:row>778</xdr:row>
      <xdr:rowOff>1</xdr:rowOff>
    </xdr:from>
    <xdr:to>
      <xdr:col>1</xdr:col>
      <xdr:colOff>600860</xdr:colOff>
      <xdr:row>779</xdr:row>
      <xdr:rowOff>13181</xdr:rowOff>
    </xdr:to>
    <xdr:pic>
      <xdr:nvPicPr>
        <xdr:cNvPr id="12255" name="Picture 12254">
          <a:extLst>
            <a:ext uri="{FF2B5EF4-FFF2-40B4-BE49-F238E27FC236}">
              <a16:creationId xmlns:a16="http://schemas.microsoft.com/office/drawing/2014/main" id="{3629E9F3-7726-A145-AA26-70BCBE445057}"/>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090015" y="543902901"/>
          <a:ext cx="450645" cy="711680"/>
        </a:xfrm>
        <a:prstGeom prst="rect">
          <a:avLst/>
        </a:prstGeom>
      </xdr:spPr>
    </xdr:pic>
    <xdr:clientData/>
  </xdr:twoCellAnchor>
  <xdr:twoCellAnchor>
    <xdr:from>
      <xdr:col>1</xdr:col>
      <xdr:colOff>175173</xdr:colOff>
      <xdr:row>786</xdr:row>
      <xdr:rowOff>72365</xdr:rowOff>
    </xdr:from>
    <xdr:to>
      <xdr:col>1</xdr:col>
      <xdr:colOff>627701</xdr:colOff>
      <xdr:row>786</xdr:row>
      <xdr:rowOff>672878</xdr:rowOff>
    </xdr:to>
    <xdr:pic>
      <xdr:nvPicPr>
        <xdr:cNvPr id="12256" name="Picture 12255">
          <a:extLst>
            <a:ext uri="{FF2B5EF4-FFF2-40B4-BE49-F238E27FC236}">
              <a16:creationId xmlns:a16="http://schemas.microsoft.com/office/drawing/2014/main" id="{523DA91B-017F-FB42-BBB0-2FF2ECB09403}"/>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14973" y="549563265"/>
          <a:ext cx="452528" cy="600513"/>
        </a:xfrm>
        <a:prstGeom prst="rect">
          <a:avLst/>
        </a:prstGeom>
      </xdr:spPr>
    </xdr:pic>
    <xdr:clientData/>
  </xdr:twoCellAnchor>
  <xdr:twoCellAnchor>
    <xdr:from>
      <xdr:col>1</xdr:col>
      <xdr:colOff>168741</xdr:colOff>
      <xdr:row>787</xdr:row>
      <xdr:rowOff>72978</xdr:rowOff>
    </xdr:from>
    <xdr:to>
      <xdr:col>1</xdr:col>
      <xdr:colOff>621269</xdr:colOff>
      <xdr:row>787</xdr:row>
      <xdr:rowOff>673491</xdr:rowOff>
    </xdr:to>
    <xdr:pic>
      <xdr:nvPicPr>
        <xdr:cNvPr id="12257" name="Picture 12256">
          <a:extLst>
            <a:ext uri="{FF2B5EF4-FFF2-40B4-BE49-F238E27FC236}">
              <a16:creationId xmlns:a16="http://schemas.microsoft.com/office/drawing/2014/main" id="{9133D02A-B795-8749-BDE0-48370451B146}"/>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08541" y="550262378"/>
          <a:ext cx="452528" cy="600513"/>
        </a:xfrm>
        <a:prstGeom prst="rect">
          <a:avLst/>
        </a:prstGeom>
      </xdr:spPr>
    </xdr:pic>
    <xdr:clientData/>
  </xdr:twoCellAnchor>
  <xdr:twoCellAnchor>
    <xdr:from>
      <xdr:col>1</xdr:col>
      <xdr:colOff>107106</xdr:colOff>
      <xdr:row>780</xdr:row>
      <xdr:rowOff>50293</xdr:rowOff>
    </xdr:from>
    <xdr:to>
      <xdr:col>1</xdr:col>
      <xdr:colOff>568391</xdr:colOff>
      <xdr:row>780</xdr:row>
      <xdr:rowOff>675709</xdr:rowOff>
    </xdr:to>
    <xdr:pic>
      <xdr:nvPicPr>
        <xdr:cNvPr id="12258" name="Picture 12257">
          <a:extLst>
            <a:ext uri="{FF2B5EF4-FFF2-40B4-BE49-F238E27FC236}">
              <a16:creationId xmlns:a16="http://schemas.microsoft.com/office/drawing/2014/main" id="{3D09541D-0473-5548-AFE6-4314DFB951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046906" y="545350193"/>
          <a:ext cx="461285" cy="625416"/>
        </a:xfrm>
        <a:prstGeom prst="rect">
          <a:avLst/>
        </a:prstGeom>
      </xdr:spPr>
    </xdr:pic>
    <xdr:clientData/>
  </xdr:twoCellAnchor>
  <xdr:twoCellAnchor>
    <xdr:from>
      <xdr:col>1</xdr:col>
      <xdr:colOff>155427</xdr:colOff>
      <xdr:row>781</xdr:row>
      <xdr:rowOff>69634</xdr:rowOff>
    </xdr:from>
    <xdr:to>
      <xdr:col>1</xdr:col>
      <xdr:colOff>663222</xdr:colOff>
      <xdr:row>781</xdr:row>
      <xdr:rowOff>660604</xdr:rowOff>
    </xdr:to>
    <xdr:pic>
      <xdr:nvPicPr>
        <xdr:cNvPr id="12259" name="Picture 12258">
          <a:extLst>
            <a:ext uri="{FF2B5EF4-FFF2-40B4-BE49-F238E27FC236}">
              <a16:creationId xmlns:a16="http://schemas.microsoft.com/office/drawing/2014/main" id="{1DA1861D-AA4B-3D49-9932-056D8FD86A24}"/>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095227" y="546068034"/>
          <a:ext cx="507795" cy="590970"/>
        </a:xfrm>
        <a:prstGeom prst="rect">
          <a:avLst/>
        </a:prstGeom>
      </xdr:spPr>
    </xdr:pic>
    <xdr:clientData/>
  </xdr:twoCellAnchor>
  <xdr:twoCellAnchor>
    <xdr:from>
      <xdr:col>1</xdr:col>
      <xdr:colOff>155221</xdr:colOff>
      <xdr:row>782</xdr:row>
      <xdr:rowOff>28221</xdr:rowOff>
    </xdr:from>
    <xdr:to>
      <xdr:col>1</xdr:col>
      <xdr:colOff>620887</xdr:colOff>
      <xdr:row>782</xdr:row>
      <xdr:rowOff>620888</xdr:rowOff>
    </xdr:to>
    <xdr:pic>
      <xdr:nvPicPr>
        <xdr:cNvPr id="12260" name="Picture 12259">
          <a:extLst>
            <a:ext uri="{FF2B5EF4-FFF2-40B4-BE49-F238E27FC236}">
              <a16:creationId xmlns:a16="http://schemas.microsoft.com/office/drawing/2014/main" id="{9A6A7476-DE5F-A646-90FA-DDAEFC079A3C}"/>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095021" y="546725121"/>
          <a:ext cx="465666" cy="592667"/>
        </a:xfrm>
        <a:prstGeom prst="rect">
          <a:avLst/>
        </a:prstGeom>
      </xdr:spPr>
    </xdr:pic>
    <xdr:clientData/>
  </xdr:twoCellAnchor>
  <xdr:twoCellAnchor>
    <xdr:from>
      <xdr:col>1</xdr:col>
      <xdr:colOff>159926</xdr:colOff>
      <xdr:row>783</xdr:row>
      <xdr:rowOff>83438</xdr:rowOff>
    </xdr:from>
    <xdr:to>
      <xdr:col>1</xdr:col>
      <xdr:colOff>663222</xdr:colOff>
      <xdr:row>783</xdr:row>
      <xdr:rowOff>676105</xdr:rowOff>
    </xdr:to>
    <xdr:pic>
      <xdr:nvPicPr>
        <xdr:cNvPr id="12261" name="Picture 12260">
          <a:extLst>
            <a:ext uri="{FF2B5EF4-FFF2-40B4-BE49-F238E27FC236}">
              <a16:creationId xmlns:a16="http://schemas.microsoft.com/office/drawing/2014/main" id="{865012C8-8B58-3A43-B95F-072CEDAEDF1F}"/>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099726" y="547478838"/>
          <a:ext cx="503296" cy="592667"/>
        </a:xfrm>
        <a:prstGeom prst="rect">
          <a:avLst/>
        </a:prstGeom>
      </xdr:spPr>
    </xdr:pic>
    <xdr:clientData/>
  </xdr:twoCellAnchor>
  <xdr:twoCellAnchor>
    <xdr:from>
      <xdr:col>1</xdr:col>
      <xdr:colOff>220133</xdr:colOff>
      <xdr:row>801</xdr:row>
      <xdr:rowOff>33866</xdr:rowOff>
    </xdr:from>
    <xdr:to>
      <xdr:col>1</xdr:col>
      <xdr:colOff>694266</xdr:colOff>
      <xdr:row>801</xdr:row>
      <xdr:rowOff>641993</xdr:rowOff>
    </xdr:to>
    <xdr:pic>
      <xdr:nvPicPr>
        <xdr:cNvPr id="12262" name="Picture 12261">
          <a:extLst>
            <a:ext uri="{FF2B5EF4-FFF2-40B4-BE49-F238E27FC236}">
              <a16:creationId xmlns:a16="http://schemas.microsoft.com/office/drawing/2014/main" id="{29103A94-484E-C547-A9D7-582DFB207208}"/>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59933" y="560002266"/>
          <a:ext cx="474133" cy="608127"/>
        </a:xfrm>
        <a:prstGeom prst="rect">
          <a:avLst/>
        </a:prstGeom>
      </xdr:spPr>
    </xdr:pic>
    <xdr:clientData/>
  </xdr:twoCellAnchor>
  <xdr:twoCellAnchor>
    <xdr:from>
      <xdr:col>1</xdr:col>
      <xdr:colOff>186267</xdr:colOff>
      <xdr:row>802</xdr:row>
      <xdr:rowOff>16933</xdr:rowOff>
    </xdr:from>
    <xdr:to>
      <xdr:col>1</xdr:col>
      <xdr:colOff>660400</xdr:colOff>
      <xdr:row>803</xdr:row>
      <xdr:rowOff>20011</xdr:rowOff>
    </xdr:to>
    <xdr:pic>
      <xdr:nvPicPr>
        <xdr:cNvPr id="12263" name="Picture 12262">
          <a:extLst>
            <a:ext uri="{FF2B5EF4-FFF2-40B4-BE49-F238E27FC236}">
              <a16:creationId xmlns:a16="http://schemas.microsoft.com/office/drawing/2014/main" id="{30C38C4D-29C3-9B49-B947-82F2CB9E7E48}"/>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126067" y="560683833"/>
          <a:ext cx="474133" cy="701578"/>
        </a:xfrm>
        <a:prstGeom prst="rect">
          <a:avLst/>
        </a:prstGeom>
      </xdr:spPr>
    </xdr:pic>
    <xdr:clientData/>
  </xdr:twoCellAnchor>
  <xdr:twoCellAnchor>
    <xdr:from>
      <xdr:col>1</xdr:col>
      <xdr:colOff>135464</xdr:colOff>
      <xdr:row>803</xdr:row>
      <xdr:rowOff>0</xdr:rowOff>
    </xdr:from>
    <xdr:to>
      <xdr:col>1</xdr:col>
      <xdr:colOff>609597</xdr:colOff>
      <xdr:row>804</xdr:row>
      <xdr:rowOff>3078</xdr:rowOff>
    </xdr:to>
    <xdr:pic>
      <xdr:nvPicPr>
        <xdr:cNvPr id="12264" name="Picture 12263">
          <a:extLst>
            <a:ext uri="{FF2B5EF4-FFF2-40B4-BE49-F238E27FC236}">
              <a16:creationId xmlns:a16="http://schemas.microsoft.com/office/drawing/2014/main" id="{28AD2FEB-CB8C-E24C-93E3-B7B4762969E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1365400"/>
          <a:ext cx="474133" cy="701578"/>
        </a:xfrm>
        <a:prstGeom prst="rect">
          <a:avLst/>
        </a:prstGeom>
      </xdr:spPr>
    </xdr:pic>
    <xdr:clientData/>
  </xdr:twoCellAnchor>
  <xdr:twoCellAnchor>
    <xdr:from>
      <xdr:col>1</xdr:col>
      <xdr:colOff>135464</xdr:colOff>
      <xdr:row>804</xdr:row>
      <xdr:rowOff>0</xdr:rowOff>
    </xdr:from>
    <xdr:to>
      <xdr:col>1</xdr:col>
      <xdr:colOff>609597</xdr:colOff>
      <xdr:row>805</xdr:row>
      <xdr:rowOff>3079</xdr:rowOff>
    </xdr:to>
    <xdr:pic>
      <xdr:nvPicPr>
        <xdr:cNvPr id="12265" name="Picture 12264">
          <a:extLst>
            <a:ext uri="{FF2B5EF4-FFF2-40B4-BE49-F238E27FC236}">
              <a16:creationId xmlns:a16="http://schemas.microsoft.com/office/drawing/2014/main" id="{BBF1E94A-AB90-9D44-9A4D-ED863AE0352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2063900"/>
          <a:ext cx="474133" cy="701579"/>
        </a:xfrm>
        <a:prstGeom prst="rect">
          <a:avLst/>
        </a:prstGeom>
      </xdr:spPr>
    </xdr:pic>
    <xdr:clientData/>
  </xdr:twoCellAnchor>
  <xdr:twoCellAnchor>
    <xdr:from>
      <xdr:col>1</xdr:col>
      <xdr:colOff>101600</xdr:colOff>
      <xdr:row>805</xdr:row>
      <xdr:rowOff>16933</xdr:rowOff>
    </xdr:from>
    <xdr:to>
      <xdr:col>1</xdr:col>
      <xdr:colOff>643466</xdr:colOff>
      <xdr:row>806</xdr:row>
      <xdr:rowOff>5643</xdr:rowOff>
    </xdr:to>
    <xdr:pic>
      <xdr:nvPicPr>
        <xdr:cNvPr id="12266" name="Picture 12265">
          <a:extLst>
            <a:ext uri="{FF2B5EF4-FFF2-40B4-BE49-F238E27FC236}">
              <a16:creationId xmlns:a16="http://schemas.microsoft.com/office/drawing/2014/main" id="{5A749A39-E59D-B343-9945-FFBBE269DD0D}"/>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41400" y="562779333"/>
          <a:ext cx="541866" cy="687210"/>
        </a:xfrm>
        <a:prstGeom prst="rect">
          <a:avLst/>
        </a:prstGeom>
      </xdr:spPr>
    </xdr:pic>
    <xdr:clientData/>
  </xdr:twoCellAnchor>
  <xdr:twoCellAnchor>
    <xdr:from>
      <xdr:col>1</xdr:col>
      <xdr:colOff>118533</xdr:colOff>
      <xdr:row>805</xdr:row>
      <xdr:rowOff>643466</xdr:rowOff>
    </xdr:from>
    <xdr:to>
      <xdr:col>1</xdr:col>
      <xdr:colOff>660399</xdr:colOff>
      <xdr:row>806</xdr:row>
      <xdr:rowOff>632176</xdr:rowOff>
    </xdr:to>
    <xdr:pic>
      <xdr:nvPicPr>
        <xdr:cNvPr id="12267" name="Picture 12266">
          <a:extLst>
            <a:ext uri="{FF2B5EF4-FFF2-40B4-BE49-F238E27FC236}">
              <a16:creationId xmlns:a16="http://schemas.microsoft.com/office/drawing/2014/main" id="{C2E22B97-0A39-B54B-A0D0-EE4DE4F8ED40}"/>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58333" y="563405866"/>
          <a:ext cx="541866" cy="687210"/>
        </a:xfrm>
        <a:prstGeom prst="rect">
          <a:avLst/>
        </a:prstGeom>
      </xdr:spPr>
    </xdr:pic>
    <xdr:clientData/>
  </xdr:twoCellAnchor>
  <xdr:twoCellAnchor>
    <xdr:from>
      <xdr:col>1</xdr:col>
      <xdr:colOff>118533</xdr:colOff>
      <xdr:row>807</xdr:row>
      <xdr:rowOff>21165</xdr:rowOff>
    </xdr:from>
    <xdr:to>
      <xdr:col>1</xdr:col>
      <xdr:colOff>626533</xdr:colOff>
      <xdr:row>807</xdr:row>
      <xdr:rowOff>637644</xdr:rowOff>
    </xdr:to>
    <xdr:pic>
      <xdr:nvPicPr>
        <xdr:cNvPr id="12268" name="Picture 12267">
          <a:extLst>
            <a:ext uri="{FF2B5EF4-FFF2-40B4-BE49-F238E27FC236}">
              <a16:creationId xmlns:a16="http://schemas.microsoft.com/office/drawing/2014/main" id="{C7F914F0-F817-794A-9196-7887BE5688EA}"/>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058333" y="564180565"/>
          <a:ext cx="508000" cy="616479"/>
        </a:xfrm>
        <a:prstGeom prst="rect">
          <a:avLst/>
        </a:prstGeom>
      </xdr:spPr>
    </xdr:pic>
    <xdr:clientData/>
  </xdr:twoCellAnchor>
  <xdr:twoCellAnchor>
    <xdr:from>
      <xdr:col>1</xdr:col>
      <xdr:colOff>169334</xdr:colOff>
      <xdr:row>808</xdr:row>
      <xdr:rowOff>33867</xdr:rowOff>
    </xdr:from>
    <xdr:to>
      <xdr:col>1</xdr:col>
      <xdr:colOff>597123</xdr:colOff>
      <xdr:row>809</xdr:row>
      <xdr:rowOff>0</xdr:rowOff>
    </xdr:to>
    <xdr:pic>
      <xdr:nvPicPr>
        <xdr:cNvPr id="12269" name="Picture 12268">
          <a:extLst>
            <a:ext uri="{FF2B5EF4-FFF2-40B4-BE49-F238E27FC236}">
              <a16:creationId xmlns:a16="http://schemas.microsoft.com/office/drawing/2014/main" id="{36C6F52D-0EF6-8C45-A6F6-69B3E7F3CF2D}"/>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109134" y="564891767"/>
          <a:ext cx="427789" cy="664633"/>
        </a:xfrm>
        <a:prstGeom prst="rect">
          <a:avLst/>
        </a:prstGeom>
      </xdr:spPr>
    </xdr:pic>
    <xdr:clientData/>
  </xdr:twoCellAnchor>
  <xdr:twoCellAnchor>
    <xdr:from>
      <xdr:col>1</xdr:col>
      <xdr:colOff>203201</xdr:colOff>
      <xdr:row>809</xdr:row>
      <xdr:rowOff>16933</xdr:rowOff>
    </xdr:from>
    <xdr:to>
      <xdr:col>1</xdr:col>
      <xdr:colOff>630990</xdr:colOff>
      <xdr:row>809</xdr:row>
      <xdr:rowOff>626533</xdr:rowOff>
    </xdr:to>
    <xdr:pic>
      <xdr:nvPicPr>
        <xdr:cNvPr id="12270" name="Picture 12269">
          <a:extLst>
            <a:ext uri="{FF2B5EF4-FFF2-40B4-BE49-F238E27FC236}">
              <a16:creationId xmlns:a16="http://schemas.microsoft.com/office/drawing/2014/main" id="{01DAF4E7-6E41-4F4F-837B-CB44CF2854CC}"/>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143001" y="565573333"/>
          <a:ext cx="427789" cy="609600"/>
        </a:xfrm>
        <a:prstGeom prst="rect">
          <a:avLst/>
        </a:prstGeom>
      </xdr:spPr>
    </xdr:pic>
    <xdr:clientData/>
  </xdr:twoCellAnchor>
  <xdr:twoCellAnchor>
    <xdr:from>
      <xdr:col>1</xdr:col>
      <xdr:colOff>220132</xdr:colOff>
      <xdr:row>810</xdr:row>
      <xdr:rowOff>33867</xdr:rowOff>
    </xdr:from>
    <xdr:to>
      <xdr:col>1</xdr:col>
      <xdr:colOff>672077</xdr:colOff>
      <xdr:row>811</xdr:row>
      <xdr:rowOff>1</xdr:rowOff>
    </xdr:to>
    <xdr:pic>
      <xdr:nvPicPr>
        <xdr:cNvPr id="12271" name="Picture 12270">
          <a:extLst>
            <a:ext uri="{FF2B5EF4-FFF2-40B4-BE49-F238E27FC236}">
              <a16:creationId xmlns:a16="http://schemas.microsoft.com/office/drawing/2014/main" id="{94EE9A5B-0377-374B-A122-AA1AFCE033C1}"/>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159932" y="566288767"/>
          <a:ext cx="451945" cy="664634"/>
        </a:xfrm>
        <a:prstGeom prst="rect">
          <a:avLst/>
        </a:prstGeom>
      </xdr:spPr>
    </xdr:pic>
    <xdr:clientData/>
  </xdr:twoCellAnchor>
  <xdr:twoCellAnchor>
    <xdr:from>
      <xdr:col>1</xdr:col>
      <xdr:colOff>220132</xdr:colOff>
      <xdr:row>811</xdr:row>
      <xdr:rowOff>16933</xdr:rowOff>
    </xdr:from>
    <xdr:to>
      <xdr:col>1</xdr:col>
      <xdr:colOff>672077</xdr:colOff>
      <xdr:row>811</xdr:row>
      <xdr:rowOff>626533</xdr:rowOff>
    </xdr:to>
    <xdr:pic>
      <xdr:nvPicPr>
        <xdr:cNvPr id="12272" name="Picture 12271">
          <a:extLst>
            <a:ext uri="{FF2B5EF4-FFF2-40B4-BE49-F238E27FC236}">
              <a16:creationId xmlns:a16="http://schemas.microsoft.com/office/drawing/2014/main" id="{C9558DE6-5221-8447-993C-E58A3E816B9F}"/>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59932" y="566970333"/>
          <a:ext cx="451945" cy="609600"/>
        </a:xfrm>
        <a:prstGeom prst="rect">
          <a:avLst/>
        </a:prstGeom>
      </xdr:spPr>
    </xdr:pic>
    <xdr:clientData/>
  </xdr:twoCellAnchor>
  <xdr:twoCellAnchor>
    <xdr:from>
      <xdr:col>1</xdr:col>
      <xdr:colOff>223109</xdr:colOff>
      <xdr:row>812</xdr:row>
      <xdr:rowOff>55825</xdr:rowOff>
    </xdr:from>
    <xdr:to>
      <xdr:col>1</xdr:col>
      <xdr:colOff>675054</xdr:colOff>
      <xdr:row>812</xdr:row>
      <xdr:rowOff>668401</xdr:rowOff>
    </xdr:to>
    <xdr:pic>
      <xdr:nvPicPr>
        <xdr:cNvPr id="12273" name="Picture 12272">
          <a:extLst>
            <a:ext uri="{FF2B5EF4-FFF2-40B4-BE49-F238E27FC236}">
              <a16:creationId xmlns:a16="http://schemas.microsoft.com/office/drawing/2014/main" id="{5510E0F4-ED83-154F-A7F2-E776751ABDA2}"/>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62909" y="567707725"/>
          <a:ext cx="451945" cy="612576"/>
        </a:xfrm>
        <a:prstGeom prst="rect">
          <a:avLst/>
        </a:prstGeom>
      </xdr:spPr>
    </xdr:pic>
    <xdr:clientData/>
  </xdr:twoCellAnchor>
  <xdr:twoCellAnchor>
    <xdr:from>
      <xdr:col>1</xdr:col>
      <xdr:colOff>203201</xdr:colOff>
      <xdr:row>813</xdr:row>
      <xdr:rowOff>16934</xdr:rowOff>
    </xdr:from>
    <xdr:to>
      <xdr:col>1</xdr:col>
      <xdr:colOff>660401</xdr:colOff>
      <xdr:row>813</xdr:row>
      <xdr:rowOff>640388</xdr:rowOff>
    </xdr:to>
    <xdr:pic>
      <xdr:nvPicPr>
        <xdr:cNvPr id="12274" name="Picture 12273">
          <a:extLst>
            <a:ext uri="{FF2B5EF4-FFF2-40B4-BE49-F238E27FC236}">
              <a16:creationId xmlns:a16="http://schemas.microsoft.com/office/drawing/2014/main" id="{5D4309E0-9916-7B46-BCD2-D390CF192F3A}"/>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143001" y="568367334"/>
          <a:ext cx="457200" cy="623454"/>
        </a:xfrm>
        <a:prstGeom prst="rect">
          <a:avLst/>
        </a:prstGeom>
      </xdr:spPr>
    </xdr:pic>
    <xdr:clientData/>
  </xdr:twoCellAnchor>
  <xdr:twoCellAnchor>
    <xdr:from>
      <xdr:col>1</xdr:col>
      <xdr:colOff>186266</xdr:colOff>
      <xdr:row>814</xdr:row>
      <xdr:rowOff>19690</xdr:rowOff>
    </xdr:from>
    <xdr:to>
      <xdr:col>1</xdr:col>
      <xdr:colOff>609600</xdr:colOff>
      <xdr:row>814</xdr:row>
      <xdr:rowOff>620234</xdr:rowOff>
    </xdr:to>
    <xdr:pic>
      <xdr:nvPicPr>
        <xdr:cNvPr id="12275" name="Picture 12274">
          <a:extLst>
            <a:ext uri="{FF2B5EF4-FFF2-40B4-BE49-F238E27FC236}">
              <a16:creationId xmlns:a16="http://schemas.microsoft.com/office/drawing/2014/main" id="{95D00CA0-27EF-1942-A1FD-4D68EE1937F5}"/>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26066" y="569068590"/>
          <a:ext cx="423334" cy="600544"/>
        </a:xfrm>
        <a:prstGeom prst="rect">
          <a:avLst/>
        </a:prstGeom>
      </xdr:spPr>
    </xdr:pic>
    <xdr:clientData/>
  </xdr:twoCellAnchor>
  <xdr:twoCellAnchor>
    <xdr:from>
      <xdr:col>1</xdr:col>
      <xdr:colOff>203199</xdr:colOff>
      <xdr:row>815</xdr:row>
      <xdr:rowOff>36623</xdr:rowOff>
    </xdr:from>
    <xdr:to>
      <xdr:col>1</xdr:col>
      <xdr:colOff>626533</xdr:colOff>
      <xdr:row>815</xdr:row>
      <xdr:rowOff>637167</xdr:rowOff>
    </xdr:to>
    <xdr:pic>
      <xdr:nvPicPr>
        <xdr:cNvPr id="12276" name="Picture 12275">
          <a:extLst>
            <a:ext uri="{FF2B5EF4-FFF2-40B4-BE49-F238E27FC236}">
              <a16:creationId xmlns:a16="http://schemas.microsoft.com/office/drawing/2014/main" id="{48BD26F0-F595-AD49-A406-83BB4ACE922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69784023"/>
          <a:ext cx="423334" cy="600544"/>
        </a:xfrm>
        <a:prstGeom prst="rect">
          <a:avLst/>
        </a:prstGeom>
      </xdr:spPr>
    </xdr:pic>
    <xdr:clientData/>
  </xdr:twoCellAnchor>
  <xdr:twoCellAnchor>
    <xdr:from>
      <xdr:col>1</xdr:col>
      <xdr:colOff>203199</xdr:colOff>
      <xdr:row>816</xdr:row>
      <xdr:rowOff>19689</xdr:rowOff>
    </xdr:from>
    <xdr:to>
      <xdr:col>1</xdr:col>
      <xdr:colOff>626533</xdr:colOff>
      <xdr:row>816</xdr:row>
      <xdr:rowOff>620233</xdr:rowOff>
    </xdr:to>
    <xdr:pic>
      <xdr:nvPicPr>
        <xdr:cNvPr id="12277" name="Picture 12276">
          <a:extLst>
            <a:ext uri="{FF2B5EF4-FFF2-40B4-BE49-F238E27FC236}">
              <a16:creationId xmlns:a16="http://schemas.microsoft.com/office/drawing/2014/main" id="{C5B81E96-A281-5C4F-A69E-57373D1FFD0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70465589"/>
          <a:ext cx="423334" cy="600544"/>
        </a:xfrm>
        <a:prstGeom prst="rect">
          <a:avLst/>
        </a:prstGeom>
      </xdr:spPr>
    </xdr:pic>
    <xdr:clientData/>
  </xdr:twoCellAnchor>
  <xdr:twoCellAnchor>
    <xdr:from>
      <xdr:col>1</xdr:col>
      <xdr:colOff>220133</xdr:colOff>
      <xdr:row>817</xdr:row>
      <xdr:rowOff>30890</xdr:rowOff>
    </xdr:from>
    <xdr:to>
      <xdr:col>1</xdr:col>
      <xdr:colOff>648669</xdr:colOff>
      <xdr:row>817</xdr:row>
      <xdr:rowOff>662912</xdr:rowOff>
    </xdr:to>
    <xdr:pic>
      <xdr:nvPicPr>
        <xdr:cNvPr id="12278" name="Picture 12277">
          <a:extLst>
            <a:ext uri="{FF2B5EF4-FFF2-40B4-BE49-F238E27FC236}">
              <a16:creationId xmlns:a16="http://schemas.microsoft.com/office/drawing/2014/main" id="{C504E03F-7A40-FD4B-9041-9A8D7B9A3282}"/>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159933" y="571175290"/>
          <a:ext cx="428536" cy="632022"/>
        </a:xfrm>
        <a:prstGeom prst="rect">
          <a:avLst/>
        </a:prstGeom>
      </xdr:spPr>
    </xdr:pic>
    <xdr:clientData/>
  </xdr:twoCellAnchor>
  <xdr:twoCellAnchor>
    <xdr:from>
      <xdr:col>1</xdr:col>
      <xdr:colOff>237066</xdr:colOff>
      <xdr:row>818</xdr:row>
      <xdr:rowOff>41868</xdr:rowOff>
    </xdr:from>
    <xdr:to>
      <xdr:col>1</xdr:col>
      <xdr:colOff>698722</xdr:colOff>
      <xdr:row>818</xdr:row>
      <xdr:rowOff>668401</xdr:rowOff>
    </xdr:to>
    <xdr:pic>
      <xdr:nvPicPr>
        <xdr:cNvPr id="12279" name="Picture 12278">
          <a:extLst>
            <a:ext uri="{FF2B5EF4-FFF2-40B4-BE49-F238E27FC236}">
              <a16:creationId xmlns:a16="http://schemas.microsoft.com/office/drawing/2014/main" id="{5E34D81D-0565-5A4C-B59B-3C598553F0B8}"/>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176866" y="571884768"/>
          <a:ext cx="461656" cy="626533"/>
        </a:xfrm>
        <a:prstGeom prst="rect">
          <a:avLst/>
        </a:prstGeom>
      </xdr:spPr>
    </xdr:pic>
    <xdr:clientData/>
  </xdr:twoCellAnchor>
  <xdr:twoCellAnchor>
    <xdr:from>
      <xdr:col>1</xdr:col>
      <xdr:colOff>272981</xdr:colOff>
      <xdr:row>819</xdr:row>
      <xdr:rowOff>33867</xdr:rowOff>
    </xdr:from>
    <xdr:to>
      <xdr:col>1</xdr:col>
      <xdr:colOff>730181</xdr:colOff>
      <xdr:row>820</xdr:row>
      <xdr:rowOff>1</xdr:rowOff>
    </xdr:to>
    <xdr:pic>
      <xdr:nvPicPr>
        <xdr:cNvPr id="12280" name="Picture 12279">
          <a:extLst>
            <a:ext uri="{FF2B5EF4-FFF2-40B4-BE49-F238E27FC236}">
              <a16:creationId xmlns:a16="http://schemas.microsoft.com/office/drawing/2014/main" id="{93483EAA-B282-9349-A597-359220DDBFFA}"/>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212781" y="572575267"/>
          <a:ext cx="457200" cy="664634"/>
        </a:xfrm>
        <a:prstGeom prst="rect">
          <a:avLst/>
        </a:prstGeom>
      </xdr:spPr>
    </xdr:pic>
    <xdr:clientData/>
  </xdr:twoCellAnchor>
  <xdr:twoCellAnchor>
    <xdr:from>
      <xdr:col>1</xdr:col>
      <xdr:colOff>237067</xdr:colOff>
      <xdr:row>820</xdr:row>
      <xdr:rowOff>12934</xdr:rowOff>
    </xdr:from>
    <xdr:to>
      <xdr:col>1</xdr:col>
      <xdr:colOff>694267</xdr:colOff>
      <xdr:row>820</xdr:row>
      <xdr:rowOff>676870</xdr:rowOff>
    </xdr:to>
    <xdr:pic>
      <xdr:nvPicPr>
        <xdr:cNvPr id="12281" name="Picture 12280">
          <a:extLst>
            <a:ext uri="{FF2B5EF4-FFF2-40B4-BE49-F238E27FC236}">
              <a16:creationId xmlns:a16="http://schemas.microsoft.com/office/drawing/2014/main" id="{7D979D75-03E3-9048-9424-BF0AC49B7756}"/>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76867" y="573252834"/>
          <a:ext cx="457200" cy="663936"/>
        </a:xfrm>
        <a:prstGeom prst="rect">
          <a:avLst/>
        </a:prstGeom>
      </xdr:spPr>
    </xdr:pic>
    <xdr:clientData/>
  </xdr:twoCellAnchor>
  <xdr:twoCellAnchor>
    <xdr:from>
      <xdr:col>1</xdr:col>
      <xdr:colOff>247023</xdr:colOff>
      <xdr:row>821</xdr:row>
      <xdr:rowOff>22889</xdr:rowOff>
    </xdr:from>
    <xdr:to>
      <xdr:col>1</xdr:col>
      <xdr:colOff>704223</xdr:colOff>
      <xdr:row>821</xdr:row>
      <xdr:rowOff>686824</xdr:rowOff>
    </xdr:to>
    <xdr:pic>
      <xdr:nvPicPr>
        <xdr:cNvPr id="12282" name="Picture 12281">
          <a:extLst>
            <a:ext uri="{FF2B5EF4-FFF2-40B4-BE49-F238E27FC236}">
              <a16:creationId xmlns:a16="http://schemas.microsoft.com/office/drawing/2014/main" id="{1658401A-E73D-3A45-B8F6-40456F696DF8}"/>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86823" y="573961289"/>
          <a:ext cx="457200" cy="663935"/>
        </a:xfrm>
        <a:prstGeom prst="rect">
          <a:avLst/>
        </a:prstGeom>
      </xdr:spPr>
    </xdr:pic>
    <xdr:clientData/>
  </xdr:twoCellAnchor>
  <xdr:twoCellAnchor>
    <xdr:from>
      <xdr:col>1</xdr:col>
      <xdr:colOff>266933</xdr:colOff>
      <xdr:row>822</xdr:row>
      <xdr:rowOff>51824</xdr:rowOff>
    </xdr:from>
    <xdr:to>
      <xdr:col>1</xdr:col>
      <xdr:colOff>724133</xdr:colOff>
      <xdr:row>822</xdr:row>
      <xdr:rowOff>661424</xdr:rowOff>
    </xdr:to>
    <xdr:pic>
      <xdr:nvPicPr>
        <xdr:cNvPr id="12283" name="Picture 12282">
          <a:extLst>
            <a:ext uri="{FF2B5EF4-FFF2-40B4-BE49-F238E27FC236}">
              <a16:creationId xmlns:a16="http://schemas.microsoft.com/office/drawing/2014/main" id="{4B8B90B2-D9DC-694D-BF04-602DF92B39F3}"/>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206733" y="574688724"/>
          <a:ext cx="457200" cy="609600"/>
        </a:xfrm>
        <a:prstGeom prst="rect">
          <a:avLst/>
        </a:prstGeom>
      </xdr:spPr>
    </xdr:pic>
    <xdr:clientData/>
  </xdr:twoCellAnchor>
  <xdr:twoCellAnchor>
    <xdr:from>
      <xdr:col>1</xdr:col>
      <xdr:colOff>203199</xdr:colOff>
      <xdr:row>823</xdr:row>
      <xdr:rowOff>16934</xdr:rowOff>
    </xdr:from>
    <xdr:to>
      <xdr:col>1</xdr:col>
      <xdr:colOff>660400</xdr:colOff>
      <xdr:row>824</xdr:row>
      <xdr:rowOff>790</xdr:rowOff>
    </xdr:to>
    <xdr:pic>
      <xdr:nvPicPr>
        <xdr:cNvPr id="12284" name="Picture 12283">
          <a:extLst>
            <a:ext uri="{FF2B5EF4-FFF2-40B4-BE49-F238E27FC236}">
              <a16:creationId xmlns:a16="http://schemas.microsoft.com/office/drawing/2014/main" id="{6D0D54BE-683F-7B47-B112-FAF5C775BBCF}"/>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2999" y="575352334"/>
          <a:ext cx="457201" cy="682356"/>
        </a:xfrm>
        <a:prstGeom prst="rect">
          <a:avLst/>
        </a:prstGeom>
      </xdr:spPr>
    </xdr:pic>
    <xdr:clientData/>
  </xdr:twoCellAnchor>
  <xdr:twoCellAnchor>
    <xdr:from>
      <xdr:col>1</xdr:col>
      <xdr:colOff>203200</xdr:colOff>
      <xdr:row>824</xdr:row>
      <xdr:rowOff>33866</xdr:rowOff>
    </xdr:from>
    <xdr:to>
      <xdr:col>1</xdr:col>
      <xdr:colOff>660401</xdr:colOff>
      <xdr:row>825</xdr:row>
      <xdr:rowOff>17722</xdr:rowOff>
    </xdr:to>
    <xdr:pic>
      <xdr:nvPicPr>
        <xdr:cNvPr id="12285" name="Picture 12284">
          <a:extLst>
            <a:ext uri="{FF2B5EF4-FFF2-40B4-BE49-F238E27FC236}">
              <a16:creationId xmlns:a16="http://schemas.microsoft.com/office/drawing/2014/main" id="{2681C06D-099F-DC4C-B049-5B880438D2C1}"/>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3000" y="576067766"/>
          <a:ext cx="457201" cy="682356"/>
        </a:xfrm>
        <a:prstGeom prst="rect">
          <a:avLst/>
        </a:prstGeom>
      </xdr:spPr>
    </xdr:pic>
    <xdr:clientData/>
  </xdr:twoCellAnchor>
  <xdr:twoCellAnchor>
    <xdr:from>
      <xdr:col>1</xdr:col>
      <xdr:colOff>169334</xdr:colOff>
      <xdr:row>825</xdr:row>
      <xdr:rowOff>50800</xdr:rowOff>
    </xdr:from>
    <xdr:to>
      <xdr:col>1</xdr:col>
      <xdr:colOff>626534</xdr:colOff>
      <xdr:row>826</xdr:row>
      <xdr:rowOff>2757</xdr:rowOff>
    </xdr:to>
    <xdr:pic>
      <xdr:nvPicPr>
        <xdr:cNvPr id="12286" name="Picture 12285">
          <a:extLst>
            <a:ext uri="{FF2B5EF4-FFF2-40B4-BE49-F238E27FC236}">
              <a16:creationId xmlns:a16="http://schemas.microsoft.com/office/drawing/2014/main" id="{E7FD4E2F-81EE-8C4E-AD91-0A51EE7914AC}"/>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109134" y="576783200"/>
          <a:ext cx="457200" cy="650457"/>
        </a:xfrm>
        <a:prstGeom prst="rect">
          <a:avLst/>
        </a:prstGeom>
      </xdr:spPr>
    </xdr:pic>
    <xdr:clientData/>
  </xdr:twoCellAnchor>
  <xdr:twoCellAnchor>
    <xdr:from>
      <xdr:col>1</xdr:col>
      <xdr:colOff>169334</xdr:colOff>
      <xdr:row>826</xdr:row>
      <xdr:rowOff>33867</xdr:rowOff>
    </xdr:from>
    <xdr:to>
      <xdr:col>1</xdr:col>
      <xdr:colOff>626534</xdr:colOff>
      <xdr:row>826</xdr:row>
      <xdr:rowOff>629290</xdr:rowOff>
    </xdr:to>
    <xdr:pic>
      <xdr:nvPicPr>
        <xdr:cNvPr id="12287" name="Picture 12286">
          <a:extLst>
            <a:ext uri="{FF2B5EF4-FFF2-40B4-BE49-F238E27FC236}">
              <a16:creationId xmlns:a16="http://schemas.microsoft.com/office/drawing/2014/main" id="{50F892AA-6649-0548-860B-BD9E94256F30}"/>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109134" y="577464767"/>
          <a:ext cx="457200" cy="595423"/>
        </a:xfrm>
        <a:prstGeom prst="rect">
          <a:avLst/>
        </a:prstGeom>
      </xdr:spPr>
    </xdr:pic>
    <xdr:clientData/>
  </xdr:twoCellAnchor>
  <xdr:twoCellAnchor>
    <xdr:from>
      <xdr:col>1</xdr:col>
      <xdr:colOff>186267</xdr:colOff>
      <xdr:row>827</xdr:row>
      <xdr:rowOff>35031</xdr:rowOff>
    </xdr:from>
    <xdr:to>
      <xdr:col>1</xdr:col>
      <xdr:colOff>659961</xdr:colOff>
      <xdr:row>827</xdr:row>
      <xdr:rowOff>637742</xdr:rowOff>
    </xdr:to>
    <xdr:pic>
      <xdr:nvPicPr>
        <xdr:cNvPr id="12288" name="Picture 12287">
          <a:extLst>
            <a:ext uri="{FF2B5EF4-FFF2-40B4-BE49-F238E27FC236}">
              <a16:creationId xmlns:a16="http://schemas.microsoft.com/office/drawing/2014/main" id="{0E40AA38-84DA-D44E-A1D2-03F5D628EC9E}"/>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126067" y="578164431"/>
          <a:ext cx="473694" cy="602711"/>
        </a:xfrm>
        <a:prstGeom prst="rect">
          <a:avLst/>
        </a:prstGeom>
      </xdr:spPr>
    </xdr:pic>
    <xdr:clientData/>
  </xdr:twoCellAnchor>
  <xdr:twoCellAnchor>
    <xdr:from>
      <xdr:col>1</xdr:col>
      <xdr:colOff>186266</xdr:colOff>
      <xdr:row>828</xdr:row>
      <xdr:rowOff>56696</xdr:rowOff>
    </xdr:from>
    <xdr:to>
      <xdr:col>1</xdr:col>
      <xdr:colOff>623661</xdr:colOff>
      <xdr:row>828</xdr:row>
      <xdr:rowOff>671302</xdr:rowOff>
    </xdr:to>
    <xdr:pic>
      <xdr:nvPicPr>
        <xdr:cNvPr id="12289" name="Picture 12288">
          <a:extLst>
            <a:ext uri="{FF2B5EF4-FFF2-40B4-BE49-F238E27FC236}">
              <a16:creationId xmlns:a16="http://schemas.microsoft.com/office/drawing/2014/main" id="{20BD5C4E-C20B-2C46-B2A7-E1D935211820}"/>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126066" y="578884596"/>
          <a:ext cx="437395" cy="614606"/>
        </a:xfrm>
        <a:prstGeom prst="rect">
          <a:avLst/>
        </a:prstGeom>
      </xdr:spPr>
    </xdr:pic>
    <xdr:clientData/>
  </xdr:twoCellAnchor>
  <xdr:twoCellAnchor>
    <xdr:from>
      <xdr:col>1</xdr:col>
      <xdr:colOff>182966</xdr:colOff>
      <xdr:row>830</xdr:row>
      <xdr:rowOff>21525</xdr:rowOff>
    </xdr:from>
    <xdr:to>
      <xdr:col>1</xdr:col>
      <xdr:colOff>656525</xdr:colOff>
      <xdr:row>831</xdr:row>
      <xdr:rowOff>7257</xdr:rowOff>
    </xdr:to>
    <xdr:pic>
      <xdr:nvPicPr>
        <xdr:cNvPr id="12290" name="Picture 12289">
          <a:extLst>
            <a:ext uri="{FF2B5EF4-FFF2-40B4-BE49-F238E27FC236}">
              <a16:creationId xmlns:a16="http://schemas.microsoft.com/office/drawing/2014/main" id="{D699E61D-B114-B041-8E08-752747C0A266}"/>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122766" y="580246425"/>
          <a:ext cx="473559" cy="684232"/>
        </a:xfrm>
        <a:prstGeom prst="rect">
          <a:avLst/>
        </a:prstGeom>
      </xdr:spPr>
    </xdr:pic>
    <xdr:clientData/>
  </xdr:twoCellAnchor>
  <xdr:twoCellAnchor>
    <xdr:from>
      <xdr:col>1</xdr:col>
      <xdr:colOff>182966</xdr:colOff>
      <xdr:row>831</xdr:row>
      <xdr:rowOff>21524</xdr:rowOff>
    </xdr:from>
    <xdr:to>
      <xdr:col>1</xdr:col>
      <xdr:colOff>635000</xdr:colOff>
      <xdr:row>831</xdr:row>
      <xdr:rowOff>608207</xdr:rowOff>
    </xdr:to>
    <xdr:pic>
      <xdr:nvPicPr>
        <xdr:cNvPr id="12291" name="Picture 12290">
          <a:extLst>
            <a:ext uri="{FF2B5EF4-FFF2-40B4-BE49-F238E27FC236}">
              <a16:creationId xmlns:a16="http://schemas.microsoft.com/office/drawing/2014/main" id="{743F71EA-D52C-824F-85C9-DDD63A74CB84}"/>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122766" y="580944924"/>
          <a:ext cx="452034" cy="586683"/>
        </a:xfrm>
        <a:prstGeom prst="rect">
          <a:avLst/>
        </a:prstGeom>
      </xdr:spPr>
    </xdr:pic>
    <xdr:clientData/>
  </xdr:twoCellAnchor>
  <xdr:twoCellAnchor>
    <xdr:from>
      <xdr:col>1</xdr:col>
      <xdr:colOff>150679</xdr:colOff>
      <xdr:row>832</xdr:row>
      <xdr:rowOff>43052</xdr:rowOff>
    </xdr:from>
    <xdr:to>
      <xdr:col>1</xdr:col>
      <xdr:colOff>602713</xdr:colOff>
      <xdr:row>832</xdr:row>
      <xdr:rowOff>629735</xdr:rowOff>
    </xdr:to>
    <xdr:pic>
      <xdr:nvPicPr>
        <xdr:cNvPr id="12292" name="Picture 12291">
          <a:extLst>
            <a:ext uri="{FF2B5EF4-FFF2-40B4-BE49-F238E27FC236}">
              <a16:creationId xmlns:a16="http://schemas.microsoft.com/office/drawing/2014/main" id="{96674A01-092E-3540-A643-C217AF3858F8}"/>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090479" y="581664952"/>
          <a:ext cx="452034" cy="586683"/>
        </a:xfrm>
        <a:prstGeom prst="rect">
          <a:avLst/>
        </a:prstGeom>
      </xdr:spPr>
    </xdr:pic>
    <xdr:clientData/>
  </xdr:twoCellAnchor>
  <xdr:twoCellAnchor>
    <xdr:from>
      <xdr:col>1</xdr:col>
      <xdr:colOff>209340</xdr:colOff>
      <xdr:row>834</xdr:row>
      <xdr:rowOff>27912</xdr:rowOff>
    </xdr:from>
    <xdr:to>
      <xdr:col>1</xdr:col>
      <xdr:colOff>719744</xdr:colOff>
      <xdr:row>834</xdr:row>
      <xdr:rowOff>679491</xdr:rowOff>
    </xdr:to>
    <xdr:pic>
      <xdr:nvPicPr>
        <xdr:cNvPr id="12293" name="Picture 12292">
          <a:extLst>
            <a:ext uri="{FF2B5EF4-FFF2-40B4-BE49-F238E27FC236}">
              <a16:creationId xmlns:a16="http://schemas.microsoft.com/office/drawing/2014/main" id="{E1FEBD11-D83D-8A47-822F-38B4A3086A69}"/>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149140" y="583046812"/>
          <a:ext cx="510404" cy="651579"/>
        </a:xfrm>
        <a:prstGeom prst="rect">
          <a:avLst/>
        </a:prstGeom>
      </xdr:spPr>
    </xdr:pic>
    <xdr:clientData/>
  </xdr:twoCellAnchor>
  <xdr:twoCellAnchor>
    <xdr:from>
      <xdr:col>1</xdr:col>
      <xdr:colOff>209340</xdr:colOff>
      <xdr:row>835</xdr:row>
      <xdr:rowOff>27912</xdr:rowOff>
    </xdr:from>
    <xdr:to>
      <xdr:col>1</xdr:col>
      <xdr:colOff>707070</xdr:colOff>
      <xdr:row>835</xdr:row>
      <xdr:rowOff>663312</xdr:rowOff>
    </xdr:to>
    <xdr:pic>
      <xdr:nvPicPr>
        <xdr:cNvPr id="12294" name="Picture 12293">
          <a:extLst>
            <a:ext uri="{FF2B5EF4-FFF2-40B4-BE49-F238E27FC236}">
              <a16:creationId xmlns:a16="http://schemas.microsoft.com/office/drawing/2014/main" id="{D798B10A-5F17-6740-BC3A-FB8308A3245F}"/>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149140" y="583745312"/>
          <a:ext cx="497730" cy="635400"/>
        </a:xfrm>
        <a:prstGeom prst="rect">
          <a:avLst/>
        </a:prstGeom>
      </xdr:spPr>
    </xdr:pic>
    <xdr:clientData/>
  </xdr:twoCellAnchor>
  <xdr:twoCellAnchor>
    <xdr:from>
      <xdr:col>1</xdr:col>
      <xdr:colOff>266715</xdr:colOff>
      <xdr:row>837</xdr:row>
      <xdr:rowOff>79084</xdr:rowOff>
    </xdr:from>
    <xdr:to>
      <xdr:col>1</xdr:col>
      <xdr:colOff>721490</xdr:colOff>
      <xdr:row>837</xdr:row>
      <xdr:rowOff>665238</xdr:rowOff>
    </xdr:to>
    <xdr:pic>
      <xdr:nvPicPr>
        <xdr:cNvPr id="12295" name="Picture 12294">
          <a:extLst>
            <a:ext uri="{FF2B5EF4-FFF2-40B4-BE49-F238E27FC236}">
              <a16:creationId xmlns:a16="http://schemas.microsoft.com/office/drawing/2014/main" id="{E0B2876B-2391-AA4B-BE5B-6A254159DB6B}"/>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206515" y="585193484"/>
          <a:ext cx="454775" cy="586154"/>
        </a:xfrm>
        <a:prstGeom prst="rect">
          <a:avLst/>
        </a:prstGeom>
      </xdr:spPr>
    </xdr:pic>
    <xdr:clientData/>
  </xdr:twoCellAnchor>
  <xdr:twoCellAnchor>
    <xdr:from>
      <xdr:col>1</xdr:col>
      <xdr:colOff>251208</xdr:colOff>
      <xdr:row>838</xdr:row>
      <xdr:rowOff>64547</xdr:rowOff>
    </xdr:from>
    <xdr:to>
      <xdr:col>1</xdr:col>
      <xdr:colOff>683845</xdr:colOff>
      <xdr:row>838</xdr:row>
      <xdr:rowOff>651010</xdr:rowOff>
    </xdr:to>
    <xdr:pic>
      <xdr:nvPicPr>
        <xdr:cNvPr id="12296" name="Picture 12295">
          <a:extLst>
            <a:ext uri="{FF2B5EF4-FFF2-40B4-BE49-F238E27FC236}">
              <a16:creationId xmlns:a16="http://schemas.microsoft.com/office/drawing/2014/main" id="{200F1EDA-0237-C04C-9430-85258522B82B}"/>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191008" y="585877447"/>
          <a:ext cx="432637" cy="586463"/>
        </a:xfrm>
        <a:prstGeom prst="rect">
          <a:avLst/>
        </a:prstGeom>
      </xdr:spPr>
    </xdr:pic>
    <xdr:clientData/>
  </xdr:twoCellAnchor>
  <xdr:twoCellAnchor>
    <xdr:from>
      <xdr:col>1</xdr:col>
      <xdr:colOff>223296</xdr:colOff>
      <xdr:row>839</xdr:row>
      <xdr:rowOff>13956</xdr:rowOff>
    </xdr:from>
    <xdr:to>
      <xdr:col>1</xdr:col>
      <xdr:colOff>727707</xdr:colOff>
      <xdr:row>839</xdr:row>
      <xdr:rowOff>628022</xdr:rowOff>
    </xdr:to>
    <xdr:pic>
      <xdr:nvPicPr>
        <xdr:cNvPr id="12297" name="Picture 12296">
          <a:extLst>
            <a:ext uri="{FF2B5EF4-FFF2-40B4-BE49-F238E27FC236}">
              <a16:creationId xmlns:a16="http://schemas.microsoft.com/office/drawing/2014/main" id="{9C184A34-C661-E543-A8F8-823EA2E1854F}"/>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163096" y="586525356"/>
          <a:ext cx="504411" cy="614066"/>
        </a:xfrm>
        <a:prstGeom prst="rect">
          <a:avLst/>
        </a:prstGeom>
      </xdr:spPr>
    </xdr:pic>
    <xdr:clientData/>
  </xdr:twoCellAnchor>
  <xdr:twoCellAnchor>
    <xdr:from>
      <xdr:col>1</xdr:col>
      <xdr:colOff>237252</xdr:colOff>
      <xdr:row>840</xdr:row>
      <xdr:rowOff>41868</xdr:rowOff>
    </xdr:from>
    <xdr:to>
      <xdr:col>1</xdr:col>
      <xdr:colOff>669890</xdr:colOff>
      <xdr:row>841</xdr:row>
      <xdr:rowOff>19349</xdr:rowOff>
    </xdr:to>
    <xdr:pic>
      <xdr:nvPicPr>
        <xdr:cNvPr id="12298" name="Picture 12297">
          <a:extLst>
            <a:ext uri="{FF2B5EF4-FFF2-40B4-BE49-F238E27FC236}">
              <a16:creationId xmlns:a16="http://schemas.microsoft.com/office/drawing/2014/main" id="{C4E15557-8FF5-A04B-B435-4B5476FF5C44}"/>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177052" y="587251768"/>
          <a:ext cx="432638" cy="675981"/>
        </a:xfrm>
        <a:prstGeom prst="rect">
          <a:avLst/>
        </a:prstGeom>
      </xdr:spPr>
    </xdr:pic>
    <xdr:clientData/>
  </xdr:twoCellAnchor>
  <xdr:twoCellAnchor>
    <xdr:from>
      <xdr:col>1</xdr:col>
      <xdr:colOff>250091</xdr:colOff>
      <xdr:row>841</xdr:row>
      <xdr:rowOff>47272</xdr:rowOff>
    </xdr:from>
    <xdr:to>
      <xdr:col>1</xdr:col>
      <xdr:colOff>640725</xdr:colOff>
      <xdr:row>841</xdr:row>
      <xdr:rowOff>662608</xdr:rowOff>
    </xdr:to>
    <xdr:pic>
      <xdr:nvPicPr>
        <xdr:cNvPr id="12299" name="Picture 12298">
          <a:extLst>
            <a:ext uri="{FF2B5EF4-FFF2-40B4-BE49-F238E27FC236}">
              <a16:creationId xmlns:a16="http://schemas.microsoft.com/office/drawing/2014/main" id="{6C9A44EE-C857-9A43-87D7-4516330673E6}"/>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189891" y="587955672"/>
          <a:ext cx="390634" cy="615336"/>
        </a:xfrm>
        <a:prstGeom prst="rect">
          <a:avLst/>
        </a:prstGeom>
      </xdr:spPr>
    </xdr:pic>
    <xdr:clientData/>
  </xdr:twoCellAnchor>
  <xdr:twoCellAnchor>
    <xdr:from>
      <xdr:col>1</xdr:col>
      <xdr:colOff>279121</xdr:colOff>
      <xdr:row>842</xdr:row>
      <xdr:rowOff>13956</xdr:rowOff>
    </xdr:from>
    <xdr:to>
      <xdr:col>1</xdr:col>
      <xdr:colOff>686448</xdr:colOff>
      <xdr:row>842</xdr:row>
      <xdr:rowOff>600110</xdr:rowOff>
    </xdr:to>
    <xdr:pic>
      <xdr:nvPicPr>
        <xdr:cNvPr id="12300" name="Picture 12299">
          <a:extLst>
            <a:ext uri="{FF2B5EF4-FFF2-40B4-BE49-F238E27FC236}">
              <a16:creationId xmlns:a16="http://schemas.microsoft.com/office/drawing/2014/main" id="{CE38822C-D29D-F145-B409-F6D6B276525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18921" y="588620856"/>
          <a:ext cx="407327" cy="586154"/>
        </a:xfrm>
        <a:prstGeom prst="rect">
          <a:avLst/>
        </a:prstGeom>
      </xdr:spPr>
    </xdr:pic>
    <xdr:clientData/>
  </xdr:twoCellAnchor>
  <xdr:twoCellAnchor>
    <xdr:from>
      <xdr:col>1</xdr:col>
      <xdr:colOff>305916</xdr:colOff>
      <xdr:row>843</xdr:row>
      <xdr:rowOff>12840</xdr:rowOff>
    </xdr:from>
    <xdr:to>
      <xdr:col>1</xdr:col>
      <xdr:colOff>713243</xdr:colOff>
      <xdr:row>843</xdr:row>
      <xdr:rowOff>598994</xdr:rowOff>
    </xdr:to>
    <xdr:pic>
      <xdr:nvPicPr>
        <xdr:cNvPr id="12301" name="Picture 12300">
          <a:extLst>
            <a:ext uri="{FF2B5EF4-FFF2-40B4-BE49-F238E27FC236}">
              <a16:creationId xmlns:a16="http://schemas.microsoft.com/office/drawing/2014/main" id="{8D726CA1-D344-C044-B498-A6CCBB9D542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45716" y="589318240"/>
          <a:ext cx="407327" cy="586154"/>
        </a:xfrm>
        <a:prstGeom prst="rect">
          <a:avLst/>
        </a:prstGeom>
      </xdr:spPr>
    </xdr:pic>
    <xdr:clientData/>
  </xdr:twoCellAnchor>
  <xdr:twoCellAnchor>
    <xdr:from>
      <xdr:col>1</xdr:col>
      <xdr:colOff>279121</xdr:colOff>
      <xdr:row>844</xdr:row>
      <xdr:rowOff>27912</xdr:rowOff>
    </xdr:from>
    <xdr:to>
      <xdr:col>1</xdr:col>
      <xdr:colOff>725714</xdr:colOff>
      <xdr:row>844</xdr:row>
      <xdr:rowOff>633294</xdr:rowOff>
    </xdr:to>
    <xdr:pic>
      <xdr:nvPicPr>
        <xdr:cNvPr id="12302" name="Picture 12301">
          <a:extLst>
            <a:ext uri="{FF2B5EF4-FFF2-40B4-BE49-F238E27FC236}">
              <a16:creationId xmlns:a16="http://schemas.microsoft.com/office/drawing/2014/main" id="{A63134D3-36C8-3D42-AD25-FBFB1AFC69F8}"/>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218921" y="590031812"/>
          <a:ext cx="446593" cy="605382"/>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303" name="Picture 12302">
          <a:extLst>
            <a:ext uri="{FF2B5EF4-FFF2-40B4-BE49-F238E27FC236}">
              <a16:creationId xmlns:a16="http://schemas.microsoft.com/office/drawing/2014/main" id="{EDA72269-1DC2-A049-9C50-08FA3C4154D9}"/>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194140</xdr:colOff>
      <xdr:row>836</xdr:row>
      <xdr:rowOff>32563</xdr:rowOff>
    </xdr:from>
    <xdr:to>
      <xdr:col>1</xdr:col>
      <xdr:colOff>693579</xdr:colOff>
      <xdr:row>836</xdr:row>
      <xdr:rowOff>676284</xdr:rowOff>
    </xdr:to>
    <xdr:pic>
      <xdr:nvPicPr>
        <xdr:cNvPr id="12304" name="Picture 12303">
          <a:extLst>
            <a:ext uri="{FF2B5EF4-FFF2-40B4-BE49-F238E27FC236}">
              <a16:creationId xmlns:a16="http://schemas.microsoft.com/office/drawing/2014/main" id="{55DCD22E-A6A0-FF4A-B7F8-D89D810644C9}"/>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133940" y="584448463"/>
          <a:ext cx="499439" cy="643721"/>
        </a:xfrm>
        <a:prstGeom prst="rect">
          <a:avLst/>
        </a:prstGeom>
      </xdr:spPr>
    </xdr:pic>
    <xdr:clientData/>
  </xdr:twoCellAnchor>
  <xdr:twoCellAnchor>
    <xdr:from>
      <xdr:col>1</xdr:col>
      <xdr:colOff>156307</xdr:colOff>
      <xdr:row>569</xdr:row>
      <xdr:rowOff>29308</xdr:rowOff>
    </xdr:from>
    <xdr:to>
      <xdr:col>1</xdr:col>
      <xdr:colOff>692320</xdr:colOff>
      <xdr:row>569</xdr:row>
      <xdr:rowOff>674077</xdr:rowOff>
    </xdr:to>
    <xdr:pic>
      <xdr:nvPicPr>
        <xdr:cNvPr id="12305" name="Picture 12304">
          <a:extLst>
            <a:ext uri="{FF2B5EF4-FFF2-40B4-BE49-F238E27FC236}">
              <a16:creationId xmlns:a16="http://schemas.microsoft.com/office/drawing/2014/main" id="{2EA67B2C-C625-7348-B09C-A8572AB1D754}"/>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096107" y="397945708"/>
          <a:ext cx="536013" cy="644769"/>
        </a:xfrm>
        <a:prstGeom prst="rect">
          <a:avLst/>
        </a:prstGeom>
      </xdr:spPr>
    </xdr:pic>
    <xdr:clientData/>
  </xdr:twoCellAnchor>
  <xdr:twoCellAnchor>
    <xdr:from>
      <xdr:col>1</xdr:col>
      <xdr:colOff>136769</xdr:colOff>
      <xdr:row>570</xdr:row>
      <xdr:rowOff>48846</xdr:rowOff>
    </xdr:from>
    <xdr:to>
      <xdr:col>1</xdr:col>
      <xdr:colOff>625230</xdr:colOff>
      <xdr:row>571</xdr:row>
      <xdr:rowOff>1698</xdr:rowOff>
    </xdr:to>
    <xdr:pic>
      <xdr:nvPicPr>
        <xdr:cNvPr id="12306" name="Picture 12305">
          <a:extLst>
            <a:ext uri="{FF2B5EF4-FFF2-40B4-BE49-F238E27FC236}">
              <a16:creationId xmlns:a16="http://schemas.microsoft.com/office/drawing/2014/main" id="{214CC0D2-B419-604D-BA71-DE4AD5B599D7}"/>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076569" y="398663746"/>
          <a:ext cx="488461" cy="651352"/>
        </a:xfrm>
        <a:prstGeom prst="rect">
          <a:avLst/>
        </a:prstGeom>
      </xdr:spPr>
    </xdr:pic>
    <xdr:clientData/>
  </xdr:twoCellAnchor>
  <xdr:twoCellAnchor>
    <xdr:from>
      <xdr:col>1</xdr:col>
      <xdr:colOff>166077</xdr:colOff>
      <xdr:row>571</xdr:row>
      <xdr:rowOff>19538</xdr:rowOff>
    </xdr:from>
    <xdr:to>
      <xdr:col>1</xdr:col>
      <xdr:colOff>654538</xdr:colOff>
      <xdr:row>571</xdr:row>
      <xdr:rowOff>663419</xdr:rowOff>
    </xdr:to>
    <xdr:pic>
      <xdr:nvPicPr>
        <xdr:cNvPr id="12307" name="Picture 12306">
          <a:extLst>
            <a:ext uri="{FF2B5EF4-FFF2-40B4-BE49-F238E27FC236}">
              <a16:creationId xmlns:a16="http://schemas.microsoft.com/office/drawing/2014/main" id="{43A4697A-D73A-9E4B-8E96-23CFD2E4D930}"/>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105877" y="399332938"/>
          <a:ext cx="488461" cy="643881"/>
        </a:xfrm>
        <a:prstGeom prst="rect">
          <a:avLst/>
        </a:prstGeom>
      </xdr:spPr>
    </xdr:pic>
    <xdr:clientData/>
  </xdr:twoCellAnchor>
  <xdr:twoCellAnchor>
    <xdr:from>
      <xdr:col>1</xdr:col>
      <xdr:colOff>166077</xdr:colOff>
      <xdr:row>572</xdr:row>
      <xdr:rowOff>39078</xdr:rowOff>
    </xdr:from>
    <xdr:to>
      <xdr:col>1</xdr:col>
      <xdr:colOff>733162</xdr:colOff>
      <xdr:row>572</xdr:row>
      <xdr:rowOff>683846</xdr:rowOff>
    </xdr:to>
    <xdr:pic>
      <xdr:nvPicPr>
        <xdr:cNvPr id="12308" name="Picture 12307">
          <a:extLst>
            <a:ext uri="{FF2B5EF4-FFF2-40B4-BE49-F238E27FC236}">
              <a16:creationId xmlns:a16="http://schemas.microsoft.com/office/drawing/2014/main" id="{FB7295CD-3C57-AD4A-9779-988B273C0BF4}"/>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105877" y="400050978"/>
          <a:ext cx="567085" cy="644768"/>
        </a:xfrm>
        <a:prstGeom prst="rect">
          <a:avLst/>
        </a:prstGeom>
      </xdr:spPr>
    </xdr:pic>
    <xdr:clientData/>
  </xdr:twoCellAnchor>
  <xdr:twoCellAnchor>
    <xdr:from>
      <xdr:col>1</xdr:col>
      <xdr:colOff>166077</xdr:colOff>
      <xdr:row>589</xdr:row>
      <xdr:rowOff>29307</xdr:rowOff>
    </xdr:from>
    <xdr:to>
      <xdr:col>1</xdr:col>
      <xdr:colOff>703384</xdr:colOff>
      <xdr:row>589</xdr:row>
      <xdr:rowOff>683420</xdr:rowOff>
    </xdr:to>
    <xdr:pic>
      <xdr:nvPicPr>
        <xdr:cNvPr id="12309" name="Picture 12308">
          <a:extLst>
            <a:ext uri="{FF2B5EF4-FFF2-40B4-BE49-F238E27FC236}">
              <a16:creationId xmlns:a16="http://schemas.microsoft.com/office/drawing/2014/main" id="{97E3351D-D76D-EE42-836E-906345B961B4}"/>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105877" y="411915707"/>
          <a:ext cx="537307" cy="654113"/>
        </a:xfrm>
        <a:prstGeom prst="rect">
          <a:avLst/>
        </a:prstGeom>
      </xdr:spPr>
    </xdr:pic>
    <xdr:clientData/>
  </xdr:twoCellAnchor>
  <xdr:twoCellAnchor>
    <xdr:from>
      <xdr:col>1</xdr:col>
      <xdr:colOff>152400</xdr:colOff>
      <xdr:row>590</xdr:row>
      <xdr:rowOff>35169</xdr:rowOff>
    </xdr:from>
    <xdr:to>
      <xdr:col>1</xdr:col>
      <xdr:colOff>689707</xdr:colOff>
      <xdr:row>591</xdr:row>
      <xdr:rowOff>2796</xdr:rowOff>
    </xdr:to>
    <xdr:pic>
      <xdr:nvPicPr>
        <xdr:cNvPr id="12310" name="Picture 12309">
          <a:extLst>
            <a:ext uri="{FF2B5EF4-FFF2-40B4-BE49-F238E27FC236}">
              <a16:creationId xmlns:a16="http://schemas.microsoft.com/office/drawing/2014/main" id="{30E0EC5C-8791-394C-A6F7-16705D0CFAC3}"/>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092200" y="412620069"/>
          <a:ext cx="537307" cy="666127"/>
        </a:xfrm>
        <a:prstGeom prst="rect">
          <a:avLst/>
        </a:prstGeom>
      </xdr:spPr>
    </xdr:pic>
    <xdr:clientData/>
  </xdr:twoCellAnchor>
  <xdr:twoCellAnchor>
    <xdr:from>
      <xdr:col>1</xdr:col>
      <xdr:colOff>117230</xdr:colOff>
      <xdr:row>591</xdr:row>
      <xdr:rowOff>19540</xdr:rowOff>
    </xdr:from>
    <xdr:to>
      <xdr:col>1</xdr:col>
      <xdr:colOff>635000</xdr:colOff>
      <xdr:row>591</xdr:row>
      <xdr:rowOff>684012</xdr:rowOff>
    </xdr:to>
    <xdr:pic>
      <xdr:nvPicPr>
        <xdr:cNvPr id="12311" name="Picture 12310">
          <a:extLst>
            <a:ext uri="{FF2B5EF4-FFF2-40B4-BE49-F238E27FC236}">
              <a16:creationId xmlns:a16="http://schemas.microsoft.com/office/drawing/2014/main" id="{29F6D8F8-67F1-1B43-AE29-AD38799CED98}"/>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057030" y="413302940"/>
          <a:ext cx="517770" cy="664472"/>
        </a:xfrm>
        <a:prstGeom prst="rect">
          <a:avLst/>
        </a:prstGeom>
      </xdr:spPr>
    </xdr:pic>
    <xdr:clientData/>
  </xdr:twoCellAnchor>
  <xdr:twoCellAnchor>
    <xdr:from>
      <xdr:col>1</xdr:col>
      <xdr:colOff>273539</xdr:colOff>
      <xdr:row>595</xdr:row>
      <xdr:rowOff>39077</xdr:rowOff>
    </xdr:from>
    <xdr:to>
      <xdr:col>1</xdr:col>
      <xdr:colOff>703158</xdr:colOff>
      <xdr:row>595</xdr:row>
      <xdr:rowOff>635000</xdr:rowOff>
    </xdr:to>
    <xdr:pic>
      <xdr:nvPicPr>
        <xdr:cNvPr id="12312" name="Picture 12311">
          <a:extLst>
            <a:ext uri="{FF2B5EF4-FFF2-40B4-BE49-F238E27FC236}">
              <a16:creationId xmlns:a16="http://schemas.microsoft.com/office/drawing/2014/main" id="{7236ED3D-B059-6C4E-8CED-27CEC4BA3A2C}"/>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213339" y="416116477"/>
          <a:ext cx="429619" cy="595923"/>
        </a:xfrm>
        <a:prstGeom prst="rect">
          <a:avLst/>
        </a:prstGeom>
      </xdr:spPr>
    </xdr:pic>
    <xdr:clientData/>
  </xdr:twoCellAnchor>
  <xdr:twoCellAnchor>
    <xdr:from>
      <xdr:col>1</xdr:col>
      <xdr:colOff>68384</xdr:colOff>
      <xdr:row>609</xdr:row>
      <xdr:rowOff>0</xdr:rowOff>
    </xdr:from>
    <xdr:to>
      <xdr:col>1</xdr:col>
      <xdr:colOff>625230</xdr:colOff>
      <xdr:row>609</xdr:row>
      <xdr:rowOff>681513</xdr:rowOff>
    </xdr:to>
    <xdr:pic>
      <xdr:nvPicPr>
        <xdr:cNvPr id="12313" name="Picture 12312">
          <a:extLst>
            <a:ext uri="{FF2B5EF4-FFF2-40B4-BE49-F238E27FC236}">
              <a16:creationId xmlns:a16="http://schemas.microsoft.com/office/drawing/2014/main" id="{4048D829-EC77-1D42-BC37-C52C388B419B}"/>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4" y="425856400"/>
          <a:ext cx="556846" cy="681513"/>
        </a:xfrm>
        <a:prstGeom prst="rect">
          <a:avLst/>
        </a:prstGeom>
      </xdr:spPr>
    </xdr:pic>
    <xdr:clientData/>
  </xdr:twoCellAnchor>
  <xdr:twoCellAnchor>
    <xdr:from>
      <xdr:col>1</xdr:col>
      <xdr:colOff>68385</xdr:colOff>
      <xdr:row>609</xdr:row>
      <xdr:rowOff>703384</xdr:rowOff>
    </xdr:from>
    <xdr:to>
      <xdr:col>1</xdr:col>
      <xdr:colOff>625231</xdr:colOff>
      <xdr:row>610</xdr:row>
      <xdr:rowOff>681513</xdr:rowOff>
    </xdr:to>
    <xdr:pic>
      <xdr:nvPicPr>
        <xdr:cNvPr id="12314" name="Picture 12313">
          <a:extLst>
            <a:ext uri="{FF2B5EF4-FFF2-40B4-BE49-F238E27FC236}">
              <a16:creationId xmlns:a16="http://schemas.microsoft.com/office/drawing/2014/main" id="{E65DB19D-6AA2-5F41-8E5C-27F61F91701F}"/>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5" y="426559784"/>
          <a:ext cx="556846" cy="676629"/>
        </a:xfrm>
        <a:prstGeom prst="rect">
          <a:avLst/>
        </a:prstGeom>
      </xdr:spPr>
    </xdr:pic>
    <xdr:clientData/>
  </xdr:twoCellAnchor>
  <xdr:twoCellAnchor>
    <xdr:from>
      <xdr:col>1</xdr:col>
      <xdr:colOff>127001</xdr:colOff>
      <xdr:row>614</xdr:row>
      <xdr:rowOff>48846</xdr:rowOff>
    </xdr:from>
    <xdr:to>
      <xdr:col>1</xdr:col>
      <xdr:colOff>638099</xdr:colOff>
      <xdr:row>615</xdr:row>
      <xdr:rowOff>2587</xdr:rowOff>
    </xdr:to>
    <xdr:pic>
      <xdr:nvPicPr>
        <xdr:cNvPr id="12315" name="Picture 12314">
          <a:extLst>
            <a:ext uri="{FF2B5EF4-FFF2-40B4-BE49-F238E27FC236}">
              <a16:creationId xmlns:a16="http://schemas.microsoft.com/office/drawing/2014/main" id="{7355C395-A7DF-654B-87D1-2227CF6C0E08}"/>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066801" y="429397746"/>
          <a:ext cx="511098" cy="652241"/>
        </a:xfrm>
        <a:prstGeom prst="rect">
          <a:avLst/>
        </a:prstGeom>
      </xdr:spPr>
    </xdr:pic>
    <xdr:clientData/>
  </xdr:twoCellAnchor>
  <xdr:twoCellAnchor>
    <xdr:from>
      <xdr:col>1</xdr:col>
      <xdr:colOff>136768</xdr:colOff>
      <xdr:row>622</xdr:row>
      <xdr:rowOff>19539</xdr:rowOff>
    </xdr:from>
    <xdr:to>
      <xdr:col>1</xdr:col>
      <xdr:colOff>576384</xdr:colOff>
      <xdr:row>623</xdr:row>
      <xdr:rowOff>1145</xdr:rowOff>
    </xdr:to>
    <xdr:pic>
      <xdr:nvPicPr>
        <xdr:cNvPr id="12316" name="Picture 12315">
          <a:extLst>
            <a:ext uri="{FF2B5EF4-FFF2-40B4-BE49-F238E27FC236}">
              <a16:creationId xmlns:a16="http://schemas.microsoft.com/office/drawing/2014/main" id="{12A65645-26B6-2345-A9DF-4B311E3E735B}"/>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076568" y="434956439"/>
          <a:ext cx="439616" cy="680106"/>
        </a:xfrm>
        <a:prstGeom prst="rect">
          <a:avLst/>
        </a:prstGeom>
      </xdr:spPr>
    </xdr:pic>
    <xdr:clientData/>
  </xdr:twoCellAnchor>
  <xdr:twoCellAnchor>
    <xdr:from>
      <xdr:col>1</xdr:col>
      <xdr:colOff>136769</xdr:colOff>
      <xdr:row>625</xdr:row>
      <xdr:rowOff>0</xdr:rowOff>
    </xdr:from>
    <xdr:to>
      <xdr:col>1</xdr:col>
      <xdr:colOff>576384</xdr:colOff>
      <xdr:row>625</xdr:row>
      <xdr:rowOff>326</xdr:rowOff>
    </xdr:to>
    <xdr:pic>
      <xdr:nvPicPr>
        <xdr:cNvPr id="12317" name="Picture 12316">
          <a:extLst>
            <a:ext uri="{FF2B5EF4-FFF2-40B4-BE49-F238E27FC236}">
              <a16:creationId xmlns:a16="http://schemas.microsoft.com/office/drawing/2014/main" id="{A45D733F-60A1-6746-839F-0798FD4D0A8B}"/>
            </a:ext>
          </a:extLst>
        </xdr:cNvPr>
        <xdr:cNvPicPr>
          <a:picLocks noChangeAspect="1"/>
        </xdr:cNvPicPr>
      </xdr:nvPicPr>
      <xdr:blipFill>
        <a:blip xmlns:r="http://schemas.openxmlformats.org/officeDocument/2006/relationships" r:embed="rId547"/>
        <a:stretch>
          <a:fillRect/>
        </a:stretch>
      </xdr:blipFill>
      <xdr:spPr>
        <a:xfrm>
          <a:off x="1076569" y="437032400"/>
          <a:ext cx="439615" cy="326"/>
        </a:xfrm>
        <a:prstGeom prst="rect">
          <a:avLst/>
        </a:prstGeom>
      </xdr:spPr>
    </xdr:pic>
    <xdr:clientData/>
  </xdr:twoCellAnchor>
  <xdr:twoCellAnchor>
    <xdr:from>
      <xdr:col>1</xdr:col>
      <xdr:colOff>153517</xdr:colOff>
      <xdr:row>586</xdr:row>
      <xdr:rowOff>27913</xdr:rowOff>
    </xdr:from>
    <xdr:to>
      <xdr:col>1</xdr:col>
      <xdr:colOff>725715</xdr:colOff>
      <xdr:row>586</xdr:row>
      <xdr:rowOff>683847</xdr:rowOff>
    </xdr:to>
    <xdr:pic>
      <xdr:nvPicPr>
        <xdr:cNvPr id="12318" name="Picture 12317">
          <a:extLst>
            <a:ext uri="{FF2B5EF4-FFF2-40B4-BE49-F238E27FC236}">
              <a16:creationId xmlns:a16="http://schemas.microsoft.com/office/drawing/2014/main" id="{52D33A45-FCCC-4F4D-8562-8A59ABE0D3DA}"/>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093317" y="409818813"/>
          <a:ext cx="572198" cy="655934"/>
        </a:xfrm>
        <a:prstGeom prst="rect">
          <a:avLst/>
        </a:prstGeom>
      </xdr:spPr>
    </xdr:pic>
    <xdr:clientData/>
  </xdr:twoCellAnchor>
  <xdr:twoCellAnchor>
    <xdr:from>
      <xdr:col>1</xdr:col>
      <xdr:colOff>117395</xdr:colOff>
      <xdr:row>627</xdr:row>
      <xdr:rowOff>21344</xdr:rowOff>
    </xdr:from>
    <xdr:to>
      <xdr:col>1</xdr:col>
      <xdr:colOff>651008</xdr:colOff>
      <xdr:row>628</xdr:row>
      <xdr:rowOff>3556</xdr:rowOff>
    </xdr:to>
    <xdr:pic>
      <xdr:nvPicPr>
        <xdr:cNvPr id="12319" name="Picture 12318">
          <a:extLst>
            <a:ext uri="{FF2B5EF4-FFF2-40B4-BE49-F238E27FC236}">
              <a16:creationId xmlns:a16="http://schemas.microsoft.com/office/drawing/2014/main" id="{FCAD11BF-FD77-9743-A8B6-2EA6B5D23970}"/>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057195" y="438450744"/>
          <a:ext cx="533613" cy="680712"/>
        </a:xfrm>
        <a:prstGeom prst="rect">
          <a:avLst/>
        </a:prstGeom>
      </xdr:spPr>
    </xdr:pic>
    <xdr:clientData/>
  </xdr:twoCellAnchor>
  <xdr:twoCellAnchor>
    <xdr:from>
      <xdr:col>1</xdr:col>
      <xdr:colOff>149411</xdr:colOff>
      <xdr:row>630</xdr:row>
      <xdr:rowOff>21345</xdr:rowOff>
    </xdr:from>
    <xdr:to>
      <xdr:col>1</xdr:col>
      <xdr:colOff>657411</xdr:colOff>
      <xdr:row>631</xdr:row>
      <xdr:rowOff>748</xdr:rowOff>
    </xdr:to>
    <xdr:pic>
      <xdr:nvPicPr>
        <xdr:cNvPr id="12320" name="Picture 12319">
          <a:extLst>
            <a:ext uri="{FF2B5EF4-FFF2-40B4-BE49-F238E27FC236}">
              <a16:creationId xmlns:a16="http://schemas.microsoft.com/office/drawing/2014/main" id="{F81FCB5C-55A8-684A-8B65-3FEB83EE7A40}"/>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089211" y="440546245"/>
          <a:ext cx="508000" cy="677903"/>
        </a:xfrm>
        <a:prstGeom prst="rect">
          <a:avLst/>
        </a:prstGeom>
      </xdr:spPr>
    </xdr:pic>
    <xdr:clientData/>
  </xdr:twoCellAnchor>
  <xdr:twoCellAnchor>
    <xdr:from>
      <xdr:col>1</xdr:col>
      <xdr:colOff>160084</xdr:colOff>
      <xdr:row>631</xdr:row>
      <xdr:rowOff>32017</xdr:rowOff>
    </xdr:from>
    <xdr:to>
      <xdr:col>1</xdr:col>
      <xdr:colOff>661681</xdr:colOff>
      <xdr:row>631</xdr:row>
      <xdr:rowOff>685260</xdr:rowOff>
    </xdr:to>
    <xdr:pic>
      <xdr:nvPicPr>
        <xdr:cNvPr id="12321" name="Picture 12320">
          <a:extLst>
            <a:ext uri="{FF2B5EF4-FFF2-40B4-BE49-F238E27FC236}">
              <a16:creationId xmlns:a16="http://schemas.microsoft.com/office/drawing/2014/main" id="{03C06C2B-9AC6-2249-9AC8-D847D4386580}"/>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099884" y="441255417"/>
          <a:ext cx="501597" cy="653243"/>
        </a:xfrm>
        <a:prstGeom prst="rect">
          <a:avLst/>
        </a:prstGeom>
      </xdr:spPr>
    </xdr:pic>
    <xdr:clientData/>
  </xdr:twoCellAnchor>
  <xdr:twoCellAnchor>
    <xdr:from>
      <xdr:col>1</xdr:col>
      <xdr:colOff>72801</xdr:colOff>
      <xdr:row>633</xdr:row>
      <xdr:rowOff>0</xdr:rowOff>
    </xdr:from>
    <xdr:to>
      <xdr:col>1</xdr:col>
      <xdr:colOff>629647</xdr:colOff>
      <xdr:row>633</xdr:row>
      <xdr:rowOff>681513</xdr:rowOff>
    </xdr:to>
    <xdr:pic>
      <xdr:nvPicPr>
        <xdr:cNvPr id="12322" name="Picture 12321">
          <a:extLst>
            <a:ext uri="{FF2B5EF4-FFF2-40B4-BE49-F238E27FC236}">
              <a16:creationId xmlns:a16="http://schemas.microsoft.com/office/drawing/2014/main" id="{5748DE48-7A74-6B4F-90CF-5C974D8FCD6D}"/>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12601" y="442620400"/>
          <a:ext cx="556846" cy="681513"/>
        </a:xfrm>
        <a:prstGeom prst="rect">
          <a:avLst/>
        </a:prstGeom>
      </xdr:spPr>
    </xdr:pic>
    <xdr:clientData/>
  </xdr:twoCellAnchor>
  <xdr:twoCellAnchor>
    <xdr:from>
      <xdr:col>1</xdr:col>
      <xdr:colOff>53362</xdr:colOff>
      <xdr:row>635</xdr:row>
      <xdr:rowOff>32017</xdr:rowOff>
    </xdr:from>
    <xdr:to>
      <xdr:col>1</xdr:col>
      <xdr:colOff>565630</xdr:colOff>
      <xdr:row>635</xdr:row>
      <xdr:rowOff>681304</xdr:rowOff>
    </xdr:to>
    <xdr:pic>
      <xdr:nvPicPr>
        <xdr:cNvPr id="12323" name="Picture 12322">
          <a:extLst>
            <a:ext uri="{FF2B5EF4-FFF2-40B4-BE49-F238E27FC236}">
              <a16:creationId xmlns:a16="http://schemas.microsoft.com/office/drawing/2014/main" id="{4F199E92-B438-6244-82F5-E93C28501CDD}"/>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993162" y="444049417"/>
          <a:ext cx="512268" cy="649287"/>
        </a:xfrm>
        <a:prstGeom prst="rect">
          <a:avLst/>
        </a:prstGeom>
      </xdr:spPr>
    </xdr:pic>
    <xdr:clientData/>
  </xdr:twoCellAnchor>
  <xdr:twoCellAnchor>
    <xdr:from>
      <xdr:col>1</xdr:col>
      <xdr:colOff>74705</xdr:colOff>
      <xdr:row>636</xdr:row>
      <xdr:rowOff>21345</xdr:rowOff>
    </xdr:from>
    <xdr:to>
      <xdr:col>1</xdr:col>
      <xdr:colOff>586973</xdr:colOff>
      <xdr:row>636</xdr:row>
      <xdr:rowOff>670632</xdr:rowOff>
    </xdr:to>
    <xdr:pic>
      <xdr:nvPicPr>
        <xdr:cNvPr id="12324" name="Picture 12323">
          <a:extLst>
            <a:ext uri="{FF2B5EF4-FFF2-40B4-BE49-F238E27FC236}">
              <a16:creationId xmlns:a16="http://schemas.microsoft.com/office/drawing/2014/main" id="{C8A7B7A2-A88A-FF47-8C6D-6D3C14309F65}"/>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014505" y="444737245"/>
          <a:ext cx="512268" cy="649287"/>
        </a:xfrm>
        <a:prstGeom prst="rect">
          <a:avLst/>
        </a:prstGeom>
      </xdr:spPr>
    </xdr:pic>
    <xdr:clientData/>
  </xdr:twoCellAnchor>
  <xdr:twoCellAnchor>
    <xdr:from>
      <xdr:col>1</xdr:col>
      <xdr:colOff>128068</xdr:colOff>
      <xdr:row>638</xdr:row>
      <xdr:rowOff>21346</xdr:rowOff>
    </xdr:from>
    <xdr:to>
      <xdr:col>1</xdr:col>
      <xdr:colOff>629664</xdr:colOff>
      <xdr:row>638</xdr:row>
      <xdr:rowOff>648341</xdr:rowOff>
    </xdr:to>
    <xdr:pic>
      <xdr:nvPicPr>
        <xdr:cNvPr id="12325" name="Picture 12324">
          <a:extLst>
            <a:ext uri="{FF2B5EF4-FFF2-40B4-BE49-F238E27FC236}">
              <a16:creationId xmlns:a16="http://schemas.microsoft.com/office/drawing/2014/main" id="{ABEBEBCE-B9EE-FB46-A5EC-3F6E44902471}"/>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67868" y="446134246"/>
          <a:ext cx="501596" cy="626995"/>
        </a:xfrm>
        <a:prstGeom prst="rect">
          <a:avLst/>
        </a:prstGeom>
      </xdr:spPr>
    </xdr:pic>
    <xdr:clientData/>
  </xdr:twoCellAnchor>
  <xdr:twoCellAnchor>
    <xdr:from>
      <xdr:col>1</xdr:col>
      <xdr:colOff>149412</xdr:colOff>
      <xdr:row>639</xdr:row>
      <xdr:rowOff>21344</xdr:rowOff>
    </xdr:from>
    <xdr:to>
      <xdr:col>1</xdr:col>
      <xdr:colOff>651008</xdr:colOff>
      <xdr:row>639</xdr:row>
      <xdr:rowOff>648339</xdr:rowOff>
    </xdr:to>
    <xdr:pic>
      <xdr:nvPicPr>
        <xdr:cNvPr id="12326" name="Picture 12325">
          <a:extLst>
            <a:ext uri="{FF2B5EF4-FFF2-40B4-BE49-F238E27FC236}">
              <a16:creationId xmlns:a16="http://schemas.microsoft.com/office/drawing/2014/main" id="{717E5922-33DF-CC45-A98E-70D0DBEF31C3}"/>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89212" y="446832744"/>
          <a:ext cx="501596" cy="626995"/>
        </a:xfrm>
        <a:prstGeom prst="rect">
          <a:avLst/>
        </a:prstGeom>
      </xdr:spPr>
    </xdr:pic>
    <xdr:clientData/>
  </xdr:twoCellAnchor>
  <xdr:twoCellAnchor>
    <xdr:from>
      <xdr:col>1</xdr:col>
      <xdr:colOff>149411</xdr:colOff>
      <xdr:row>640</xdr:row>
      <xdr:rowOff>53361</xdr:rowOff>
    </xdr:from>
    <xdr:to>
      <xdr:col>1</xdr:col>
      <xdr:colOff>704370</xdr:colOff>
      <xdr:row>640</xdr:row>
      <xdr:rowOff>683026</xdr:rowOff>
    </xdr:to>
    <xdr:pic>
      <xdr:nvPicPr>
        <xdr:cNvPr id="12327" name="Picture 12326">
          <a:extLst>
            <a:ext uri="{FF2B5EF4-FFF2-40B4-BE49-F238E27FC236}">
              <a16:creationId xmlns:a16="http://schemas.microsoft.com/office/drawing/2014/main" id="{B9176B3E-F90C-A843-9BD8-233E1D31BBE8}"/>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089211" y="447563261"/>
          <a:ext cx="554959" cy="629665"/>
        </a:xfrm>
        <a:prstGeom prst="rect">
          <a:avLst/>
        </a:prstGeom>
      </xdr:spPr>
    </xdr:pic>
    <xdr:clientData/>
  </xdr:twoCellAnchor>
  <xdr:twoCellAnchor>
    <xdr:from>
      <xdr:col>1</xdr:col>
      <xdr:colOff>53361</xdr:colOff>
      <xdr:row>645</xdr:row>
      <xdr:rowOff>21345</xdr:rowOff>
    </xdr:from>
    <xdr:to>
      <xdr:col>1</xdr:col>
      <xdr:colOff>651008</xdr:colOff>
      <xdr:row>645</xdr:row>
      <xdr:rowOff>672353</xdr:rowOff>
    </xdr:to>
    <xdr:pic>
      <xdr:nvPicPr>
        <xdr:cNvPr id="12328" name="Picture 12327">
          <a:extLst>
            <a:ext uri="{FF2B5EF4-FFF2-40B4-BE49-F238E27FC236}">
              <a16:creationId xmlns:a16="http://schemas.microsoft.com/office/drawing/2014/main" id="{C6CC43E9-FCF4-5A4C-8BF5-95AB09E76394}"/>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993161" y="451023745"/>
          <a:ext cx="597647" cy="651008"/>
        </a:xfrm>
        <a:prstGeom prst="rect">
          <a:avLst/>
        </a:prstGeom>
      </xdr:spPr>
    </xdr:pic>
    <xdr:clientData/>
  </xdr:twoCellAnchor>
  <xdr:twoCellAnchor>
    <xdr:from>
      <xdr:col>1</xdr:col>
      <xdr:colOff>53360</xdr:colOff>
      <xdr:row>649</xdr:row>
      <xdr:rowOff>0</xdr:rowOff>
    </xdr:from>
    <xdr:to>
      <xdr:col>1</xdr:col>
      <xdr:colOff>629663</xdr:colOff>
      <xdr:row>649</xdr:row>
      <xdr:rowOff>664349</xdr:rowOff>
    </xdr:to>
    <xdr:pic>
      <xdr:nvPicPr>
        <xdr:cNvPr id="12329" name="Picture 12328">
          <a:extLst>
            <a:ext uri="{FF2B5EF4-FFF2-40B4-BE49-F238E27FC236}">
              <a16:creationId xmlns:a16="http://schemas.microsoft.com/office/drawing/2014/main" id="{FB6EF913-1C91-7A46-9F9D-1D605C3D2DEE}"/>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993160" y="453796400"/>
          <a:ext cx="576303" cy="664349"/>
        </a:xfrm>
        <a:prstGeom prst="rect">
          <a:avLst/>
        </a:prstGeom>
      </xdr:spPr>
    </xdr:pic>
    <xdr:clientData/>
  </xdr:twoCellAnchor>
  <xdr:twoCellAnchor>
    <xdr:from>
      <xdr:col>1</xdr:col>
      <xdr:colOff>85377</xdr:colOff>
      <xdr:row>651</xdr:row>
      <xdr:rowOff>10673</xdr:rowOff>
    </xdr:from>
    <xdr:to>
      <xdr:col>1</xdr:col>
      <xdr:colOff>693697</xdr:colOff>
      <xdr:row>652</xdr:row>
      <xdr:rowOff>0</xdr:rowOff>
    </xdr:to>
    <xdr:pic>
      <xdr:nvPicPr>
        <xdr:cNvPr id="12330" name="Picture 12329">
          <a:extLst>
            <a:ext uri="{FF2B5EF4-FFF2-40B4-BE49-F238E27FC236}">
              <a16:creationId xmlns:a16="http://schemas.microsoft.com/office/drawing/2014/main" id="{F5C77E93-8401-5941-8546-3A1CBBA43A16}"/>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025177" y="455204073"/>
          <a:ext cx="608320" cy="687827"/>
        </a:xfrm>
        <a:prstGeom prst="rect">
          <a:avLst/>
        </a:prstGeom>
      </xdr:spPr>
    </xdr:pic>
    <xdr:clientData/>
  </xdr:twoCellAnchor>
  <xdr:twoCellAnchor>
    <xdr:from>
      <xdr:col>1</xdr:col>
      <xdr:colOff>202772</xdr:colOff>
      <xdr:row>655</xdr:row>
      <xdr:rowOff>32016</xdr:rowOff>
    </xdr:from>
    <xdr:to>
      <xdr:col>1</xdr:col>
      <xdr:colOff>693697</xdr:colOff>
      <xdr:row>655</xdr:row>
      <xdr:rowOff>675059</xdr:rowOff>
    </xdr:to>
    <xdr:pic>
      <xdr:nvPicPr>
        <xdr:cNvPr id="12331" name="Picture 12330">
          <a:extLst>
            <a:ext uri="{FF2B5EF4-FFF2-40B4-BE49-F238E27FC236}">
              <a16:creationId xmlns:a16="http://schemas.microsoft.com/office/drawing/2014/main" id="{5457AFF8-D5BA-DF4A-BDA3-DD9A1D3EC296}"/>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142572" y="458019416"/>
          <a:ext cx="490925" cy="643043"/>
        </a:xfrm>
        <a:prstGeom prst="rect">
          <a:avLst/>
        </a:prstGeom>
      </xdr:spPr>
    </xdr:pic>
    <xdr:clientData/>
  </xdr:twoCellAnchor>
  <xdr:twoCellAnchor>
    <xdr:from>
      <xdr:col>1</xdr:col>
      <xdr:colOff>117395</xdr:colOff>
      <xdr:row>656</xdr:row>
      <xdr:rowOff>53362</xdr:rowOff>
    </xdr:from>
    <xdr:to>
      <xdr:col>1</xdr:col>
      <xdr:colOff>651008</xdr:colOff>
      <xdr:row>656</xdr:row>
      <xdr:rowOff>665448</xdr:rowOff>
    </xdr:to>
    <xdr:pic>
      <xdr:nvPicPr>
        <xdr:cNvPr id="12332" name="Picture 12331">
          <a:extLst>
            <a:ext uri="{FF2B5EF4-FFF2-40B4-BE49-F238E27FC236}">
              <a16:creationId xmlns:a16="http://schemas.microsoft.com/office/drawing/2014/main" id="{E5A519F8-75A9-3C4F-949B-D259D2A55079}"/>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057195" y="458739262"/>
          <a:ext cx="533613" cy="612086"/>
        </a:xfrm>
        <a:prstGeom prst="rect">
          <a:avLst/>
        </a:prstGeom>
      </xdr:spPr>
    </xdr:pic>
    <xdr:clientData/>
  </xdr:twoCellAnchor>
  <xdr:twoCellAnchor>
    <xdr:from>
      <xdr:col>1</xdr:col>
      <xdr:colOff>53361</xdr:colOff>
      <xdr:row>657</xdr:row>
      <xdr:rowOff>21344</xdr:rowOff>
    </xdr:from>
    <xdr:to>
      <xdr:col>1</xdr:col>
      <xdr:colOff>618992</xdr:colOff>
      <xdr:row>658</xdr:row>
      <xdr:rowOff>10672</xdr:rowOff>
    </xdr:to>
    <xdr:pic>
      <xdr:nvPicPr>
        <xdr:cNvPr id="12333" name="Picture 12332">
          <a:extLst>
            <a:ext uri="{FF2B5EF4-FFF2-40B4-BE49-F238E27FC236}">
              <a16:creationId xmlns:a16="http://schemas.microsoft.com/office/drawing/2014/main" id="{DCB9B9B3-12EE-0A47-8CDE-37CDD85BC0EF}"/>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993161" y="459405744"/>
          <a:ext cx="565631" cy="687828"/>
        </a:xfrm>
        <a:prstGeom prst="rect">
          <a:avLst/>
        </a:prstGeom>
      </xdr:spPr>
    </xdr:pic>
    <xdr:clientData/>
  </xdr:twoCellAnchor>
  <xdr:twoCellAnchor>
    <xdr:from>
      <xdr:col>1</xdr:col>
      <xdr:colOff>74706</xdr:colOff>
      <xdr:row>672</xdr:row>
      <xdr:rowOff>23373</xdr:rowOff>
    </xdr:from>
    <xdr:to>
      <xdr:col>1</xdr:col>
      <xdr:colOff>640336</xdr:colOff>
      <xdr:row>672</xdr:row>
      <xdr:rowOff>695059</xdr:rowOff>
    </xdr:to>
    <xdr:pic>
      <xdr:nvPicPr>
        <xdr:cNvPr id="12334" name="Picture 12333">
          <a:extLst>
            <a:ext uri="{FF2B5EF4-FFF2-40B4-BE49-F238E27FC236}">
              <a16:creationId xmlns:a16="http://schemas.microsoft.com/office/drawing/2014/main" id="{FB9BAE97-D759-784A-AABC-A708E0008642}"/>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014506" y="469885273"/>
          <a:ext cx="565630" cy="671686"/>
        </a:xfrm>
        <a:prstGeom prst="rect">
          <a:avLst/>
        </a:prstGeom>
      </xdr:spPr>
    </xdr:pic>
    <xdr:clientData/>
  </xdr:twoCellAnchor>
  <xdr:twoCellAnchor>
    <xdr:from>
      <xdr:col>1</xdr:col>
      <xdr:colOff>138739</xdr:colOff>
      <xdr:row>674</xdr:row>
      <xdr:rowOff>53362</xdr:rowOff>
    </xdr:from>
    <xdr:to>
      <xdr:col>1</xdr:col>
      <xdr:colOff>693698</xdr:colOff>
      <xdr:row>674</xdr:row>
      <xdr:rowOff>656162</xdr:rowOff>
    </xdr:to>
    <xdr:pic>
      <xdr:nvPicPr>
        <xdr:cNvPr id="12335" name="Picture 12334">
          <a:extLst>
            <a:ext uri="{FF2B5EF4-FFF2-40B4-BE49-F238E27FC236}">
              <a16:creationId xmlns:a16="http://schemas.microsoft.com/office/drawing/2014/main" id="{598F24C7-FD35-BC41-8B8C-5F903CAECD18}"/>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78539" y="471312262"/>
          <a:ext cx="554959" cy="602800"/>
        </a:xfrm>
        <a:prstGeom prst="rect">
          <a:avLst/>
        </a:prstGeom>
      </xdr:spPr>
    </xdr:pic>
    <xdr:clientData/>
  </xdr:twoCellAnchor>
  <xdr:twoCellAnchor>
    <xdr:from>
      <xdr:col>1</xdr:col>
      <xdr:colOff>117395</xdr:colOff>
      <xdr:row>675</xdr:row>
      <xdr:rowOff>53361</xdr:rowOff>
    </xdr:from>
    <xdr:to>
      <xdr:col>1</xdr:col>
      <xdr:colOff>672354</xdr:colOff>
      <xdr:row>675</xdr:row>
      <xdr:rowOff>656161</xdr:rowOff>
    </xdr:to>
    <xdr:pic>
      <xdr:nvPicPr>
        <xdr:cNvPr id="12336" name="Picture 12335">
          <a:extLst>
            <a:ext uri="{FF2B5EF4-FFF2-40B4-BE49-F238E27FC236}">
              <a16:creationId xmlns:a16="http://schemas.microsoft.com/office/drawing/2014/main" id="{C1A7C14B-9573-764E-8631-0172F3DDC535}"/>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57195" y="472010761"/>
          <a:ext cx="554959" cy="602800"/>
        </a:xfrm>
        <a:prstGeom prst="rect">
          <a:avLst/>
        </a:prstGeom>
      </xdr:spPr>
    </xdr:pic>
    <xdr:clientData/>
  </xdr:twoCellAnchor>
  <xdr:twoCellAnchor>
    <xdr:from>
      <xdr:col>1</xdr:col>
      <xdr:colOff>74706</xdr:colOff>
      <xdr:row>676</xdr:row>
      <xdr:rowOff>53361</xdr:rowOff>
    </xdr:from>
    <xdr:to>
      <xdr:col>1</xdr:col>
      <xdr:colOff>683025</xdr:colOff>
      <xdr:row>676</xdr:row>
      <xdr:rowOff>670496</xdr:rowOff>
    </xdr:to>
    <xdr:pic>
      <xdr:nvPicPr>
        <xdr:cNvPr id="12337" name="Picture 12336">
          <a:extLst>
            <a:ext uri="{FF2B5EF4-FFF2-40B4-BE49-F238E27FC236}">
              <a16:creationId xmlns:a16="http://schemas.microsoft.com/office/drawing/2014/main" id="{BE5AEE05-DC35-4144-822C-38366F8A7902}"/>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14506" y="472709261"/>
          <a:ext cx="608319" cy="617135"/>
        </a:xfrm>
        <a:prstGeom prst="rect">
          <a:avLst/>
        </a:prstGeom>
      </xdr:spPr>
    </xdr:pic>
    <xdr:clientData/>
  </xdr:twoCellAnchor>
  <xdr:twoCellAnchor>
    <xdr:from>
      <xdr:col>1</xdr:col>
      <xdr:colOff>117395</xdr:colOff>
      <xdr:row>677</xdr:row>
      <xdr:rowOff>42689</xdr:rowOff>
    </xdr:from>
    <xdr:to>
      <xdr:col>1</xdr:col>
      <xdr:colOff>725714</xdr:colOff>
      <xdr:row>677</xdr:row>
      <xdr:rowOff>659824</xdr:rowOff>
    </xdr:to>
    <xdr:pic>
      <xdr:nvPicPr>
        <xdr:cNvPr id="12338" name="Picture 12337">
          <a:extLst>
            <a:ext uri="{FF2B5EF4-FFF2-40B4-BE49-F238E27FC236}">
              <a16:creationId xmlns:a16="http://schemas.microsoft.com/office/drawing/2014/main" id="{E8EB7529-2D34-C14C-89CE-68F16EF79AD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57195" y="473397089"/>
          <a:ext cx="608319" cy="617135"/>
        </a:xfrm>
        <a:prstGeom prst="rect">
          <a:avLst/>
        </a:prstGeom>
      </xdr:spPr>
    </xdr:pic>
    <xdr:clientData/>
  </xdr:twoCellAnchor>
  <xdr:twoCellAnchor>
    <xdr:from>
      <xdr:col>1</xdr:col>
      <xdr:colOff>138740</xdr:colOff>
      <xdr:row>678</xdr:row>
      <xdr:rowOff>53361</xdr:rowOff>
    </xdr:from>
    <xdr:to>
      <xdr:col>1</xdr:col>
      <xdr:colOff>798321</xdr:colOff>
      <xdr:row>678</xdr:row>
      <xdr:rowOff>672352</xdr:rowOff>
    </xdr:to>
    <xdr:pic>
      <xdr:nvPicPr>
        <xdr:cNvPr id="12339" name="Picture 12338">
          <a:extLst>
            <a:ext uri="{FF2B5EF4-FFF2-40B4-BE49-F238E27FC236}">
              <a16:creationId xmlns:a16="http://schemas.microsoft.com/office/drawing/2014/main" id="{23EC17B1-E62B-3D40-8302-B32A75BB3F45}"/>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78540" y="474106261"/>
          <a:ext cx="659581" cy="618991"/>
        </a:xfrm>
        <a:prstGeom prst="rect">
          <a:avLst/>
        </a:prstGeom>
      </xdr:spPr>
    </xdr:pic>
    <xdr:clientData/>
  </xdr:twoCellAnchor>
  <xdr:twoCellAnchor>
    <xdr:from>
      <xdr:col>1</xdr:col>
      <xdr:colOff>149411</xdr:colOff>
      <xdr:row>679</xdr:row>
      <xdr:rowOff>42689</xdr:rowOff>
    </xdr:from>
    <xdr:to>
      <xdr:col>1</xdr:col>
      <xdr:colOff>808992</xdr:colOff>
      <xdr:row>679</xdr:row>
      <xdr:rowOff>661680</xdr:rowOff>
    </xdr:to>
    <xdr:pic>
      <xdr:nvPicPr>
        <xdr:cNvPr id="12340" name="Picture 12339">
          <a:extLst>
            <a:ext uri="{FF2B5EF4-FFF2-40B4-BE49-F238E27FC236}">
              <a16:creationId xmlns:a16="http://schemas.microsoft.com/office/drawing/2014/main" id="{67F4E5FA-B672-A244-9073-94BF6BFC66C3}"/>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89211" y="474794089"/>
          <a:ext cx="659581" cy="618991"/>
        </a:xfrm>
        <a:prstGeom prst="rect">
          <a:avLst/>
        </a:prstGeom>
      </xdr:spPr>
    </xdr:pic>
    <xdr:clientData/>
  </xdr:twoCellAnchor>
  <xdr:twoCellAnchor>
    <xdr:from>
      <xdr:col>1</xdr:col>
      <xdr:colOff>160083</xdr:colOff>
      <xdr:row>680</xdr:row>
      <xdr:rowOff>32016</xdr:rowOff>
    </xdr:from>
    <xdr:to>
      <xdr:col>1</xdr:col>
      <xdr:colOff>718883</xdr:colOff>
      <xdr:row>680</xdr:row>
      <xdr:rowOff>679716</xdr:rowOff>
    </xdr:to>
    <xdr:pic>
      <xdr:nvPicPr>
        <xdr:cNvPr id="12341" name="Picture 12340">
          <a:extLst>
            <a:ext uri="{FF2B5EF4-FFF2-40B4-BE49-F238E27FC236}">
              <a16:creationId xmlns:a16="http://schemas.microsoft.com/office/drawing/2014/main" id="{8C1A907F-5169-9E42-B25F-3E08E8E8CCA1}"/>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099883" y="475481916"/>
          <a:ext cx="558800" cy="647700"/>
        </a:xfrm>
        <a:prstGeom prst="rect">
          <a:avLst/>
        </a:prstGeom>
      </xdr:spPr>
    </xdr:pic>
    <xdr:clientData/>
  </xdr:twoCellAnchor>
  <xdr:twoCellAnchor>
    <xdr:from>
      <xdr:col>1</xdr:col>
      <xdr:colOff>160084</xdr:colOff>
      <xdr:row>681</xdr:row>
      <xdr:rowOff>32017</xdr:rowOff>
    </xdr:from>
    <xdr:to>
      <xdr:col>1</xdr:col>
      <xdr:colOff>718884</xdr:colOff>
      <xdr:row>681</xdr:row>
      <xdr:rowOff>679717</xdr:rowOff>
    </xdr:to>
    <xdr:pic>
      <xdr:nvPicPr>
        <xdr:cNvPr id="12342" name="Picture 12341">
          <a:extLst>
            <a:ext uri="{FF2B5EF4-FFF2-40B4-BE49-F238E27FC236}">
              <a16:creationId xmlns:a16="http://schemas.microsoft.com/office/drawing/2014/main" id="{877ADF3A-0072-F34B-BA9C-296C5C08D0E8}"/>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099884" y="476180417"/>
          <a:ext cx="558800" cy="647700"/>
        </a:xfrm>
        <a:prstGeom prst="rect">
          <a:avLst/>
        </a:prstGeom>
      </xdr:spPr>
    </xdr:pic>
    <xdr:clientData/>
  </xdr:twoCellAnchor>
  <xdr:twoCellAnchor>
    <xdr:from>
      <xdr:col>1</xdr:col>
      <xdr:colOff>213446</xdr:colOff>
      <xdr:row>687</xdr:row>
      <xdr:rowOff>32017</xdr:rowOff>
    </xdr:from>
    <xdr:to>
      <xdr:col>1</xdr:col>
      <xdr:colOff>656031</xdr:colOff>
      <xdr:row>687</xdr:row>
      <xdr:rowOff>672353</xdr:rowOff>
    </xdr:to>
    <xdr:pic>
      <xdr:nvPicPr>
        <xdr:cNvPr id="12343" name="Picture 12342">
          <a:extLst>
            <a:ext uri="{FF2B5EF4-FFF2-40B4-BE49-F238E27FC236}">
              <a16:creationId xmlns:a16="http://schemas.microsoft.com/office/drawing/2014/main" id="{6C02B542-6C28-E741-878F-C95B66900148}"/>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153246" y="480371417"/>
          <a:ext cx="442585" cy="640336"/>
        </a:xfrm>
        <a:prstGeom prst="rect">
          <a:avLst/>
        </a:prstGeom>
      </xdr:spPr>
    </xdr:pic>
    <xdr:clientData/>
  </xdr:twoCellAnchor>
  <xdr:twoCellAnchor>
    <xdr:from>
      <xdr:col>1</xdr:col>
      <xdr:colOff>128067</xdr:colOff>
      <xdr:row>686</xdr:row>
      <xdr:rowOff>21345</xdr:rowOff>
    </xdr:from>
    <xdr:to>
      <xdr:col>1</xdr:col>
      <xdr:colOff>640336</xdr:colOff>
      <xdr:row>686</xdr:row>
      <xdr:rowOff>681217</xdr:rowOff>
    </xdr:to>
    <xdr:pic>
      <xdr:nvPicPr>
        <xdr:cNvPr id="12344" name="Picture 12343">
          <a:extLst>
            <a:ext uri="{FF2B5EF4-FFF2-40B4-BE49-F238E27FC236}">
              <a16:creationId xmlns:a16="http://schemas.microsoft.com/office/drawing/2014/main" id="{F34C8E44-D575-204E-8D7F-EFED11368E7D}"/>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067867" y="479662245"/>
          <a:ext cx="512269" cy="659872"/>
        </a:xfrm>
        <a:prstGeom prst="rect">
          <a:avLst/>
        </a:prstGeom>
      </xdr:spPr>
    </xdr:pic>
    <xdr:clientData/>
  </xdr:twoCellAnchor>
  <xdr:twoCellAnchor>
    <xdr:from>
      <xdr:col>1</xdr:col>
      <xdr:colOff>128067</xdr:colOff>
      <xdr:row>691</xdr:row>
      <xdr:rowOff>21345</xdr:rowOff>
    </xdr:from>
    <xdr:to>
      <xdr:col>1</xdr:col>
      <xdr:colOff>747058</xdr:colOff>
      <xdr:row>691</xdr:row>
      <xdr:rowOff>683737</xdr:rowOff>
    </xdr:to>
    <xdr:pic>
      <xdr:nvPicPr>
        <xdr:cNvPr id="12345" name="Picture 12344">
          <a:extLst>
            <a:ext uri="{FF2B5EF4-FFF2-40B4-BE49-F238E27FC236}">
              <a16:creationId xmlns:a16="http://schemas.microsoft.com/office/drawing/2014/main" id="{F8468DF5-5F26-3F44-9721-214584FBC768}"/>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067867" y="483154745"/>
          <a:ext cx="618991" cy="662392"/>
        </a:xfrm>
        <a:prstGeom prst="rect">
          <a:avLst/>
        </a:prstGeom>
      </xdr:spPr>
    </xdr:pic>
    <xdr:clientData/>
  </xdr:twoCellAnchor>
  <xdr:twoCellAnchor>
    <xdr:from>
      <xdr:col>1</xdr:col>
      <xdr:colOff>192101</xdr:colOff>
      <xdr:row>692</xdr:row>
      <xdr:rowOff>10673</xdr:rowOff>
    </xdr:from>
    <xdr:to>
      <xdr:col>1</xdr:col>
      <xdr:colOff>736386</xdr:colOff>
      <xdr:row>692</xdr:row>
      <xdr:rowOff>651008</xdr:rowOff>
    </xdr:to>
    <xdr:pic>
      <xdr:nvPicPr>
        <xdr:cNvPr id="12346" name="Picture 12345">
          <a:extLst>
            <a:ext uri="{FF2B5EF4-FFF2-40B4-BE49-F238E27FC236}">
              <a16:creationId xmlns:a16="http://schemas.microsoft.com/office/drawing/2014/main" id="{C1D79DD9-2336-2043-AF37-623D28070D1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31901" y="483842573"/>
          <a:ext cx="544285" cy="640335"/>
        </a:xfrm>
        <a:prstGeom prst="rect">
          <a:avLst/>
        </a:prstGeom>
      </xdr:spPr>
    </xdr:pic>
    <xdr:clientData/>
  </xdr:twoCellAnchor>
  <xdr:twoCellAnchor>
    <xdr:from>
      <xdr:col>1</xdr:col>
      <xdr:colOff>205761</xdr:colOff>
      <xdr:row>693</xdr:row>
      <xdr:rowOff>24334</xdr:rowOff>
    </xdr:from>
    <xdr:to>
      <xdr:col>1</xdr:col>
      <xdr:colOff>750046</xdr:colOff>
      <xdr:row>693</xdr:row>
      <xdr:rowOff>664669</xdr:rowOff>
    </xdr:to>
    <xdr:pic>
      <xdr:nvPicPr>
        <xdr:cNvPr id="12347" name="Picture 12346">
          <a:extLst>
            <a:ext uri="{FF2B5EF4-FFF2-40B4-BE49-F238E27FC236}">
              <a16:creationId xmlns:a16="http://schemas.microsoft.com/office/drawing/2014/main" id="{93DC43DA-BBA0-1A44-9CEA-EE39FBC68DF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45561" y="484554734"/>
          <a:ext cx="544285" cy="640335"/>
        </a:xfrm>
        <a:prstGeom prst="rect">
          <a:avLst/>
        </a:prstGeom>
      </xdr:spPr>
    </xdr:pic>
    <xdr:clientData/>
  </xdr:twoCellAnchor>
  <xdr:twoCellAnchor>
    <xdr:from>
      <xdr:col>1</xdr:col>
      <xdr:colOff>224118</xdr:colOff>
      <xdr:row>694</xdr:row>
      <xdr:rowOff>36072</xdr:rowOff>
    </xdr:from>
    <xdr:to>
      <xdr:col>1</xdr:col>
      <xdr:colOff>779076</xdr:colOff>
      <xdr:row>694</xdr:row>
      <xdr:rowOff>668404</xdr:rowOff>
    </xdr:to>
    <xdr:pic>
      <xdr:nvPicPr>
        <xdr:cNvPr id="12348" name="Picture 12347">
          <a:extLst>
            <a:ext uri="{FF2B5EF4-FFF2-40B4-BE49-F238E27FC236}">
              <a16:creationId xmlns:a16="http://schemas.microsoft.com/office/drawing/2014/main" id="{5720A8C5-0071-164F-B15E-D0C2BFD33A9B}"/>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163918" y="485264972"/>
          <a:ext cx="554958" cy="632332"/>
        </a:xfrm>
        <a:prstGeom prst="rect">
          <a:avLst/>
        </a:prstGeom>
      </xdr:spPr>
    </xdr:pic>
    <xdr:clientData/>
  </xdr:twoCellAnchor>
  <xdr:twoCellAnchor>
    <xdr:from>
      <xdr:col>1</xdr:col>
      <xdr:colOff>42689</xdr:colOff>
      <xdr:row>696</xdr:row>
      <xdr:rowOff>32016</xdr:rowOff>
    </xdr:from>
    <xdr:to>
      <xdr:col>1</xdr:col>
      <xdr:colOff>672353</xdr:colOff>
      <xdr:row>697</xdr:row>
      <xdr:rowOff>0</xdr:rowOff>
    </xdr:to>
    <xdr:pic>
      <xdr:nvPicPr>
        <xdr:cNvPr id="12349" name="Picture 12348">
          <a:extLst>
            <a:ext uri="{FF2B5EF4-FFF2-40B4-BE49-F238E27FC236}">
              <a16:creationId xmlns:a16="http://schemas.microsoft.com/office/drawing/2014/main" id="{88C472B6-0083-3841-990C-D9FE8CD74FB4}"/>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982489" y="486657916"/>
          <a:ext cx="629664" cy="666484"/>
        </a:xfrm>
        <a:prstGeom prst="rect">
          <a:avLst/>
        </a:prstGeom>
      </xdr:spPr>
    </xdr:pic>
    <xdr:clientData/>
  </xdr:twoCellAnchor>
  <xdr:twoCellAnchor>
    <xdr:from>
      <xdr:col>1</xdr:col>
      <xdr:colOff>96050</xdr:colOff>
      <xdr:row>697</xdr:row>
      <xdr:rowOff>32017</xdr:rowOff>
    </xdr:from>
    <xdr:to>
      <xdr:col>1</xdr:col>
      <xdr:colOff>725714</xdr:colOff>
      <xdr:row>698</xdr:row>
      <xdr:rowOff>0</xdr:rowOff>
    </xdr:to>
    <xdr:pic>
      <xdr:nvPicPr>
        <xdr:cNvPr id="12350" name="Picture 12349">
          <a:extLst>
            <a:ext uri="{FF2B5EF4-FFF2-40B4-BE49-F238E27FC236}">
              <a16:creationId xmlns:a16="http://schemas.microsoft.com/office/drawing/2014/main" id="{8BCEB31A-4275-F144-BC1F-A95DFE6D20EC}"/>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035850" y="487356417"/>
          <a:ext cx="629664" cy="666483"/>
        </a:xfrm>
        <a:prstGeom prst="rect">
          <a:avLst/>
        </a:prstGeom>
      </xdr:spPr>
    </xdr:pic>
    <xdr:clientData/>
  </xdr:twoCellAnchor>
  <xdr:twoCellAnchor>
    <xdr:from>
      <xdr:col>1</xdr:col>
      <xdr:colOff>234790</xdr:colOff>
      <xdr:row>698</xdr:row>
      <xdr:rowOff>53362</xdr:rowOff>
    </xdr:from>
    <xdr:to>
      <xdr:col>1</xdr:col>
      <xdr:colOff>693944</xdr:colOff>
      <xdr:row>698</xdr:row>
      <xdr:rowOff>683025</xdr:rowOff>
    </xdr:to>
    <xdr:pic>
      <xdr:nvPicPr>
        <xdr:cNvPr id="12351" name="Picture 12350">
          <a:extLst>
            <a:ext uri="{FF2B5EF4-FFF2-40B4-BE49-F238E27FC236}">
              <a16:creationId xmlns:a16="http://schemas.microsoft.com/office/drawing/2014/main" id="{CBAFCB79-7FB4-CD46-BE1F-D36951EE1A0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74590" y="488076262"/>
          <a:ext cx="459154" cy="629663"/>
        </a:xfrm>
        <a:prstGeom prst="rect">
          <a:avLst/>
        </a:prstGeom>
      </xdr:spPr>
    </xdr:pic>
    <xdr:clientData/>
  </xdr:twoCellAnchor>
  <xdr:twoCellAnchor>
    <xdr:from>
      <xdr:col>1</xdr:col>
      <xdr:colOff>213446</xdr:colOff>
      <xdr:row>699</xdr:row>
      <xdr:rowOff>42689</xdr:rowOff>
    </xdr:from>
    <xdr:to>
      <xdr:col>1</xdr:col>
      <xdr:colOff>672600</xdr:colOff>
      <xdr:row>699</xdr:row>
      <xdr:rowOff>672353</xdr:rowOff>
    </xdr:to>
    <xdr:pic>
      <xdr:nvPicPr>
        <xdr:cNvPr id="12352" name="Picture 12351">
          <a:extLst>
            <a:ext uri="{FF2B5EF4-FFF2-40B4-BE49-F238E27FC236}">
              <a16:creationId xmlns:a16="http://schemas.microsoft.com/office/drawing/2014/main" id="{30CE020E-90C4-894D-945D-0197C654FF10}"/>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53246" y="488764089"/>
          <a:ext cx="459154" cy="629664"/>
        </a:xfrm>
        <a:prstGeom prst="rect">
          <a:avLst/>
        </a:prstGeom>
      </xdr:spPr>
    </xdr:pic>
    <xdr:clientData/>
  </xdr:twoCellAnchor>
  <xdr:twoCellAnchor>
    <xdr:from>
      <xdr:col>1</xdr:col>
      <xdr:colOff>106723</xdr:colOff>
      <xdr:row>700</xdr:row>
      <xdr:rowOff>53361</xdr:rowOff>
    </xdr:from>
    <xdr:to>
      <xdr:col>1</xdr:col>
      <xdr:colOff>576302</xdr:colOff>
      <xdr:row>701</xdr:row>
      <xdr:rowOff>8537</xdr:rowOff>
    </xdr:to>
    <xdr:pic>
      <xdr:nvPicPr>
        <xdr:cNvPr id="12353" name="Picture 12352">
          <a:extLst>
            <a:ext uri="{FF2B5EF4-FFF2-40B4-BE49-F238E27FC236}">
              <a16:creationId xmlns:a16="http://schemas.microsoft.com/office/drawing/2014/main" id="{F8656AF9-A5D0-674C-8269-0F5C3471421E}"/>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46523" y="489473261"/>
          <a:ext cx="469579" cy="653676"/>
        </a:xfrm>
        <a:prstGeom prst="rect">
          <a:avLst/>
        </a:prstGeom>
      </xdr:spPr>
    </xdr:pic>
    <xdr:clientData/>
  </xdr:twoCellAnchor>
  <xdr:twoCellAnchor>
    <xdr:from>
      <xdr:col>1</xdr:col>
      <xdr:colOff>131056</xdr:colOff>
      <xdr:row>701</xdr:row>
      <xdr:rowOff>45677</xdr:rowOff>
    </xdr:from>
    <xdr:to>
      <xdr:col>1</xdr:col>
      <xdr:colOff>600635</xdr:colOff>
      <xdr:row>702</xdr:row>
      <xdr:rowOff>852</xdr:rowOff>
    </xdr:to>
    <xdr:pic>
      <xdr:nvPicPr>
        <xdr:cNvPr id="12354" name="Picture 12353">
          <a:extLst>
            <a:ext uri="{FF2B5EF4-FFF2-40B4-BE49-F238E27FC236}">
              <a16:creationId xmlns:a16="http://schemas.microsoft.com/office/drawing/2014/main" id="{F6E83DB1-910E-5A43-A3DA-9BD2785AE64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70856" y="490164077"/>
          <a:ext cx="469579" cy="653675"/>
        </a:xfrm>
        <a:prstGeom prst="rect">
          <a:avLst/>
        </a:prstGeom>
      </xdr:spPr>
    </xdr:pic>
    <xdr:clientData/>
  </xdr:twoCellAnchor>
  <xdr:twoCellAnchor>
    <xdr:from>
      <xdr:col>1</xdr:col>
      <xdr:colOff>128067</xdr:colOff>
      <xdr:row>704</xdr:row>
      <xdr:rowOff>10672</xdr:rowOff>
    </xdr:from>
    <xdr:to>
      <xdr:col>1</xdr:col>
      <xdr:colOff>651008</xdr:colOff>
      <xdr:row>704</xdr:row>
      <xdr:rowOff>672519</xdr:rowOff>
    </xdr:to>
    <xdr:pic>
      <xdr:nvPicPr>
        <xdr:cNvPr id="12355" name="Picture 12354">
          <a:extLst>
            <a:ext uri="{FF2B5EF4-FFF2-40B4-BE49-F238E27FC236}">
              <a16:creationId xmlns:a16="http://schemas.microsoft.com/office/drawing/2014/main" id="{15DBD73E-4179-C04F-A9C4-AB6B8553C2F6}"/>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067867" y="492224572"/>
          <a:ext cx="522941" cy="661847"/>
        </a:xfrm>
        <a:prstGeom prst="rect">
          <a:avLst/>
        </a:prstGeom>
      </xdr:spPr>
    </xdr:pic>
    <xdr:clientData/>
  </xdr:twoCellAnchor>
  <xdr:twoCellAnchor>
    <xdr:from>
      <xdr:col>1</xdr:col>
      <xdr:colOff>96051</xdr:colOff>
      <xdr:row>706</xdr:row>
      <xdr:rowOff>21345</xdr:rowOff>
    </xdr:from>
    <xdr:to>
      <xdr:col>1</xdr:col>
      <xdr:colOff>629664</xdr:colOff>
      <xdr:row>706</xdr:row>
      <xdr:rowOff>684058</xdr:rowOff>
    </xdr:to>
    <xdr:pic>
      <xdr:nvPicPr>
        <xdr:cNvPr id="12356" name="Picture 12355">
          <a:extLst>
            <a:ext uri="{FF2B5EF4-FFF2-40B4-BE49-F238E27FC236}">
              <a16:creationId xmlns:a16="http://schemas.microsoft.com/office/drawing/2014/main" id="{D3D7B6FA-1F40-744C-80C6-EABE55003249}"/>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35851" y="493632245"/>
          <a:ext cx="533613" cy="662713"/>
        </a:xfrm>
        <a:prstGeom prst="rect">
          <a:avLst/>
        </a:prstGeom>
      </xdr:spPr>
    </xdr:pic>
    <xdr:clientData/>
  </xdr:twoCellAnchor>
  <xdr:twoCellAnchor>
    <xdr:from>
      <xdr:col>1</xdr:col>
      <xdr:colOff>117395</xdr:colOff>
      <xdr:row>707</xdr:row>
      <xdr:rowOff>21344</xdr:rowOff>
    </xdr:from>
    <xdr:to>
      <xdr:col>1</xdr:col>
      <xdr:colOff>651008</xdr:colOff>
      <xdr:row>707</xdr:row>
      <xdr:rowOff>684057</xdr:rowOff>
    </xdr:to>
    <xdr:pic>
      <xdr:nvPicPr>
        <xdr:cNvPr id="12357" name="Picture 12356">
          <a:extLst>
            <a:ext uri="{FF2B5EF4-FFF2-40B4-BE49-F238E27FC236}">
              <a16:creationId xmlns:a16="http://schemas.microsoft.com/office/drawing/2014/main" id="{536A45FB-F8FC-5049-A2A5-4A77EE4DC2F5}"/>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57195" y="494330744"/>
          <a:ext cx="533613" cy="662713"/>
        </a:xfrm>
        <a:prstGeom prst="rect">
          <a:avLst/>
        </a:prstGeom>
      </xdr:spPr>
    </xdr:pic>
    <xdr:clientData/>
  </xdr:twoCellAnchor>
  <xdr:twoCellAnchor>
    <xdr:from>
      <xdr:col>1</xdr:col>
      <xdr:colOff>149412</xdr:colOff>
      <xdr:row>708</xdr:row>
      <xdr:rowOff>21345</xdr:rowOff>
    </xdr:from>
    <xdr:to>
      <xdr:col>1</xdr:col>
      <xdr:colOff>640336</xdr:colOff>
      <xdr:row>708</xdr:row>
      <xdr:rowOff>660688</xdr:rowOff>
    </xdr:to>
    <xdr:pic>
      <xdr:nvPicPr>
        <xdr:cNvPr id="12358" name="Picture 12357">
          <a:extLst>
            <a:ext uri="{FF2B5EF4-FFF2-40B4-BE49-F238E27FC236}">
              <a16:creationId xmlns:a16="http://schemas.microsoft.com/office/drawing/2014/main" id="{A1438559-3234-BB4E-A43C-D62346F9C860}"/>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089212" y="495029245"/>
          <a:ext cx="490924" cy="639343"/>
        </a:xfrm>
        <a:prstGeom prst="rect">
          <a:avLst/>
        </a:prstGeom>
      </xdr:spPr>
    </xdr:pic>
    <xdr:clientData/>
  </xdr:twoCellAnchor>
  <xdr:twoCellAnchor>
    <xdr:from>
      <xdr:col>1</xdr:col>
      <xdr:colOff>192101</xdr:colOff>
      <xdr:row>709</xdr:row>
      <xdr:rowOff>53362</xdr:rowOff>
    </xdr:from>
    <xdr:to>
      <xdr:col>1</xdr:col>
      <xdr:colOff>683025</xdr:colOff>
      <xdr:row>709</xdr:row>
      <xdr:rowOff>692705</xdr:rowOff>
    </xdr:to>
    <xdr:pic>
      <xdr:nvPicPr>
        <xdr:cNvPr id="12359" name="Picture 12358">
          <a:extLst>
            <a:ext uri="{FF2B5EF4-FFF2-40B4-BE49-F238E27FC236}">
              <a16:creationId xmlns:a16="http://schemas.microsoft.com/office/drawing/2014/main" id="{30D87467-E6E5-7449-A7ED-702E966DAB97}"/>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131901" y="495759762"/>
          <a:ext cx="490924" cy="639343"/>
        </a:xfrm>
        <a:prstGeom prst="rect">
          <a:avLst/>
        </a:prstGeom>
      </xdr:spPr>
    </xdr:pic>
    <xdr:clientData/>
  </xdr:twoCellAnchor>
  <xdr:twoCellAnchor>
    <xdr:from>
      <xdr:col>1</xdr:col>
      <xdr:colOff>192100</xdr:colOff>
      <xdr:row>712</xdr:row>
      <xdr:rowOff>10673</xdr:rowOff>
    </xdr:from>
    <xdr:to>
      <xdr:col>1</xdr:col>
      <xdr:colOff>674700</xdr:colOff>
      <xdr:row>712</xdr:row>
      <xdr:rowOff>683773</xdr:rowOff>
    </xdr:to>
    <xdr:pic>
      <xdr:nvPicPr>
        <xdr:cNvPr id="12360" name="Picture 12359">
          <a:extLst>
            <a:ext uri="{FF2B5EF4-FFF2-40B4-BE49-F238E27FC236}">
              <a16:creationId xmlns:a16="http://schemas.microsoft.com/office/drawing/2014/main" id="{6D01B7A4-8DBC-3947-ADDA-8AE8B5FDCD21}"/>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0" y="497812573"/>
          <a:ext cx="482600" cy="673100"/>
        </a:xfrm>
        <a:prstGeom prst="rect">
          <a:avLst/>
        </a:prstGeom>
      </xdr:spPr>
    </xdr:pic>
    <xdr:clientData/>
  </xdr:twoCellAnchor>
  <xdr:twoCellAnchor>
    <xdr:from>
      <xdr:col>1</xdr:col>
      <xdr:colOff>181429</xdr:colOff>
      <xdr:row>713</xdr:row>
      <xdr:rowOff>21345</xdr:rowOff>
    </xdr:from>
    <xdr:to>
      <xdr:col>1</xdr:col>
      <xdr:colOff>664029</xdr:colOff>
      <xdr:row>714</xdr:row>
      <xdr:rowOff>748</xdr:rowOff>
    </xdr:to>
    <xdr:pic>
      <xdr:nvPicPr>
        <xdr:cNvPr id="12361" name="Picture 12360">
          <a:extLst>
            <a:ext uri="{FF2B5EF4-FFF2-40B4-BE49-F238E27FC236}">
              <a16:creationId xmlns:a16="http://schemas.microsoft.com/office/drawing/2014/main" id="{593A4355-1932-6343-AA49-1062BBA8B387}"/>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121229" y="498521745"/>
          <a:ext cx="482600" cy="677903"/>
        </a:xfrm>
        <a:prstGeom prst="rect">
          <a:avLst/>
        </a:prstGeom>
      </xdr:spPr>
    </xdr:pic>
    <xdr:clientData/>
  </xdr:twoCellAnchor>
  <xdr:twoCellAnchor>
    <xdr:from>
      <xdr:col>1</xdr:col>
      <xdr:colOff>192101</xdr:colOff>
      <xdr:row>714</xdr:row>
      <xdr:rowOff>23373</xdr:rowOff>
    </xdr:from>
    <xdr:to>
      <xdr:col>1</xdr:col>
      <xdr:colOff>674701</xdr:colOff>
      <xdr:row>714</xdr:row>
      <xdr:rowOff>696473</xdr:rowOff>
    </xdr:to>
    <xdr:pic>
      <xdr:nvPicPr>
        <xdr:cNvPr id="12362" name="Picture 12361">
          <a:extLst>
            <a:ext uri="{FF2B5EF4-FFF2-40B4-BE49-F238E27FC236}">
              <a16:creationId xmlns:a16="http://schemas.microsoft.com/office/drawing/2014/main" id="{2B4EDB5C-6631-DC4F-BD17-BC519258E1C2}"/>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1" y="499222273"/>
          <a:ext cx="482600" cy="673100"/>
        </a:xfrm>
        <a:prstGeom prst="rect">
          <a:avLst/>
        </a:prstGeom>
      </xdr:spPr>
    </xdr:pic>
    <xdr:clientData/>
  </xdr:twoCellAnchor>
  <xdr:twoCellAnchor>
    <xdr:from>
      <xdr:col>1</xdr:col>
      <xdr:colOff>170756</xdr:colOff>
      <xdr:row>715</xdr:row>
      <xdr:rowOff>21345</xdr:rowOff>
    </xdr:from>
    <xdr:to>
      <xdr:col>1</xdr:col>
      <xdr:colOff>676039</xdr:colOff>
      <xdr:row>715</xdr:row>
      <xdr:rowOff>683025</xdr:rowOff>
    </xdr:to>
    <xdr:pic>
      <xdr:nvPicPr>
        <xdr:cNvPr id="12363" name="Picture 12362">
          <a:extLst>
            <a:ext uri="{FF2B5EF4-FFF2-40B4-BE49-F238E27FC236}">
              <a16:creationId xmlns:a16="http://schemas.microsoft.com/office/drawing/2014/main" id="{BEFB9E09-7580-A442-BDF4-41C5326228CE}"/>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110556" y="499918745"/>
          <a:ext cx="505283" cy="661680"/>
        </a:xfrm>
        <a:prstGeom prst="rect">
          <a:avLst/>
        </a:prstGeom>
      </xdr:spPr>
    </xdr:pic>
    <xdr:clientData/>
  </xdr:twoCellAnchor>
  <xdr:twoCellAnchor>
    <xdr:from>
      <xdr:col>1</xdr:col>
      <xdr:colOff>173744</xdr:colOff>
      <xdr:row>716</xdr:row>
      <xdr:rowOff>37034</xdr:rowOff>
    </xdr:from>
    <xdr:to>
      <xdr:col>1</xdr:col>
      <xdr:colOff>679027</xdr:colOff>
      <xdr:row>717</xdr:row>
      <xdr:rowOff>214</xdr:rowOff>
    </xdr:to>
    <xdr:pic>
      <xdr:nvPicPr>
        <xdr:cNvPr id="12364" name="Picture 12363">
          <a:extLst>
            <a:ext uri="{FF2B5EF4-FFF2-40B4-BE49-F238E27FC236}">
              <a16:creationId xmlns:a16="http://schemas.microsoft.com/office/drawing/2014/main" id="{14AFE1F0-321F-564D-BE90-A596142E7A85}"/>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13544" y="500632934"/>
          <a:ext cx="505283" cy="661680"/>
        </a:xfrm>
        <a:prstGeom prst="rect">
          <a:avLst/>
        </a:prstGeom>
      </xdr:spPr>
    </xdr:pic>
    <xdr:clientData/>
  </xdr:twoCellAnchor>
  <xdr:twoCellAnchor>
    <xdr:from>
      <xdr:col>1</xdr:col>
      <xdr:colOff>198077</xdr:colOff>
      <xdr:row>717</xdr:row>
      <xdr:rowOff>37994</xdr:rowOff>
    </xdr:from>
    <xdr:to>
      <xdr:col>1</xdr:col>
      <xdr:colOff>703360</xdr:colOff>
      <xdr:row>718</xdr:row>
      <xdr:rowOff>5977</xdr:rowOff>
    </xdr:to>
    <xdr:pic>
      <xdr:nvPicPr>
        <xdr:cNvPr id="12365" name="Picture 12364">
          <a:extLst>
            <a:ext uri="{FF2B5EF4-FFF2-40B4-BE49-F238E27FC236}">
              <a16:creationId xmlns:a16="http://schemas.microsoft.com/office/drawing/2014/main" id="{97398325-5017-234C-BCFA-97CDEC11BF24}"/>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37877" y="501332394"/>
          <a:ext cx="505283" cy="666483"/>
        </a:xfrm>
        <a:prstGeom prst="rect">
          <a:avLst/>
        </a:prstGeom>
      </xdr:spPr>
    </xdr:pic>
    <xdr:clientData/>
  </xdr:twoCellAnchor>
  <xdr:twoCellAnchor>
    <xdr:from>
      <xdr:col>1</xdr:col>
      <xdr:colOff>213445</xdr:colOff>
      <xdr:row>788</xdr:row>
      <xdr:rowOff>53361</xdr:rowOff>
    </xdr:from>
    <xdr:to>
      <xdr:col>1</xdr:col>
      <xdr:colOff>608319</xdr:colOff>
      <xdr:row>788</xdr:row>
      <xdr:rowOff>634703</xdr:rowOff>
    </xdr:to>
    <xdr:pic>
      <xdr:nvPicPr>
        <xdr:cNvPr id="12366" name="Picture 12365">
          <a:extLst>
            <a:ext uri="{FF2B5EF4-FFF2-40B4-BE49-F238E27FC236}">
              <a16:creationId xmlns:a16="http://schemas.microsoft.com/office/drawing/2014/main" id="{22AF923A-E39A-864A-88A1-38F4F192933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53245" y="550941261"/>
          <a:ext cx="394874" cy="581342"/>
        </a:xfrm>
        <a:prstGeom prst="rect">
          <a:avLst/>
        </a:prstGeom>
      </xdr:spPr>
    </xdr:pic>
    <xdr:clientData/>
  </xdr:twoCellAnchor>
  <xdr:twoCellAnchor>
    <xdr:from>
      <xdr:col>1</xdr:col>
      <xdr:colOff>192101</xdr:colOff>
      <xdr:row>789</xdr:row>
      <xdr:rowOff>42689</xdr:rowOff>
    </xdr:from>
    <xdr:to>
      <xdr:col>1</xdr:col>
      <xdr:colOff>586975</xdr:colOff>
      <xdr:row>789</xdr:row>
      <xdr:rowOff>624031</xdr:rowOff>
    </xdr:to>
    <xdr:pic>
      <xdr:nvPicPr>
        <xdr:cNvPr id="12367" name="Picture 12366">
          <a:extLst>
            <a:ext uri="{FF2B5EF4-FFF2-40B4-BE49-F238E27FC236}">
              <a16:creationId xmlns:a16="http://schemas.microsoft.com/office/drawing/2014/main" id="{EE53FDB4-BC41-9349-B33C-D1674947E543}"/>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31901" y="551629089"/>
          <a:ext cx="394874" cy="581342"/>
        </a:xfrm>
        <a:prstGeom prst="rect">
          <a:avLst/>
        </a:prstGeom>
      </xdr:spPr>
    </xdr:pic>
    <xdr:clientData/>
  </xdr:twoCellAnchor>
  <xdr:twoCellAnchor>
    <xdr:from>
      <xdr:col>1</xdr:col>
      <xdr:colOff>138739</xdr:colOff>
      <xdr:row>790</xdr:row>
      <xdr:rowOff>32016</xdr:rowOff>
    </xdr:from>
    <xdr:to>
      <xdr:col>1</xdr:col>
      <xdr:colOff>651008</xdr:colOff>
      <xdr:row>791</xdr:row>
      <xdr:rowOff>1</xdr:rowOff>
    </xdr:to>
    <xdr:pic>
      <xdr:nvPicPr>
        <xdr:cNvPr id="12368" name="Picture 12367">
          <a:extLst>
            <a:ext uri="{FF2B5EF4-FFF2-40B4-BE49-F238E27FC236}">
              <a16:creationId xmlns:a16="http://schemas.microsoft.com/office/drawing/2014/main" id="{660840C9-BFB5-FA4B-9641-909773CE7B30}"/>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078539" y="552316916"/>
          <a:ext cx="512269" cy="666485"/>
        </a:xfrm>
        <a:prstGeom prst="rect">
          <a:avLst/>
        </a:prstGeom>
      </xdr:spPr>
    </xdr:pic>
    <xdr:clientData/>
  </xdr:twoCellAnchor>
  <xdr:twoCellAnchor>
    <xdr:from>
      <xdr:col>1</xdr:col>
      <xdr:colOff>138740</xdr:colOff>
      <xdr:row>791</xdr:row>
      <xdr:rowOff>53361</xdr:rowOff>
    </xdr:from>
    <xdr:to>
      <xdr:col>1</xdr:col>
      <xdr:colOff>614037</xdr:colOff>
      <xdr:row>791</xdr:row>
      <xdr:rowOff>672353</xdr:rowOff>
    </xdr:to>
    <xdr:pic>
      <xdr:nvPicPr>
        <xdr:cNvPr id="12369" name="Picture 12368">
          <a:extLst>
            <a:ext uri="{FF2B5EF4-FFF2-40B4-BE49-F238E27FC236}">
              <a16:creationId xmlns:a16="http://schemas.microsoft.com/office/drawing/2014/main" id="{50C36E7E-E5FC-8549-89DD-08C539D7F603}"/>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078540" y="553036761"/>
          <a:ext cx="475297" cy="618992"/>
        </a:xfrm>
        <a:prstGeom prst="rect">
          <a:avLst/>
        </a:prstGeom>
      </xdr:spPr>
    </xdr:pic>
    <xdr:clientData/>
  </xdr:twoCellAnchor>
  <xdr:twoCellAnchor>
    <xdr:from>
      <xdr:col>1</xdr:col>
      <xdr:colOff>160085</xdr:colOff>
      <xdr:row>792</xdr:row>
      <xdr:rowOff>32016</xdr:rowOff>
    </xdr:from>
    <xdr:to>
      <xdr:col>1</xdr:col>
      <xdr:colOff>693485</xdr:colOff>
      <xdr:row>792</xdr:row>
      <xdr:rowOff>683025</xdr:rowOff>
    </xdr:to>
    <xdr:pic>
      <xdr:nvPicPr>
        <xdr:cNvPr id="12370" name="Picture 12369">
          <a:extLst>
            <a:ext uri="{FF2B5EF4-FFF2-40B4-BE49-F238E27FC236}">
              <a16:creationId xmlns:a16="http://schemas.microsoft.com/office/drawing/2014/main" id="{21A42123-31CD-6444-9DCB-D1C80BCF329A}"/>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099885" y="553713916"/>
          <a:ext cx="533400" cy="651009"/>
        </a:xfrm>
        <a:prstGeom prst="rect">
          <a:avLst/>
        </a:prstGeom>
      </xdr:spPr>
    </xdr:pic>
    <xdr:clientData/>
  </xdr:twoCellAnchor>
  <xdr:twoCellAnchor>
    <xdr:from>
      <xdr:col>1</xdr:col>
      <xdr:colOff>181428</xdr:colOff>
      <xdr:row>793</xdr:row>
      <xdr:rowOff>21344</xdr:rowOff>
    </xdr:from>
    <xdr:to>
      <xdr:col>1</xdr:col>
      <xdr:colOff>714828</xdr:colOff>
      <xdr:row>793</xdr:row>
      <xdr:rowOff>672353</xdr:rowOff>
    </xdr:to>
    <xdr:pic>
      <xdr:nvPicPr>
        <xdr:cNvPr id="12371" name="Picture 12370">
          <a:extLst>
            <a:ext uri="{FF2B5EF4-FFF2-40B4-BE49-F238E27FC236}">
              <a16:creationId xmlns:a16="http://schemas.microsoft.com/office/drawing/2014/main" id="{58447BE8-18BD-5F45-8D36-C8B12A7FCA63}"/>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121228" y="554401744"/>
          <a:ext cx="533400" cy="651009"/>
        </a:xfrm>
        <a:prstGeom prst="rect">
          <a:avLst/>
        </a:prstGeom>
      </xdr:spPr>
    </xdr:pic>
    <xdr:clientData/>
  </xdr:twoCellAnchor>
  <xdr:twoCellAnchor>
    <xdr:from>
      <xdr:col>1</xdr:col>
      <xdr:colOff>213445</xdr:colOff>
      <xdr:row>794</xdr:row>
      <xdr:rowOff>42688</xdr:rowOff>
    </xdr:from>
    <xdr:to>
      <xdr:col>1</xdr:col>
      <xdr:colOff>745046</xdr:colOff>
      <xdr:row>794</xdr:row>
      <xdr:rowOff>683025</xdr:rowOff>
    </xdr:to>
    <xdr:pic>
      <xdr:nvPicPr>
        <xdr:cNvPr id="12372" name="Picture 12371">
          <a:extLst>
            <a:ext uri="{FF2B5EF4-FFF2-40B4-BE49-F238E27FC236}">
              <a16:creationId xmlns:a16="http://schemas.microsoft.com/office/drawing/2014/main" id="{685826C3-6E1C-3A47-8F3F-FDD38E49514D}"/>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153245" y="555121588"/>
          <a:ext cx="531601" cy="640337"/>
        </a:xfrm>
        <a:prstGeom prst="rect">
          <a:avLst/>
        </a:prstGeom>
      </xdr:spPr>
    </xdr:pic>
    <xdr:clientData/>
  </xdr:twoCellAnchor>
  <xdr:twoCellAnchor>
    <xdr:from>
      <xdr:col>1</xdr:col>
      <xdr:colOff>170756</xdr:colOff>
      <xdr:row>795</xdr:row>
      <xdr:rowOff>53362</xdr:rowOff>
    </xdr:from>
    <xdr:to>
      <xdr:col>1</xdr:col>
      <xdr:colOff>702357</xdr:colOff>
      <xdr:row>796</xdr:row>
      <xdr:rowOff>2</xdr:rowOff>
    </xdr:to>
    <xdr:pic>
      <xdr:nvPicPr>
        <xdr:cNvPr id="12373" name="Picture 12372">
          <a:extLst>
            <a:ext uri="{FF2B5EF4-FFF2-40B4-BE49-F238E27FC236}">
              <a16:creationId xmlns:a16="http://schemas.microsoft.com/office/drawing/2014/main" id="{6B5C088A-A925-244A-8779-F7EFDB0CFBB7}"/>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110556" y="555830762"/>
          <a:ext cx="531601" cy="645140"/>
        </a:xfrm>
        <a:prstGeom prst="rect">
          <a:avLst/>
        </a:prstGeom>
      </xdr:spPr>
    </xdr:pic>
    <xdr:clientData/>
  </xdr:twoCellAnchor>
  <xdr:twoCellAnchor>
    <xdr:from>
      <xdr:col>1</xdr:col>
      <xdr:colOff>192100</xdr:colOff>
      <xdr:row>796</xdr:row>
      <xdr:rowOff>53362</xdr:rowOff>
    </xdr:from>
    <xdr:to>
      <xdr:col>1</xdr:col>
      <xdr:colOff>693697</xdr:colOff>
      <xdr:row>797</xdr:row>
      <xdr:rowOff>4574</xdr:rowOff>
    </xdr:to>
    <xdr:pic>
      <xdr:nvPicPr>
        <xdr:cNvPr id="12374" name="Picture 12373">
          <a:extLst>
            <a:ext uri="{FF2B5EF4-FFF2-40B4-BE49-F238E27FC236}">
              <a16:creationId xmlns:a16="http://schemas.microsoft.com/office/drawing/2014/main" id="{795349E1-5F30-6F42-9374-4EC2A490067E}"/>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131900" y="556529262"/>
          <a:ext cx="501597" cy="649712"/>
        </a:xfrm>
        <a:prstGeom prst="rect">
          <a:avLst/>
        </a:prstGeom>
      </xdr:spPr>
    </xdr:pic>
    <xdr:clientData/>
  </xdr:twoCellAnchor>
  <xdr:twoCellAnchor>
    <xdr:from>
      <xdr:col>1</xdr:col>
      <xdr:colOff>147793</xdr:colOff>
      <xdr:row>798</xdr:row>
      <xdr:rowOff>19172</xdr:rowOff>
    </xdr:from>
    <xdr:to>
      <xdr:col>1</xdr:col>
      <xdr:colOff>649970</xdr:colOff>
      <xdr:row>798</xdr:row>
      <xdr:rowOff>646004</xdr:rowOff>
    </xdr:to>
    <xdr:pic>
      <xdr:nvPicPr>
        <xdr:cNvPr id="12375" name="Picture 12374">
          <a:extLst>
            <a:ext uri="{FF2B5EF4-FFF2-40B4-BE49-F238E27FC236}">
              <a16:creationId xmlns:a16="http://schemas.microsoft.com/office/drawing/2014/main" id="{B7E173D9-4ED1-104F-B3A9-2A04BCB83AB6}"/>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87593" y="557892072"/>
          <a:ext cx="502177" cy="626832"/>
        </a:xfrm>
        <a:prstGeom prst="rect">
          <a:avLst/>
        </a:prstGeom>
      </xdr:spPr>
    </xdr:pic>
    <xdr:clientData/>
  </xdr:twoCellAnchor>
  <xdr:twoCellAnchor>
    <xdr:from>
      <xdr:col>1</xdr:col>
      <xdr:colOff>164964</xdr:colOff>
      <xdr:row>829</xdr:row>
      <xdr:rowOff>54186</xdr:rowOff>
    </xdr:from>
    <xdr:to>
      <xdr:col>1</xdr:col>
      <xdr:colOff>707557</xdr:colOff>
      <xdr:row>829</xdr:row>
      <xdr:rowOff>655038</xdr:rowOff>
    </xdr:to>
    <xdr:pic>
      <xdr:nvPicPr>
        <xdr:cNvPr id="12376" name="Picture 12375">
          <a:extLst>
            <a:ext uri="{FF2B5EF4-FFF2-40B4-BE49-F238E27FC236}">
              <a16:creationId xmlns:a16="http://schemas.microsoft.com/office/drawing/2014/main" id="{DF589D26-439B-AC4E-B3DC-A5BD5C35B040}"/>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104764" y="579580586"/>
          <a:ext cx="542593" cy="600852"/>
        </a:xfrm>
        <a:prstGeom prst="rect">
          <a:avLst/>
        </a:prstGeom>
      </xdr:spPr>
    </xdr:pic>
    <xdr:clientData/>
  </xdr:twoCellAnchor>
  <xdr:twoCellAnchor>
    <xdr:from>
      <xdr:col>1</xdr:col>
      <xdr:colOff>223296</xdr:colOff>
      <xdr:row>833</xdr:row>
      <xdr:rowOff>64033</xdr:rowOff>
    </xdr:from>
    <xdr:to>
      <xdr:col>1</xdr:col>
      <xdr:colOff>669888</xdr:colOff>
      <xdr:row>833</xdr:row>
      <xdr:rowOff>634150</xdr:rowOff>
    </xdr:to>
    <xdr:pic>
      <xdr:nvPicPr>
        <xdr:cNvPr id="12377" name="Picture 12376">
          <a:extLst>
            <a:ext uri="{FF2B5EF4-FFF2-40B4-BE49-F238E27FC236}">
              <a16:creationId xmlns:a16="http://schemas.microsoft.com/office/drawing/2014/main" id="{29DC804F-8D87-CA49-9DBD-39D5943A7206}"/>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163096" y="582384433"/>
          <a:ext cx="446592" cy="570117"/>
        </a:xfrm>
        <a:prstGeom prst="rect">
          <a:avLst/>
        </a:prstGeom>
      </xdr:spPr>
    </xdr:pic>
    <xdr:clientData/>
  </xdr:twoCellAnchor>
  <xdr:twoCellAnchor>
    <xdr:from>
      <xdr:col>1</xdr:col>
      <xdr:colOff>193410</xdr:colOff>
      <xdr:row>848</xdr:row>
      <xdr:rowOff>43997</xdr:rowOff>
    </xdr:from>
    <xdr:to>
      <xdr:col>1</xdr:col>
      <xdr:colOff>684334</xdr:colOff>
      <xdr:row>848</xdr:row>
      <xdr:rowOff>686874</xdr:rowOff>
    </xdr:to>
    <xdr:pic>
      <xdr:nvPicPr>
        <xdr:cNvPr id="12378" name="Picture 12377">
          <a:extLst>
            <a:ext uri="{FF2B5EF4-FFF2-40B4-BE49-F238E27FC236}">
              <a16:creationId xmlns:a16="http://schemas.microsoft.com/office/drawing/2014/main" id="{005618F1-97D6-7147-84B8-81D55E1E3B71}"/>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133210" y="592841897"/>
          <a:ext cx="490924" cy="642877"/>
        </a:xfrm>
        <a:prstGeom prst="rect">
          <a:avLst/>
        </a:prstGeom>
      </xdr:spPr>
    </xdr:pic>
    <xdr:clientData/>
  </xdr:twoCellAnchor>
  <xdr:twoCellAnchor>
    <xdr:from>
      <xdr:col>1</xdr:col>
      <xdr:colOff>160084</xdr:colOff>
      <xdr:row>849</xdr:row>
      <xdr:rowOff>21344</xdr:rowOff>
    </xdr:from>
    <xdr:to>
      <xdr:col>1</xdr:col>
      <xdr:colOff>651008</xdr:colOff>
      <xdr:row>849</xdr:row>
      <xdr:rowOff>664221</xdr:rowOff>
    </xdr:to>
    <xdr:pic>
      <xdr:nvPicPr>
        <xdr:cNvPr id="12379" name="Picture 12378">
          <a:extLst>
            <a:ext uri="{FF2B5EF4-FFF2-40B4-BE49-F238E27FC236}">
              <a16:creationId xmlns:a16="http://schemas.microsoft.com/office/drawing/2014/main" id="{78B2746D-50D6-7E49-8DD3-D1A109D49029}"/>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099884" y="593517744"/>
          <a:ext cx="490924" cy="642877"/>
        </a:xfrm>
        <a:prstGeom prst="rect">
          <a:avLst/>
        </a:prstGeom>
      </xdr:spPr>
    </xdr:pic>
    <xdr:clientData/>
  </xdr:twoCellAnchor>
  <xdr:twoCellAnchor>
    <xdr:from>
      <xdr:col>1</xdr:col>
      <xdr:colOff>134981</xdr:colOff>
      <xdr:row>850</xdr:row>
      <xdr:rowOff>42689</xdr:rowOff>
    </xdr:from>
    <xdr:to>
      <xdr:col>1</xdr:col>
      <xdr:colOff>593888</xdr:colOff>
      <xdr:row>850</xdr:row>
      <xdr:rowOff>677817</xdr:rowOff>
    </xdr:to>
    <xdr:pic>
      <xdr:nvPicPr>
        <xdr:cNvPr id="12380" name="Picture 12379">
          <a:extLst>
            <a:ext uri="{FF2B5EF4-FFF2-40B4-BE49-F238E27FC236}">
              <a16:creationId xmlns:a16="http://schemas.microsoft.com/office/drawing/2014/main" id="{5F92DC09-5A98-0D47-B177-35A6FD746DBF}"/>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074781" y="594237589"/>
          <a:ext cx="458907" cy="635128"/>
        </a:xfrm>
        <a:prstGeom prst="rect">
          <a:avLst/>
        </a:prstGeom>
      </xdr:spPr>
    </xdr:pic>
    <xdr:clientData/>
  </xdr:twoCellAnchor>
  <xdr:twoCellAnchor>
    <xdr:from>
      <xdr:col>1</xdr:col>
      <xdr:colOff>96051</xdr:colOff>
      <xdr:row>851</xdr:row>
      <xdr:rowOff>42690</xdr:rowOff>
    </xdr:from>
    <xdr:to>
      <xdr:col>1</xdr:col>
      <xdr:colOff>725714</xdr:colOff>
      <xdr:row>851</xdr:row>
      <xdr:rowOff>686310</xdr:rowOff>
    </xdr:to>
    <xdr:pic>
      <xdr:nvPicPr>
        <xdr:cNvPr id="12381" name="Picture 12380">
          <a:extLst>
            <a:ext uri="{FF2B5EF4-FFF2-40B4-BE49-F238E27FC236}">
              <a16:creationId xmlns:a16="http://schemas.microsoft.com/office/drawing/2014/main" id="{5900A626-E3F6-0D45-BD27-FBBE271E3CAC}"/>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035851" y="594936090"/>
          <a:ext cx="629663" cy="643620"/>
        </a:xfrm>
        <a:prstGeom prst="rect">
          <a:avLst/>
        </a:prstGeom>
      </xdr:spPr>
    </xdr:pic>
    <xdr:clientData/>
  </xdr:twoCellAnchor>
  <xdr:twoCellAnchor>
    <xdr:from>
      <xdr:col>1</xdr:col>
      <xdr:colOff>102323</xdr:colOff>
      <xdr:row>853</xdr:row>
      <xdr:rowOff>10378</xdr:rowOff>
    </xdr:from>
    <xdr:to>
      <xdr:col>1</xdr:col>
      <xdr:colOff>516374</xdr:colOff>
      <xdr:row>853</xdr:row>
      <xdr:rowOff>632486</xdr:rowOff>
    </xdr:to>
    <xdr:pic>
      <xdr:nvPicPr>
        <xdr:cNvPr id="12382" name="Picture 12381">
          <a:extLst>
            <a:ext uri="{FF2B5EF4-FFF2-40B4-BE49-F238E27FC236}">
              <a16:creationId xmlns:a16="http://schemas.microsoft.com/office/drawing/2014/main" id="{FC9D5BA1-C03A-6847-8E07-22280BFC2AA3}"/>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42123" y="596300778"/>
          <a:ext cx="414051" cy="622108"/>
        </a:xfrm>
        <a:prstGeom prst="rect">
          <a:avLst/>
        </a:prstGeom>
      </xdr:spPr>
    </xdr:pic>
    <xdr:clientData/>
  </xdr:twoCellAnchor>
  <xdr:twoCellAnchor>
    <xdr:from>
      <xdr:col>0</xdr:col>
      <xdr:colOff>939158</xdr:colOff>
      <xdr:row>854</xdr:row>
      <xdr:rowOff>64033</xdr:rowOff>
    </xdr:from>
    <xdr:to>
      <xdr:col>1</xdr:col>
      <xdr:colOff>768403</xdr:colOff>
      <xdr:row>854</xdr:row>
      <xdr:rowOff>672352</xdr:rowOff>
    </xdr:to>
    <xdr:pic>
      <xdr:nvPicPr>
        <xdr:cNvPr id="12383" name="Picture 12382">
          <a:extLst>
            <a:ext uri="{FF2B5EF4-FFF2-40B4-BE49-F238E27FC236}">
              <a16:creationId xmlns:a16="http://schemas.microsoft.com/office/drawing/2014/main" id="{F503E581-8272-E746-8801-39C2CC7A74EF}"/>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052933"/>
          <a:ext cx="769045" cy="608319"/>
        </a:xfrm>
        <a:prstGeom prst="rect">
          <a:avLst/>
        </a:prstGeom>
      </xdr:spPr>
    </xdr:pic>
    <xdr:clientData/>
  </xdr:twoCellAnchor>
  <xdr:twoCellAnchor>
    <xdr:from>
      <xdr:col>1</xdr:col>
      <xdr:colOff>79382</xdr:colOff>
      <xdr:row>856</xdr:row>
      <xdr:rowOff>7076</xdr:rowOff>
    </xdr:from>
    <xdr:to>
      <xdr:col>1</xdr:col>
      <xdr:colOff>585057</xdr:colOff>
      <xdr:row>856</xdr:row>
      <xdr:rowOff>653446</xdr:rowOff>
    </xdr:to>
    <xdr:pic>
      <xdr:nvPicPr>
        <xdr:cNvPr id="12384" name="Picture 12383">
          <a:extLst>
            <a:ext uri="{FF2B5EF4-FFF2-40B4-BE49-F238E27FC236}">
              <a16:creationId xmlns:a16="http://schemas.microsoft.com/office/drawing/2014/main" id="{3F0C49D5-37FC-B74A-B453-7967C815C616}"/>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19182" y="598392976"/>
          <a:ext cx="505675" cy="646370"/>
        </a:xfrm>
        <a:prstGeom prst="rect">
          <a:avLst/>
        </a:prstGeom>
      </xdr:spPr>
    </xdr:pic>
    <xdr:clientData/>
  </xdr:twoCellAnchor>
  <xdr:twoCellAnchor>
    <xdr:from>
      <xdr:col>1</xdr:col>
      <xdr:colOff>138739</xdr:colOff>
      <xdr:row>642</xdr:row>
      <xdr:rowOff>32018</xdr:rowOff>
    </xdr:from>
    <xdr:to>
      <xdr:col>1</xdr:col>
      <xdr:colOff>651008</xdr:colOff>
      <xdr:row>642</xdr:row>
      <xdr:rowOff>672354</xdr:rowOff>
    </xdr:to>
    <xdr:pic>
      <xdr:nvPicPr>
        <xdr:cNvPr id="12385" name="Picture 12384">
          <a:extLst>
            <a:ext uri="{FF2B5EF4-FFF2-40B4-BE49-F238E27FC236}">
              <a16:creationId xmlns:a16="http://schemas.microsoft.com/office/drawing/2014/main" id="{4A070DA1-6415-8B4A-977E-A6FC786AD1E2}"/>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078539" y="448938918"/>
          <a:ext cx="512269" cy="640336"/>
        </a:xfrm>
        <a:prstGeom prst="rect">
          <a:avLst/>
        </a:prstGeom>
      </xdr:spPr>
    </xdr:pic>
    <xdr:clientData/>
  </xdr:twoCellAnchor>
  <xdr:twoCellAnchor>
    <xdr:from>
      <xdr:col>1</xdr:col>
      <xdr:colOff>85378</xdr:colOff>
      <xdr:row>731</xdr:row>
      <xdr:rowOff>37098</xdr:rowOff>
    </xdr:from>
    <xdr:to>
      <xdr:col>1</xdr:col>
      <xdr:colOff>693698</xdr:colOff>
      <xdr:row>732</xdr:row>
      <xdr:rowOff>0</xdr:rowOff>
    </xdr:to>
    <xdr:pic>
      <xdr:nvPicPr>
        <xdr:cNvPr id="12386" name="Picture 12385">
          <a:extLst>
            <a:ext uri="{FF2B5EF4-FFF2-40B4-BE49-F238E27FC236}">
              <a16:creationId xmlns:a16="http://schemas.microsoft.com/office/drawing/2014/main" id="{EA670BFE-17D8-B047-90CE-72F6D7A9E564}"/>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025178" y="511110498"/>
          <a:ext cx="608320" cy="661402"/>
        </a:xfrm>
        <a:prstGeom prst="rect">
          <a:avLst/>
        </a:prstGeom>
      </xdr:spPr>
    </xdr:pic>
    <xdr:clientData/>
  </xdr:twoCellAnchor>
  <xdr:twoCellAnchor>
    <xdr:from>
      <xdr:col>1</xdr:col>
      <xdr:colOff>213445</xdr:colOff>
      <xdr:row>730</xdr:row>
      <xdr:rowOff>32018</xdr:rowOff>
    </xdr:from>
    <xdr:to>
      <xdr:col>1</xdr:col>
      <xdr:colOff>736386</xdr:colOff>
      <xdr:row>730</xdr:row>
      <xdr:rowOff>683025</xdr:rowOff>
    </xdr:to>
    <xdr:pic>
      <xdr:nvPicPr>
        <xdr:cNvPr id="12387" name="Picture 12386">
          <a:extLst>
            <a:ext uri="{FF2B5EF4-FFF2-40B4-BE49-F238E27FC236}">
              <a16:creationId xmlns:a16="http://schemas.microsoft.com/office/drawing/2014/main" id="{1974B2BE-5246-B14F-9FA3-2FF194D5E885}"/>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53245" y="510406918"/>
          <a:ext cx="522941" cy="651007"/>
        </a:xfrm>
        <a:prstGeom prst="rect">
          <a:avLst/>
        </a:prstGeom>
      </xdr:spPr>
    </xdr:pic>
    <xdr:clientData/>
  </xdr:twoCellAnchor>
  <xdr:twoCellAnchor>
    <xdr:from>
      <xdr:col>1</xdr:col>
      <xdr:colOff>202773</xdr:colOff>
      <xdr:row>728</xdr:row>
      <xdr:rowOff>693697</xdr:rowOff>
    </xdr:from>
    <xdr:to>
      <xdr:col>1</xdr:col>
      <xdr:colOff>725714</xdr:colOff>
      <xdr:row>729</xdr:row>
      <xdr:rowOff>651007</xdr:rowOff>
    </xdr:to>
    <xdr:pic>
      <xdr:nvPicPr>
        <xdr:cNvPr id="12388" name="Picture 12387">
          <a:extLst>
            <a:ext uri="{FF2B5EF4-FFF2-40B4-BE49-F238E27FC236}">
              <a16:creationId xmlns:a16="http://schemas.microsoft.com/office/drawing/2014/main" id="{627759F2-537F-B240-817D-9F1F7D83C2ED}"/>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142573" y="509671597"/>
          <a:ext cx="522941" cy="655810"/>
        </a:xfrm>
        <a:prstGeom prst="rect">
          <a:avLst/>
        </a:prstGeom>
      </xdr:spPr>
    </xdr:pic>
    <xdr:clientData/>
  </xdr:twoCellAnchor>
  <xdr:twoCellAnchor>
    <xdr:from>
      <xdr:col>1</xdr:col>
      <xdr:colOff>170757</xdr:colOff>
      <xdr:row>728</xdr:row>
      <xdr:rowOff>32016</xdr:rowOff>
    </xdr:from>
    <xdr:to>
      <xdr:col>1</xdr:col>
      <xdr:colOff>693698</xdr:colOff>
      <xdr:row>728</xdr:row>
      <xdr:rowOff>683023</xdr:rowOff>
    </xdr:to>
    <xdr:pic>
      <xdr:nvPicPr>
        <xdr:cNvPr id="12389" name="Picture 12388">
          <a:extLst>
            <a:ext uri="{FF2B5EF4-FFF2-40B4-BE49-F238E27FC236}">
              <a16:creationId xmlns:a16="http://schemas.microsoft.com/office/drawing/2014/main" id="{D0EA042B-7A1B-E446-9F15-E7F8C372A70C}"/>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10557" y="509009916"/>
          <a:ext cx="522941" cy="651007"/>
        </a:xfrm>
        <a:prstGeom prst="rect">
          <a:avLst/>
        </a:prstGeom>
      </xdr:spPr>
    </xdr:pic>
    <xdr:clientData/>
  </xdr:twoCellAnchor>
  <xdr:twoCellAnchor>
    <xdr:from>
      <xdr:col>1</xdr:col>
      <xdr:colOff>160084</xdr:colOff>
      <xdr:row>727</xdr:row>
      <xdr:rowOff>32017</xdr:rowOff>
    </xdr:from>
    <xdr:to>
      <xdr:col>1</xdr:col>
      <xdr:colOff>683025</xdr:colOff>
      <xdr:row>727</xdr:row>
      <xdr:rowOff>683024</xdr:rowOff>
    </xdr:to>
    <xdr:pic>
      <xdr:nvPicPr>
        <xdr:cNvPr id="12390" name="Picture 12389">
          <a:extLst>
            <a:ext uri="{FF2B5EF4-FFF2-40B4-BE49-F238E27FC236}">
              <a16:creationId xmlns:a16="http://schemas.microsoft.com/office/drawing/2014/main" id="{5B018D4B-A231-D842-AB65-79DD43366F90}"/>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099884" y="508311417"/>
          <a:ext cx="522941" cy="651007"/>
        </a:xfrm>
        <a:prstGeom prst="rect">
          <a:avLst/>
        </a:prstGeom>
      </xdr:spPr>
    </xdr:pic>
    <xdr:clientData/>
  </xdr:twoCellAnchor>
  <xdr:twoCellAnchor>
    <xdr:from>
      <xdr:col>1</xdr:col>
      <xdr:colOff>234789</xdr:colOff>
      <xdr:row>726</xdr:row>
      <xdr:rowOff>32017</xdr:rowOff>
    </xdr:from>
    <xdr:to>
      <xdr:col>1</xdr:col>
      <xdr:colOff>697554</xdr:colOff>
      <xdr:row>726</xdr:row>
      <xdr:rowOff>661681</xdr:rowOff>
    </xdr:to>
    <xdr:pic>
      <xdr:nvPicPr>
        <xdr:cNvPr id="12391" name="Picture 12390">
          <a:extLst>
            <a:ext uri="{FF2B5EF4-FFF2-40B4-BE49-F238E27FC236}">
              <a16:creationId xmlns:a16="http://schemas.microsoft.com/office/drawing/2014/main" id="{552B6E4D-16D7-FB4C-9DE2-3FA1944F27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74589" y="507612917"/>
          <a:ext cx="462765" cy="629664"/>
        </a:xfrm>
        <a:prstGeom prst="rect">
          <a:avLst/>
        </a:prstGeom>
      </xdr:spPr>
    </xdr:pic>
    <xdr:clientData/>
  </xdr:twoCellAnchor>
  <xdr:twoCellAnchor>
    <xdr:from>
      <xdr:col>1</xdr:col>
      <xdr:colOff>248449</xdr:colOff>
      <xdr:row>725</xdr:row>
      <xdr:rowOff>56349</xdr:rowOff>
    </xdr:from>
    <xdr:to>
      <xdr:col>1</xdr:col>
      <xdr:colOff>711214</xdr:colOff>
      <xdr:row>725</xdr:row>
      <xdr:rowOff>686013</xdr:rowOff>
    </xdr:to>
    <xdr:pic>
      <xdr:nvPicPr>
        <xdr:cNvPr id="12392" name="Picture 12391">
          <a:extLst>
            <a:ext uri="{FF2B5EF4-FFF2-40B4-BE49-F238E27FC236}">
              <a16:creationId xmlns:a16="http://schemas.microsoft.com/office/drawing/2014/main" id="{DD0801B2-E630-4D43-9F98-FFA51A8A71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88249" y="506938749"/>
          <a:ext cx="462765" cy="629664"/>
        </a:xfrm>
        <a:prstGeom prst="rect">
          <a:avLst/>
        </a:prstGeom>
      </xdr:spPr>
    </xdr:pic>
    <xdr:clientData/>
  </xdr:twoCellAnchor>
  <xdr:twoCellAnchor>
    <xdr:from>
      <xdr:col>1</xdr:col>
      <xdr:colOff>230093</xdr:colOff>
      <xdr:row>724</xdr:row>
      <xdr:rowOff>27321</xdr:rowOff>
    </xdr:from>
    <xdr:to>
      <xdr:col>1</xdr:col>
      <xdr:colOff>692858</xdr:colOff>
      <xdr:row>724</xdr:row>
      <xdr:rowOff>656985</xdr:rowOff>
    </xdr:to>
    <xdr:pic>
      <xdr:nvPicPr>
        <xdr:cNvPr id="12393" name="Picture 12392">
          <a:extLst>
            <a:ext uri="{FF2B5EF4-FFF2-40B4-BE49-F238E27FC236}">
              <a16:creationId xmlns:a16="http://schemas.microsoft.com/office/drawing/2014/main" id="{AE81553D-548A-9340-A090-F9467897FAA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69893" y="506211221"/>
          <a:ext cx="462765" cy="629664"/>
        </a:xfrm>
        <a:prstGeom prst="rect">
          <a:avLst/>
        </a:prstGeom>
      </xdr:spPr>
    </xdr:pic>
    <xdr:clientData/>
  </xdr:twoCellAnchor>
  <xdr:twoCellAnchor>
    <xdr:from>
      <xdr:col>1</xdr:col>
      <xdr:colOff>213446</xdr:colOff>
      <xdr:row>870</xdr:row>
      <xdr:rowOff>21345</xdr:rowOff>
    </xdr:from>
    <xdr:to>
      <xdr:col>1</xdr:col>
      <xdr:colOff>704370</xdr:colOff>
      <xdr:row>870</xdr:row>
      <xdr:rowOff>668117</xdr:rowOff>
    </xdr:to>
    <xdr:pic>
      <xdr:nvPicPr>
        <xdr:cNvPr id="12394" name="Picture 12393">
          <a:extLst>
            <a:ext uri="{FF2B5EF4-FFF2-40B4-BE49-F238E27FC236}">
              <a16:creationId xmlns:a16="http://schemas.microsoft.com/office/drawing/2014/main" id="{EC5B5B5F-A27A-DE4F-9010-976F212C221C}"/>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53246" y="608186245"/>
          <a:ext cx="490924" cy="646772"/>
        </a:xfrm>
        <a:prstGeom prst="rect">
          <a:avLst/>
        </a:prstGeom>
      </xdr:spPr>
    </xdr:pic>
    <xdr:clientData/>
  </xdr:twoCellAnchor>
  <xdr:twoCellAnchor>
    <xdr:from>
      <xdr:col>1</xdr:col>
      <xdr:colOff>184418</xdr:colOff>
      <xdr:row>871</xdr:row>
      <xdr:rowOff>35005</xdr:rowOff>
    </xdr:from>
    <xdr:to>
      <xdr:col>1</xdr:col>
      <xdr:colOff>675342</xdr:colOff>
      <xdr:row>871</xdr:row>
      <xdr:rowOff>681777</xdr:rowOff>
    </xdr:to>
    <xdr:pic>
      <xdr:nvPicPr>
        <xdr:cNvPr id="12395" name="Picture 12394">
          <a:extLst>
            <a:ext uri="{FF2B5EF4-FFF2-40B4-BE49-F238E27FC236}">
              <a16:creationId xmlns:a16="http://schemas.microsoft.com/office/drawing/2014/main" id="{8B7F64F9-6061-414C-8345-612E1F314DCE}"/>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24218" y="608898405"/>
          <a:ext cx="490924" cy="646772"/>
        </a:xfrm>
        <a:prstGeom prst="rect">
          <a:avLst/>
        </a:prstGeom>
      </xdr:spPr>
    </xdr:pic>
    <xdr:clientData/>
  </xdr:twoCellAnchor>
  <xdr:twoCellAnchor>
    <xdr:from>
      <xdr:col>1</xdr:col>
      <xdr:colOff>224118</xdr:colOff>
      <xdr:row>876</xdr:row>
      <xdr:rowOff>42689</xdr:rowOff>
    </xdr:from>
    <xdr:to>
      <xdr:col>1</xdr:col>
      <xdr:colOff>674724</xdr:colOff>
      <xdr:row>876</xdr:row>
      <xdr:rowOff>651008</xdr:rowOff>
    </xdr:to>
    <xdr:pic>
      <xdr:nvPicPr>
        <xdr:cNvPr id="12396" name="Picture 12395">
          <a:extLst>
            <a:ext uri="{FF2B5EF4-FFF2-40B4-BE49-F238E27FC236}">
              <a16:creationId xmlns:a16="http://schemas.microsoft.com/office/drawing/2014/main" id="{93103419-9538-7944-9184-24A4B88EA0A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63918" y="612398589"/>
          <a:ext cx="450606" cy="608319"/>
        </a:xfrm>
        <a:prstGeom prst="rect">
          <a:avLst/>
        </a:prstGeom>
      </xdr:spPr>
    </xdr:pic>
    <xdr:clientData/>
  </xdr:twoCellAnchor>
  <xdr:twoCellAnchor>
    <xdr:from>
      <xdr:col>1</xdr:col>
      <xdr:colOff>213445</xdr:colOff>
      <xdr:row>877</xdr:row>
      <xdr:rowOff>32017</xdr:rowOff>
    </xdr:from>
    <xdr:to>
      <xdr:col>1</xdr:col>
      <xdr:colOff>664051</xdr:colOff>
      <xdr:row>877</xdr:row>
      <xdr:rowOff>640336</xdr:rowOff>
    </xdr:to>
    <xdr:pic>
      <xdr:nvPicPr>
        <xdr:cNvPr id="12397" name="Picture 12396">
          <a:extLst>
            <a:ext uri="{FF2B5EF4-FFF2-40B4-BE49-F238E27FC236}">
              <a16:creationId xmlns:a16="http://schemas.microsoft.com/office/drawing/2014/main" id="{B8DE05C5-7880-9E49-A857-37FB66FCEBD9}"/>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3086417"/>
          <a:ext cx="450606" cy="608319"/>
        </a:xfrm>
        <a:prstGeom prst="rect">
          <a:avLst/>
        </a:prstGeom>
      </xdr:spPr>
    </xdr:pic>
    <xdr:clientData/>
  </xdr:twoCellAnchor>
  <xdr:twoCellAnchor>
    <xdr:from>
      <xdr:col>1</xdr:col>
      <xdr:colOff>124882</xdr:colOff>
      <xdr:row>857</xdr:row>
      <xdr:rowOff>25384</xdr:rowOff>
    </xdr:from>
    <xdr:to>
      <xdr:col>1</xdr:col>
      <xdr:colOff>630557</xdr:colOff>
      <xdr:row>857</xdr:row>
      <xdr:rowOff>671754</xdr:rowOff>
    </xdr:to>
    <xdr:pic>
      <xdr:nvPicPr>
        <xdr:cNvPr id="12398" name="Picture 12397">
          <a:extLst>
            <a:ext uri="{FF2B5EF4-FFF2-40B4-BE49-F238E27FC236}">
              <a16:creationId xmlns:a16="http://schemas.microsoft.com/office/drawing/2014/main" id="{D6EFE6D3-DD65-E34C-9C54-EC8571D0E17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64682" y="599109784"/>
          <a:ext cx="505675" cy="646370"/>
        </a:xfrm>
        <a:prstGeom prst="rect">
          <a:avLst/>
        </a:prstGeom>
      </xdr:spPr>
    </xdr:pic>
    <xdr:clientData/>
  </xdr:twoCellAnchor>
  <xdr:twoCellAnchor editAs="oneCell">
    <xdr:from>
      <xdr:col>1</xdr:col>
      <xdr:colOff>191697</xdr:colOff>
      <xdr:row>880</xdr:row>
      <xdr:rowOff>23962</xdr:rowOff>
    </xdr:from>
    <xdr:to>
      <xdr:col>1</xdr:col>
      <xdr:colOff>658962</xdr:colOff>
      <xdr:row>881</xdr:row>
      <xdr:rowOff>66407</xdr:rowOff>
    </xdr:to>
    <xdr:pic>
      <xdr:nvPicPr>
        <xdr:cNvPr id="12399" name="Picture 12398">
          <a:extLst>
            <a:ext uri="{FF2B5EF4-FFF2-40B4-BE49-F238E27FC236}">
              <a16:creationId xmlns:a16="http://schemas.microsoft.com/office/drawing/2014/main" id="{309E76F8-246F-7642-BBBD-15DCCAE30D2A}"/>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131497" y="615173862"/>
          <a:ext cx="467265" cy="677445"/>
        </a:xfrm>
        <a:prstGeom prst="rect">
          <a:avLst/>
        </a:prstGeom>
      </xdr:spPr>
    </xdr:pic>
    <xdr:clientData/>
  </xdr:twoCellAnchor>
  <xdr:twoCellAnchor>
    <xdr:from>
      <xdr:col>1</xdr:col>
      <xdr:colOff>227643</xdr:colOff>
      <xdr:row>847</xdr:row>
      <xdr:rowOff>35944</xdr:rowOff>
    </xdr:from>
    <xdr:to>
      <xdr:col>1</xdr:col>
      <xdr:colOff>635001</xdr:colOff>
      <xdr:row>847</xdr:row>
      <xdr:rowOff>622539</xdr:rowOff>
    </xdr:to>
    <xdr:pic>
      <xdr:nvPicPr>
        <xdr:cNvPr id="12400" name="Picture 12399">
          <a:extLst>
            <a:ext uri="{FF2B5EF4-FFF2-40B4-BE49-F238E27FC236}">
              <a16:creationId xmlns:a16="http://schemas.microsoft.com/office/drawing/2014/main" id="{332DCDE2-9425-F54D-855F-7712A421761D}"/>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167443" y="592135344"/>
          <a:ext cx="407358" cy="586595"/>
        </a:xfrm>
        <a:prstGeom prst="rect">
          <a:avLst/>
        </a:prstGeom>
      </xdr:spPr>
    </xdr:pic>
    <xdr:clientData/>
  </xdr:twoCellAnchor>
  <xdr:twoCellAnchor>
    <xdr:from>
      <xdr:col>1</xdr:col>
      <xdr:colOff>239621</xdr:colOff>
      <xdr:row>846</xdr:row>
      <xdr:rowOff>11980</xdr:rowOff>
    </xdr:from>
    <xdr:to>
      <xdr:col>1</xdr:col>
      <xdr:colOff>730848</xdr:colOff>
      <xdr:row>846</xdr:row>
      <xdr:rowOff>682694</xdr:rowOff>
    </xdr:to>
    <xdr:pic>
      <xdr:nvPicPr>
        <xdr:cNvPr id="12401" name="Picture 12400">
          <a:extLst>
            <a:ext uri="{FF2B5EF4-FFF2-40B4-BE49-F238E27FC236}">
              <a16:creationId xmlns:a16="http://schemas.microsoft.com/office/drawing/2014/main" id="{1AEB7AC4-D642-C547-B26A-BDAF4CC3673B}"/>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179421" y="591412880"/>
          <a:ext cx="491227" cy="670714"/>
        </a:xfrm>
        <a:prstGeom prst="rect">
          <a:avLst/>
        </a:prstGeom>
      </xdr:spPr>
    </xdr:pic>
    <xdr:clientData/>
  </xdr:twoCellAnchor>
  <xdr:twoCellAnchor>
    <xdr:from>
      <xdr:col>1</xdr:col>
      <xdr:colOff>224288</xdr:colOff>
      <xdr:row>882</xdr:row>
      <xdr:rowOff>68533</xdr:rowOff>
    </xdr:from>
    <xdr:to>
      <xdr:col>1</xdr:col>
      <xdr:colOff>655608</xdr:colOff>
      <xdr:row>882</xdr:row>
      <xdr:rowOff>655128</xdr:rowOff>
    </xdr:to>
    <xdr:pic>
      <xdr:nvPicPr>
        <xdr:cNvPr id="12402" name="Picture 12401">
          <a:extLst>
            <a:ext uri="{FF2B5EF4-FFF2-40B4-BE49-F238E27FC236}">
              <a16:creationId xmlns:a16="http://schemas.microsoft.com/office/drawing/2014/main" id="{E8846BFD-4451-CE4F-80F5-1AE7F11E2775}"/>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64088" y="616615433"/>
          <a:ext cx="431320" cy="586595"/>
        </a:xfrm>
        <a:prstGeom prst="rect">
          <a:avLst/>
        </a:prstGeom>
      </xdr:spPr>
    </xdr:pic>
    <xdr:clientData/>
  </xdr:twoCellAnchor>
  <xdr:twoCellAnchor>
    <xdr:from>
      <xdr:col>1</xdr:col>
      <xdr:colOff>232915</xdr:colOff>
      <xdr:row>883</xdr:row>
      <xdr:rowOff>53197</xdr:rowOff>
    </xdr:from>
    <xdr:to>
      <xdr:col>1</xdr:col>
      <xdr:colOff>664235</xdr:colOff>
      <xdr:row>883</xdr:row>
      <xdr:rowOff>639792</xdr:rowOff>
    </xdr:to>
    <xdr:pic>
      <xdr:nvPicPr>
        <xdr:cNvPr id="12403" name="Picture 12402">
          <a:extLst>
            <a:ext uri="{FF2B5EF4-FFF2-40B4-BE49-F238E27FC236}">
              <a16:creationId xmlns:a16="http://schemas.microsoft.com/office/drawing/2014/main" id="{85360CE5-15DD-C547-B8E5-ED0C2353E678}"/>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72715" y="617298597"/>
          <a:ext cx="431320" cy="586595"/>
        </a:xfrm>
        <a:prstGeom prst="rect">
          <a:avLst/>
        </a:prstGeom>
      </xdr:spPr>
    </xdr:pic>
    <xdr:clientData/>
  </xdr:twoCellAnchor>
  <xdr:twoCellAnchor>
    <xdr:from>
      <xdr:col>1</xdr:col>
      <xdr:colOff>265504</xdr:colOff>
      <xdr:row>884</xdr:row>
      <xdr:rowOff>61823</xdr:rowOff>
    </xdr:from>
    <xdr:to>
      <xdr:col>1</xdr:col>
      <xdr:colOff>696824</xdr:colOff>
      <xdr:row>884</xdr:row>
      <xdr:rowOff>648418</xdr:rowOff>
    </xdr:to>
    <xdr:pic>
      <xdr:nvPicPr>
        <xdr:cNvPr id="12404" name="Picture 12403">
          <a:extLst>
            <a:ext uri="{FF2B5EF4-FFF2-40B4-BE49-F238E27FC236}">
              <a16:creationId xmlns:a16="http://schemas.microsoft.com/office/drawing/2014/main" id="{EE5CAAB5-CB7C-554C-8195-86FB371408AC}"/>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5304" y="618005723"/>
          <a:ext cx="431320" cy="586595"/>
        </a:xfrm>
        <a:prstGeom prst="rect">
          <a:avLst/>
        </a:prstGeom>
      </xdr:spPr>
    </xdr:pic>
    <xdr:clientData/>
  </xdr:twoCellAnchor>
  <xdr:twoCellAnchor>
    <xdr:from>
      <xdr:col>1</xdr:col>
      <xdr:colOff>262149</xdr:colOff>
      <xdr:row>885</xdr:row>
      <xdr:rowOff>34507</xdr:rowOff>
    </xdr:from>
    <xdr:to>
      <xdr:col>1</xdr:col>
      <xdr:colOff>693469</xdr:colOff>
      <xdr:row>885</xdr:row>
      <xdr:rowOff>621102</xdr:rowOff>
    </xdr:to>
    <xdr:pic>
      <xdr:nvPicPr>
        <xdr:cNvPr id="12405" name="Picture 12404">
          <a:extLst>
            <a:ext uri="{FF2B5EF4-FFF2-40B4-BE49-F238E27FC236}">
              <a16:creationId xmlns:a16="http://schemas.microsoft.com/office/drawing/2014/main" id="{A1C06E72-498C-3A4D-8577-65E064725E83}"/>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1949" y="618676907"/>
          <a:ext cx="431320" cy="586595"/>
        </a:xfrm>
        <a:prstGeom prst="rect">
          <a:avLst/>
        </a:prstGeom>
      </xdr:spPr>
    </xdr:pic>
    <xdr:clientData/>
  </xdr:twoCellAnchor>
  <xdr:twoCellAnchor>
    <xdr:from>
      <xdr:col>1</xdr:col>
      <xdr:colOff>203678</xdr:colOff>
      <xdr:row>886</xdr:row>
      <xdr:rowOff>43316</xdr:rowOff>
    </xdr:from>
    <xdr:to>
      <xdr:col>1</xdr:col>
      <xdr:colOff>684361</xdr:colOff>
      <xdr:row>886</xdr:row>
      <xdr:rowOff>671901</xdr:rowOff>
    </xdr:to>
    <xdr:pic>
      <xdr:nvPicPr>
        <xdr:cNvPr id="12406" name="Picture 12405">
          <a:extLst>
            <a:ext uri="{FF2B5EF4-FFF2-40B4-BE49-F238E27FC236}">
              <a16:creationId xmlns:a16="http://schemas.microsoft.com/office/drawing/2014/main" id="{5FA0FC12-C79C-E34D-B6AE-C2314C3CC160}"/>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43478" y="619384216"/>
          <a:ext cx="480683" cy="628585"/>
        </a:xfrm>
        <a:prstGeom prst="rect">
          <a:avLst/>
        </a:prstGeom>
      </xdr:spPr>
    </xdr:pic>
    <xdr:clientData/>
  </xdr:twoCellAnchor>
  <xdr:twoCellAnchor>
    <xdr:from>
      <xdr:col>1</xdr:col>
      <xdr:colOff>212304</xdr:colOff>
      <xdr:row>887</xdr:row>
      <xdr:rowOff>27980</xdr:rowOff>
    </xdr:from>
    <xdr:to>
      <xdr:col>1</xdr:col>
      <xdr:colOff>692987</xdr:colOff>
      <xdr:row>887</xdr:row>
      <xdr:rowOff>656565</xdr:rowOff>
    </xdr:to>
    <xdr:pic>
      <xdr:nvPicPr>
        <xdr:cNvPr id="12407" name="Picture 12406">
          <a:extLst>
            <a:ext uri="{FF2B5EF4-FFF2-40B4-BE49-F238E27FC236}">
              <a16:creationId xmlns:a16="http://schemas.microsoft.com/office/drawing/2014/main" id="{49C9C185-F468-584A-8738-DA247BCD8087}"/>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52104" y="620067380"/>
          <a:ext cx="480683" cy="628585"/>
        </a:xfrm>
        <a:prstGeom prst="rect">
          <a:avLst/>
        </a:prstGeom>
      </xdr:spPr>
    </xdr:pic>
    <xdr:clientData/>
  </xdr:twoCellAnchor>
  <xdr:twoCellAnchor>
    <xdr:from>
      <xdr:col>1</xdr:col>
      <xdr:colOff>155754</xdr:colOff>
      <xdr:row>888</xdr:row>
      <xdr:rowOff>23962</xdr:rowOff>
    </xdr:from>
    <xdr:to>
      <xdr:col>1</xdr:col>
      <xdr:colOff>682924</xdr:colOff>
      <xdr:row>888</xdr:row>
      <xdr:rowOff>663296</xdr:rowOff>
    </xdr:to>
    <xdr:pic>
      <xdr:nvPicPr>
        <xdr:cNvPr id="12408" name="Picture 12407">
          <a:extLst>
            <a:ext uri="{FF2B5EF4-FFF2-40B4-BE49-F238E27FC236}">
              <a16:creationId xmlns:a16="http://schemas.microsoft.com/office/drawing/2014/main" id="{242008B5-B470-9349-AA33-579C4E97CEF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095554" y="620761862"/>
          <a:ext cx="527170" cy="639334"/>
        </a:xfrm>
        <a:prstGeom prst="rect">
          <a:avLst/>
        </a:prstGeom>
      </xdr:spPr>
    </xdr:pic>
    <xdr:clientData/>
  </xdr:twoCellAnchor>
  <xdr:twoCellAnchor>
    <xdr:from>
      <xdr:col>1</xdr:col>
      <xdr:colOff>239623</xdr:colOff>
      <xdr:row>889</xdr:row>
      <xdr:rowOff>23963</xdr:rowOff>
    </xdr:from>
    <xdr:to>
      <xdr:col>1</xdr:col>
      <xdr:colOff>690229</xdr:colOff>
      <xdr:row>889</xdr:row>
      <xdr:rowOff>632282</xdr:rowOff>
    </xdr:to>
    <xdr:pic>
      <xdr:nvPicPr>
        <xdr:cNvPr id="12409" name="Picture 12408">
          <a:extLst>
            <a:ext uri="{FF2B5EF4-FFF2-40B4-BE49-F238E27FC236}">
              <a16:creationId xmlns:a16="http://schemas.microsoft.com/office/drawing/2014/main" id="{040D63F0-06FC-3E48-A002-951E4B90E28E}"/>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79423" y="621460363"/>
          <a:ext cx="450606" cy="608319"/>
        </a:xfrm>
        <a:prstGeom prst="rect">
          <a:avLst/>
        </a:prstGeom>
      </xdr:spPr>
    </xdr:pic>
    <xdr:clientData/>
  </xdr:twoCellAnchor>
  <xdr:twoCellAnchor>
    <xdr:from>
      <xdr:col>1</xdr:col>
      <xdr:colOff>119811</xdr:colOff>
      <xdr:row>890</xdr:row>
      <xdr:rowOff>23962</xdr:rowOff>
    </xdr:from>
    <xdr:to>
      <xdr:col>1</xdr:col>
      <xdr:colOff>792911</xdr:colOff>
      <xdr:row>890</xdr:row>
      <xdr:rowOff>671662</xdr:rowOff>
    </xdr:to>
    <xdr:pic>
      <xdr:nvPicPr>
        <xdr:cNvPr id="12410" name="Picture 12409">
          <a:extLst>
            <a:ext uri="{FF2B5EF4-FFF2-40B4-BE49-F238E27FC236}">
              <a16:creationId xmlns:a16="http://schemas.microsoft.com/office/drawing/2014/main" id="{CD141932-8820-4646-8D9B-BA3DA17AE94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59611" y="622158862"/>
          <a:ext cx="673100" cy="647700"/>
        </a:xfrm>
        <a:prstGeom prst="rect">
          <a:avLst/>
        </a:prstGeom>
      </xdr:spPr>
    </xdr:pic>
    <xdr:clientData/>
  </xdr:twoCellAnchor>
  <xdr:twoCellAnchor>
    <xdr:from>
      <xdr:col>1</xdr:col>
      <xdr:colOff>92494</xdr:colOff>
      <xdr:row>891</xdr:row>
      <xdr:rowOff>32589</xdr:rowOff>
    </xdr:from>
    <xdr:to>
      <xdr:col>1</xdr:col>
      <xdr:colOff>765594</xdr:colOff>
      <xdr:row>891</xdr:row>
      <xdr:rowOff>680289</xdr:rowOff>
    </xdr:to>
    <xdr:pic>
      <xdr:nvPicPr>
        <xdr:cNvPr id="12411" name="Picture 12410">
          <a:extLst>
            <a:ext uri="{FF2B5EF4-FFF2-40B4-BE49-F238E27FC236}">
              <a16:creationId xmlns:a16="http://schemas.microsoft.com/office/drawing/2014/main" id="{6A565DC4-25F8-6749-BF90-25D183107EF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32294" y="622865989"/>
          <a:ext cx="673100" cy="647700"/>
        </a:xfrm>
        <a:prstGeom prst="rect">
          <a:avLst/>
        </a:prstGeom>
      </xdr:spPr>
    </xdr:pic>
    <xdr:clientData/>
  </xdr:twoCellAnchor>
  <xdr:twoCellAnchor>
    <xdr:from>
      <xdr:col>1</xdr:col>
      <xdr:colOff>89139</xdr:colOff>
      <xdr:row>892</xdr:row>
      <xdr:rowOff>17253</xdr:rowOff>
    </xdr:from>
    <xdr:to>
      <xdr:col>1</xdr:col>
      <xdr:colOff>762239</xdr:colOff>
      <xdr:row>892</xdr:row>
      <xdr:rowOff>664953</xdr:rowOff>
    </xdr:to>
    <xdr:pic>
      <xdr:nvPicPr>
        <xdr:cNvPr id="12412" name="Picture 12411">
          <a:extLst>
            <a:ext uri="{FF2B5EF4-FFF2-40B4-BE49-F238E27FC236}">
              <a16:creationId xmlns:a16="http://schemas.microsoft.com/office/drawing/2014/main" id="{948D303B-F825-FF44-9E0A-107C9CA25233}"/>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28939" y="623549153"/>
          <a:ext cx="673100" cy="647700"/>
        </a:xfrm>
        <a:prstGeom prst="rect">
          <a:avLst/>
        </a:prstGeom>
      </xdr:spPr>
    </xdr:pic>
    <xdr:clientData/>
  </xdr:twoCellAnchor>
  <xdr:twoCellAnchor>
    <xdr:from>
      <xdr:col>1</xdr:col>
      <xdr:colOff>107830</xdr:colOff>
      <xdr:row>893</xdr:row>
      <xdr:rowOff>23963</xdr:rowOff>
    </xdr:from>
    <xdr:to>
      <xdr:col>1</xdr:col>
      <xdr:colOff>742830</xdr:colOff>
      <xdr:row>893</xdr:row>
      <xdr:rowOff>671663</xdr:rowOff>
    </xdr:to>
    <xdr:pic>
      <xdr:nvPicPr>
        <xdr:cNvPr id="12413" name="Picture 12412">
          <a:extLst>
            <a:ext uri="{FF2B5EF4-FFF2-40B4-BE49-F238E27FC236}">
              <a16:creationId xmlns:a16="http://schemas.microsoft.com/office/drawing/2014/main" id="{243074D1-0A2D-054D-B944-31B29B1C36FC}"/>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047630" y="624254363"/>
          <a:ext cx="635000" cy="647700"/>
        </a:xfrm>
        <a:prstGeom prst="rect">
          <a:avLst/>
        </a:prstGeom>
      </xdr:spPr>
    </xdr:pic>
    <xdr:clientData/>
  </xdr:twoCellAnchor>
  <xdr:twoCellAnchor>
    <xdr:from>
      <xdr:col>1</xdr:col>
      <xdr:colOff>155754</xdr:colOff>
      <xdr:row>894</xdr:row>
      <xdr:rowOff>23962</xdr:rowOff>
    </xdr:from>
    <xdr:to>
      <xdr:col>1</xdr:col>
      <xdr:colOff>778054</xdr:colOff>
      <xdr:row>895</xdr:row>
      <xdr:rowOff>2156</xdr:rowOff>
    </xdr:to>
    <xdr:pic>
      <xdr:nvPicPr>
        <xdr:cNvPr id="12414" name="Picture 12413">
          <a:extLst>
            <a:ext uri="{FF2B5EF4-FFF2-40B4-BE49-F238E27FC236}">
              <a16:creationId xmlns:a16="http://schemas.microsoft.com/office/drawing/2014/main" id="{37AC52A3-3F73-E84F-A075-812CFA518797}"/>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095554" y="624952862"/>
          <a:ext cx="622300" cy="676694"/>
        </a:xfrm>
        <a:prstGeom prst="rect">
          <a:avLst/>
        </a:prstGeom>
      </xdr:spPr>
    </xdr:pic>
    <xdr:clientData/>
  </xdr:twoCellAnchor>
  <xdr:twoCellAnchor>
    <xdr:from>
      <xdr:col>1</xdr:col>
      <xdr:colOff>131792</xdr:colOff>
      <xdr:row>895</xdr:row>
      <xdr:rowOff>23962</xdr:rowOff>
    </xdr:from>
    <xdr:to>
      <xdr:col>1</xdr:col>
      <xdr:colOff>754092</xdr:colOff>
      <xdr:row>896</xdr:row>
      <xdr:rowOff>0</xdr:rowOff>
    </xdr:to>
    <xdr:pic>
      <xdr:nvPicPr>
        <xdr:cNvPr id="12415" name="Picture 12414">
          <a:extLst>
            <a:ext uri="{FF2B5EF4-FFF2-40B4-BE49-F238E27FC236}">
              <a16:creationId xmlns:a16="http://schemas.microsoft.com/office/drawing/2014/main" id="{C028DA47-4F95-9941-BBC7-A4D8C0459529}"/>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071592" y="625651362"/>
          <a:ext cx="622300" cy="674538"/>
        </a:xfrm>
        <a:prstGeom prst="rect">
          <a:avLst/>
        </a:prstGeom>
      </xdr:spPr>
    </xdr:pic>
    <xdr:clientData/>
  </xdr:twoCellAnchor>
  <xdr:twoCellAnchor>
    <xdr:from>
      <xdr:col>1</xdr:col>
      <xdr:colOff>203679</xdr:colOff>
      <xdr:row>878</xdr:row>
      <xdr:rowOff>23961</xdr:rowOff>
    </xdr:from>
    <xdr:to>
      <xdr:col>1</xdr:col>
      <xdr:colOff>731053</xdr:colOff>
      <xdr:row>878</xdr:row>
      <xdr:rowOff>658962</xdr:rowOff>
    </xdr:to>
    <xdr:pic>
      <xdr:nvPicPr>
        <xdr:cNvPr id="12416" name="Picture 12415">
          <a:extLst>
            <a:ext uri="{FF2B5EF4-FFF2-40B4-BE49-F238E27FC236}">
              <a16:creationId xmlns:a16="http://schemas.microsoft.com/office/drawing/2014/main" id="{199FC213-3613-9542-96DC-801C169FEC93}"/>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143479" y="613776861"/>
          <a:ext cx="527374" cy="635001"/>
        </a:xfrm>
        <a:prstGeom prst="rect">
          <a:avLst/>
        </a:prstGeom>
      </xdr:spPr>
    </xdr:pic>
    <xdr:clientData/>
  </xdr:twoCellAnchor>
  <xdr:twoCellAnchor>
    <xdr:from>
      <xdr:col>1</xdr:col>
      <xdr:colOff>119811</xdr:colOff>
      <xdr:row>897</xdr:row>
      <xdr:rowOff>23963</xdr:rowOff>
    </xdr:from>
    <xdr:to>
      <xdr:col>1</xdr:col>
      <xdr:colOff>647185</xdr:colOff>
      <xdr:row>897</xdr:row>
      <xdr:rowOff>658964</xdr:rowOff>
    </xdr:to>
    <xdr:pic>
      <xdr:nvPicPr>
        <xdr:cNvPr id="12417" name="Picture 12416">
          <a:extLst>
            <a:ext uri="{FF2B5EF4-FFF2-40B4-BE49-F238E27FC236}">
              <a16:creationId xmlns:a16="http://schemas.microsoft.com/office/drawing/2014/main" id="{FA1A2500-2C1F-A746-A3D4-F3924F2EBAB5}"/>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048363"/>
          <a:ext cx="527374" cy="635001"/>
        </a:xfrm>
        <a:prstGeom prst="rect">
          <a:avLst/>
        </a:prstGeom>
      </xdr:spPr>
    </xdr:pic>
    <xdr:clientData/>
  </xdr:twoCellAnchor>
  <xdr:twoCellAnchor>
    <xdr:from>
      <xdr:col>1</xdr:col>
      <xdr:colOff>119811</xdr:colOff>
      <xdr:row>898</xdr:row>
      <xdr:rowOff>23962</xdr:rowOff>
    </xdr:from>
    <xdr:to>
      <xdr:col>1</xdr:col>
      <xdr:colOff>647185</xdr:colOff>
      <xdr:row>898</xdr:row>
      <xdr:rowOff>658963</xdr:rowOff>
    </xdr:to>
    <xdr:pic>
      <xdr:nvPicPr>
        <xdr:cNvPr id="12418" name="Picture 12417">
          <a:extLst>
            <a:ext uri="{FF2B5EF4-FFF2-40B4-BE49-F238E27FC236}">
              <a16:creationId xmlns:a16="http://schemas.microsoft.com/office/drawing/2014/main" id="{57981764-4096-7D40-BFCA-06566A86D120}"/>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746862"/>
          <a:ext cx="527374" cy="635001"/>
        </a:xfrm>
        <a:prstGeom prst="rect">
          <a:avLst/>
        </a:prstGeom>
      </xdr:spPr>
    </xdr:pic>
    <xdr:clientData/>
  </xdr:twoCellAnchor>
  <xdr:twoCellAnchor>
    <xdr:from>
      <xdr:col>1</xdr:col>
      <xdr:colOff>143773</xdr:colOff>
      <xdr:row>899</xdr:row>
      <xdr:rowOff>0</xdr:rowOff>
    </xdr:from>
    <xdr:to>
      <xdr:col>1</xdr:col>
      <xdr:colOff>659337</xdr:colOff>
      <xdr:row>899</xdr:row>
      <xdr:rowOff>646982</xdr:rowOff>
    </xdr:to>
    <xdr:pic>
      <xdr:nvPicPr>
        <xdr:cNvPr id="12419" name="Picture 12418">
          <a:extLst>
            <a:ext uri="{FF2B5EF4-FFF2-40B4-BE49-F238E27FC236}">
              <a16:creationId xmlns:a16="http://schemas.microsoft.com/office/drawing/2014/main" id="{14CEC8DB-84F1-5B4F-9D11-FE16626D46C5}"/>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083573" y="628421400"/>
          <a:ext cx="515564" cy="646982"/>
        </a:xfrm>
        <a:prstGeom prst="rect">
          <a:avLst/>
        </a:prstGeom>
      </xdr:spPr>
    </xdr:pic>
    <xdr:clientData/>
  </xdr:twoCellAnchor>
  <xdr:twoCellAnchor editAs="oneCell">
    <xdr:from>
      <xdr:col>1</xdr:col>
      <xdr:colOff>137450</xdr:colOff>
      <xdr:row>909</xdr:row>
      <xdr:rowOff>17639</xdr:rowOff>
    </xdr:from>
    <xdr:to>
      <xdr:col>1</xdr:col>
      <xdr:colOff>676601</xdr:colOff>
      <xdr:row>909</xdr:row>
      <xdr:rowOff>608542</xdr:rowOff>
    </xdr:to>
    <xdr:pic>
      <xdr:nvPicPr>
        <xdr:cNvPr id="12420" name="Picture 12419">
          <a:extLst>
            <a:ext uri="{FF2B5EF4-FFF2-40B4-BE49-F238E27FC236}">
              <a16:creationId xmlns:a16="http://schemas.microsoft.com/office/drawing/2014/main" id="{68FFA17E-FD9C-D745-85E7-BF1F376AA27F}"/>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089950" y="86439375"/>
          <a:ext cx="539151" cy="590903"/>
        </a:xfrm>
        <a:prstGeom prst="rect">
          <a:avLst/>
        </a:prstGeom>
      </xdr:spPr>
    </xdr:pic>
    <xdr:clientData/>
  </xdr:twoCellAnchor>
  <xdr:twoCellAnchor>
    <xdr:from>
      <xdr:col>1</xdr:col>
      <xdr:colOff>119811</xdr:colOff>
      <xdr:row>896</xdr:row>
      <xdr:rowOff>23962</xdr:rowOff>
    </xdr:from>
    <xdr:to>
      <xdr:col>1</xdr:col>
      <xdr:colOff>742111</xdr:colOff>
      <xdr:row>896</xdr:row>
      <xdr:rowOff>658962</xdr:rowOff>
    </xdr:to>
    <xdr:pic>
      <xdr:nvPicPr>
        <xdr:cNvPr id="12421" name="Picture 12420">
          <a:extLst>
            <a:ext uri="{FF2B5EF4-FFF2-40B4-BE49-F238E27FC236}">
              <a16:creationId xmlns:a16="http://schemas.microsoft.com/office/drawing/2014/main" id="{1783C2BD-668D-DA4F-B8A0-842E6219AEA1}"/>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059611" y="626349862"/>
          <a:ext cx="622300" cy="635000"/>
        </a:xfrm>
        <a:prstGeom prst="rect">
          <a:avLst/>
        </a:prstGeom>
      </xdr:spPr>
    </xdr:pic>
    <xdr:clientData/>
  </xdr:twoCellAnchor>
  <xdr:twoCellAnchor>
    <xdr:from>
      <xdr:col>1</xdr:col>
      <xdr:colOff>119810</xdr:colOff>
      <xdr:row>901</xdr:row>
      <xdr:rowOff>35944</xdr:rowOff>
    </xdr:from>
    <xdr:to>
      <xdr:col>1</xdr:col>
      <xdr:colOff>563113</xdr:colOff>
      <xdr:row>901</xdr:row>
      <xdr:rowOff>662350</xdr:rowOff>
    </xdr:to>
    <xdr:pic>
      <xdr:nvPicPr>
        <xdr:cNvPr id="12422" name="Picture 12421">
          <a:extLst>
            <a:ext uri="{FF2B5EF4-FFF2-40B4-BE49-F238E27FC236}">
              <a16:creationId xmlns:a16="http://schemas.microsoft.com/office/drawing/2014/main" id="{74584805-CE39-7E4E-9708-541304649CB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59610" y="629854344"/>
          <a:ext cx="443303" cy="626406"/>
        </a:xfrm>
        <a:prstGeom prst="rect">
          <a:avLst/>
        </a:prstGeom>
      </xdr:spPr>
    </xdr:pic>
    <xdr:clientData/>
  </xdr:twoCellAnchor>
  <xdr:twoCellAnchor>
    <xdr:from>
      <xdr:col>1</xdr:col>
      <xdr:colOff>143774</xdr:colOff>
      <xdr:row>902</xdr:row>
      <xdr:rowOff>23963</xdr:rowOff>
    </xdr:from>
    <xdr:to>
      <xdr:col>1</xdr:col>
      <xdr:colOff>587077</xdr:colOff>
      <xdr:row>902</xdr:row>
      <xdr:rowOff>650369</xdr:rowOff>
    </xdr:to>
    <xdr:pic>
      <xdr:nvPicPr>
        <xdr:cNvPr id="12423" name="Picture 12422">
          <a:extLst>
            <a:ext uri="{FF2B5EF4-FFF2-40B4-BE49-F238E27FC236}">
              <a16:creationId xmlns:a16="http://schemas.microsoft.com/office/drawing/2014/main" id="{31A73A70-5C4B-2E46-B057-AE691EB5900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83574" y="630540863"/>
          <a:ext cx="443303" cy="626406"/>
        </a:xfrm>
        <a:prstGeom prst="rect">
          <a:avLst/>
        </a:prstGeom>
      </xdr:spPr>
    </xdr:pic>
    <xdr:clientData/>
  </xdr:twoCellAnchor>
  <xdr:twoCellAnchor>
    <xdr:from>
      <xdr:col>1</xdr:col>
      <xdr:colOff>155755</xdr:colOff>
      <xdr:row>903</xdr:row>
      <xdr:rowOff>47925</xdr:rowOff>
    </xdr:from>
    <xdr:to>
      <xdr:col>1</xdr:col>
      <xdr:colOff>599058</xdr:colOff>
      <xdr:row>903</xdr:row>
      <xdr:rowOff>674331</xdr:rowOff>
    </xdr:to>
    <xdr:pic>
      <xdr:nvPicPr>
        <xdr:cNvPr id="12424" name="Picture 12423">
          <a:extLst>
            <a:ext uri="{FF2B5EF4-FFF2-40B4-BE49-F238E27FC236}">
              <a16:creationId xmlns:a16="http://schemas.microsoft.com/office/drawing/2014/main" id="{86B1E4A3-E05A-6444-A355-34F97A7B4275}"/>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95555" y="631263325"/>
          <a:ext cx="443303" cy="626406"/>
        </a:xfrm>
        <a:prstGeom prst="rect">
          <a:avLst/>
        </a:prstGeom>
      </xdr:spPr>
    </xdr:pic>
    <xdr:clientData/>
  </xdr:twoCellAnchor>
  <xdr:twoCellAnchor>
    <xdr:from>
      <xdr:col>1</xdr:col>
      <xdr:colOff>95849</xdr:colOff>
      <xdr:row>904</xdr:row>
      <xdr:rowOff>0</xdr:rowOff>
    </xdr:from>
    <xdr:to>
      <xdr:col>1</xdr:col>
      <xdr:colOff>623018</xdr:colOff>
      <xdr:row>905</xdr:row>
      <xdr:rowOff>7986</xdr:rowOff>
    </xdr:to>
    <xdr:pic>
      <xdr:nvPicPr>
        <xdr:cNvPr id="12425" name="Picture 12424">
          <a:extLst>
            <a:ext uri="{FF2B5EF4-FFF2-40B4-BE49-F238E27FC236}">
              <a16:creationId xmlns:a16="http://schemas.microsoft.com/office/drawing/2014/main" id="{B78D975F-1A6C-3C49-A32C-144D9C02F75B}"/>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035649" y="631913900"/>
          <a:ext cx="527169" cy="706486"/>
        </a:xfrm>
        <a:prstGeom prst="rect">
          <a:avLst/>
        </a:prstGeom>
      </xdr:spPr>
    </xdr:pic>
    <xdr:clientData/>
  </xdr:twoCellAnchor>
  <xdr:twoCellAnchor>
    <xdr:from>
      <xdr:col>1</xdr:col>
      <xdr:colOff>131792</xdr:colOff>
      <xdr:row>905</xdr:row>
      <xdr:rowOff>23962</xdr:rowOff>
    </xdr:from>
    <xdr:to>
      <xdr:col>1</xdr:col>
      <xdr:colOff>635000</xdr:colOff>
      <xdr:row>905</xdr:row>
      <xdr:rowOff>685039</xdr:rowOff>
    </xdr:to>
    <xdr:pic>
      <xdr:nvPicPr>
        <xdr:cNvPr id="12426" name="Picture 12425">
          <a:extLst>
            <a:ext uri="{FF2B5EF4-FFF2-40B4-BE49-F238E27FC236}">
              <a16:creationId xmlns:a16="http://schemas.microsoft.com/office/drawing/2014/main" id="{18DCA018-404E-DE40-9F48-EC581BF0FEBC}"/>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071592" y="632636362"/>
          <a:ext cx="503208" cy="661077"/>
        </a:xfrm>
        <a:prstGeom prst="rect">
          <a:avLst/>
        </a:prstGeom>
      </xdr:spPr>
    </xdr:pic>
    <xdr:clientData/>
  </xdr:twoCellAnchor>
  <xdr:twoCellAnchor>
    <xdr:from>
      <xdr:col>1</xdr:col>
      <xdr:colOff>119810</xdr:colOff>
      <xdr:row>906</xdr:row>
      <xdr:rowOff>23962</xdr:rowOff>
    </xdr:from>
    <xdr:to>
      <xdr:col>1</xdr:col>
      <xdr:colOff>594263</xdr:colOff>
      <xdr:row>906</xdr:row>
      <xdr:rowOff>670943</xdr:rowOff>
    </xdr:to>
    <xdr:pic>
      <xdr:nvPicPr>
        <xdr:cNvPr id="12427" name="Picture 12426">
          <a:extLst>
            <a:ext uri="{FF2B5EF4-FFF2-40B4-BE49-F238E27FC236}">
              <a16:creationId xmlns:a16="http://schemas.microsoft.com/office/drawing/2014/main" id="{9B3DBB61-CE46-3D40-A8F3-67CB1E44EC24}"/>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059610" y="633334862"/>
          <a:ext cx="474453" cy="646981"/>
        </a:xfrm>
        <a:prstGeom prst="rect">
          <a:avLst/>
        </a:prstGeom>
      </xdr:spPr>
    </xdr:pic>
    <xdr:clientData/>
  </xdr:twoCellAnchor>
  <xdr:twoCellAnchor>
    <xdr:from>
      <xdr:col>1</xdr:col>
      <xdr:colOff>131793</xdr:colOff>
      <xdr:row>907</xdr:row>
      <xdr:rowOff>23963</xdr:rowOff>
    </xdr:from>
    <xdr:to>
      <xdr:col>1</xdr:col>
      <xdr:colOff>635000</xdr:colOff>
      <xdr:row>907</xdr:row>
      <xdr:rowOff>691680</xdr:rowOff>
    </xdr:to>
    <xdr:pic>
      <xdr:nvPicPr>
        <xdr:cNvPr id="12428" name="Picture 12427">
          <a:extLst>
            <a:ext uri="{FF2B5EF4-FFF2-40B4-BE49-F238E27FC236}">
              <a16:creationId xmlns:a16="http://schemas.microsoft.com/office/drawing/2014/main" id="{D927C3F7-F3E6-2141-8317-19A57345AECE}"/>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071593" y="634033363"/>
          <a:ext cx="503207" cy="667717"/>
        </a:xfrm>
        <a:prstGeom prst="rect">
          <a:avLst/>
        </a:prstGeom>
      </xdr:spPr>
    </xdr:pic>
    <xdr:clientData/>
  </xdr:twoCellAnchor>
  <xdr:twoCellAnchor>
    <xdr:from>
      <xdr:col>1</xdr:col>
      <xdr:colOff>107829</xdr:colOff>
      <xdr:row>908</xdr:row>
      <xdr:rowOff>23962</xdr:rowOff>
    </xdr:from>
    <xdr:to>
      <xdr:col>1</xdr:col>
      <xdr:colOff>635000</xdr:colOff>
      <xdr:row>908</xdr:row>
      <xdr:rowOff>685322</xdr:rowOff>
    </xdr:to>
    <xdr:pic>
      <xdr:nvPicPr>
        <xdr:cNvPr id="12429" name="Picture 12428">
          <a:extLst>
            <a:ext uri="{FF2B5EF4-FFF2-40B4-BE49-F238E27FC236}">
              <a16:creationId xmlns:a16="http://schemas.microsoft.com/office/drawing/2014/main" id="{F8B71627-9377-E14E-B23A-117BDC11F57E}"/>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047629" y="634731862"/>
          <a:ext cx="527171" cy="661360"/>
        </a:xfrm>
        <a:prstGeom prst="rect">
          <a:avLst/>
        </a:prstGeom>
      </xdr:spPr>
    </xdr:pic>
    <xdr:clientData/>
  </xdr:twoCellAnchor>
  <xdr:twoCellAnchor>
    <xdr:from>
      <xdr:col>1</xdr:col>
      <xdr:colOff>167734</xdr:colOff>
      <xdr:row>872</xdr:row>
      <xdr:rowOff>0</xdr:rowOff>
    </xdr:from>
    <xdr:to>
      <xdr:col>1</xdr:col>
      <xdr:colOff>694905</xdr:colOff>
      <xdr:row>872</xdr:row>
      <xdr:rowOff>676370</xdr:rowOff>
    </xdr:to>
    <xdr:pic>
      <xdr:nvPicPr>
        <xdr:cNvPr id="12430" name="Picture 12429">
          <a:extLst>
            <a:ext uri="{FF2B5EF4-FFF2-40B4-BE49-F238E27FC236}">
              <a16:creationId xmlns:a16="http://schemas.microsoft.com/office/drawing/2014/main" id="{51538A63-3DC8-D341-8EEA-197AA68C10D4}"/>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107534" y="609561900"/>
          <a:ext cx="527171" cy="676370"/>
        </a:xfrm>
        <a:prstGeom prst="rect">
          <a:avLst/>
        </a:prstGeom>
      </xdr:spPr>
    </xdr:pic>
    <xdr:clientData/>
  </xdr:twoCellAnchor>
  <xdr:twoCellAnchor>
    <xdr:from>
      <xdr:col>1</xdr:col>
      <xdr:colOff>155754</xdr:colOff>
      <xdr:row>874</xdr:row>
      <xdr:rowOff>23963</xdr:rowOff>
    </xdr:from>
    <xdr:to>
      <xdr:col>1</xdr:col>
      <xdr:colOff>599056</xdr:colOff>
      <xdr:row>874</xdr:row>
      <xdr:rowOff>678841</xdr:rowOff>
    </xdr:to>
    <xdr:pic>
      <xdr:nvPicPr>
        <xdr:cNvPr id="12431" name="Picture 12430">
          <a:extLst>
            <a:ext uri="{FF2B5EF4-FFF2-40B4-BE49-F238E27FC236}">
              <a16:creationId xmlns:a16="http://schemas.microsoft.com/office/drawing/2014/main" id="{FFB21B8A-B402-B946-9741-BFFC61B76C7D}"/>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95554" y="610982863"/>
          <a:ext cx="443302" cy="654878"/>
        </a:xfrm>
        <a:prstGeom prst="rect">
          <a:avLst/>
        </a:prstGeom>
      </xdr:spPr>
    </xdr:pic>
    <xdr:clientData/>
  </xdr:twoCellAnchor>
  <xdr:twoCellAnchor>
    <xdr:from>
      <xdr:col>1</xdr:col>
      <xdr:colOff>131793</xdr:colOff>
      <xdr:row>875</xdr:row>
      <xdr:rowOff>35943</xdr:rowOff>
    </xdr:from>
    <xdr:to>
      <xdr:col>1</xdr:col>
      <xdr:colOff>575095</xdr:colOff>
      <xdr:row>875</xdr:row>
      <xdr:rowOff>690821</xdr:rowOff>
    </xdr:to>
    <xdr:pic>
      <xdr:nvPicPr>
        <xdr:cNvPr id="12432" name="Picture 12431">
          <a:extLst>
            <a:ext uri="{FF2B5EF4-FFF2-40B4-BE49-F238E27FC236}">
              <a16:creationId xmlns:a16="http://schemas.microsoft.com/office/drawing/2014/main" id="{08922B7A-AC26-0743-91DD-B4C2A2F807D6}"/>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71593" y="611693343"/>
          <a:ext cx="443302" cy="654878"/>
        </a:xfrm>
        <a:prstGeom prst="rect">
          <a:avLst/>
        </a:prstGeom>
      </xdr:spPr>
    </xdr:pic>
    <xdr:clientData/>
  </xdr:twoCellAnchor>
  <xdr:twoCellAnchor>
    <xdr:from>
      <xdr:col>1</xdr:col>
      <xdr:colOff>155754</xdr:colOff>
      <xdr:row>873</xdr:row>
      <xdr:rowOff>11982</xdr:rowOff>
    </xdr:from>
    <xdr:to>
      <xdr:col>1</xdr:col>
      <xdr:colOff>682925</xdr:colOff>
      <xdr:row>873</xdr:row>
      <xdr:rowOff>688352</xdr:rowOff>
    </xdr:to>
    <xdr:pic>
      <xdr:nvPicPr>
        <xdr:cNvPr id="12433" name="Picture 12432">
          <a:extLst>
            <a:ext uri="{FF2B5EF4-FFF2-40B4-BE49-F238E27FC236}">
              <a16:creationId xmlns:a16="http://schemas.microsoft.com/office/drawing/2014/main" id="{0577F7BD-9119-7C4A-B600-95113F3AE628}"/>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095554" y="610272382"/>
          <a:ext cx="527171" cy="676370"/>
        </a:xfrm>
        <a:prstGeom prst="rect">
          <a:avLst/>
        </a:prstGeom>
      </xdr:spPr>
    </xdr:pic>
    <xdr:clientData/>
  </xdr:twoCellAnchor>
  <xdr:twoCellAnchor>
    <xdr:from>
      <xdr:col>1</xdr:col>
      <xdr:colOff>179716</xdr:colOff>
      <xdr:row>879</xdr:row>
      <xdr:rowOff>11981</xdr:rowOff>
    </xdr:from>
    <xdr:to>
      <xdr:col>1</xdr:col>
      <xdr:colOff>742830</xdr:colOff>
      <xdr:row>879</xdr:row>
      <xdr:rowOff>648946</xdr:rowOff>
    </xdr:to>
    <xdr:pic>
      <xdr:nvPicPr>
        <xdr:cNvPr id="12434" name="Picture 12433">
          <a:extLst>
            <a:ext uri="{FF2B5EF4-FFF2-40B4-BE49-F238E27FC236}">
              <a16:creationId xmlns:a16="http://schemas.microsoft.com/office/drawing/2014/main" id="{751F2831-3098-C945-8BFD-EE2D204DE87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119516" y="614463381"/>
          <a:ext cx="563114" cy="636965"/>
        </a:xfrm>
        <a:prstGeom prst="rect">
          <a:avLst/>
        </a:prstGeom>
      </xdr:spPr>
    </xdr:pic>
    <xdr:clientData/>
  </xdr:twoCellAnchor>
  <xdr:twoCellAnchor>
    <xdr:from>
      <xdr:col>1</xdr:col>
      <xdr:colOff>71887</xdr:colOff>
      <xdr:row>705</xdr:row>
      <xdr:rowOff>25400</xdr:rowOff>
    </xdr:from>
    <xdr:to>
      <xdr:col>1</xdr:col>
      <xdr:colOff>527169</xdr:colOff>
      <xdr:row>705</xdr:row>
      <xdr:rowOff>685800</xdr:rowOff>
    </xdr:to>
    <xdr:pic>
      <xdr:nvPicPr>
        <xdr:cNvPr id="12435" name="Picture 12434">
          <a:extLst>
            <a:ext uri="{FF2B5EF4-FFF2-40B4-BE49-F238E27FC236}">
              <a16:creationId xmlns:a16="http://schemas.microsoft.com/office/drawing/2014/main" id="{FEE95ABD-B2C2-7047-B5AD-6138A803F22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011687" y="492937800"/>
          <a:ext cx="455282" cy="660400"/>
        </a:xfrm>
        <a:prstGeom prst="rect">
          <a:avLst/>
        </a:prstGeom>
      </xdr:spPr>
    </xdr:pic>
    <xdr:clientData/>
  </xdr:twoCellAnchor>
  <xdr:twoCellAnchor>
    <xdr:from>
      <xdr:col>1</xdr:col>
      <xdr:colOff>156553</xdr:colOff>
      <xdr:row>658</xdr:row>
      <xdr:rowOff>35942</xdr:rowOff>
    </xdr:from>
    <xdr:to>
      <xdr:col>1</xdr:col>
      <xdr:colOff>623817</xdr:colOff>
      <xdr:row>658</xdr:row>
      <xdr:rowOff>673694</xdr:rowOff>
    </xdr:to>
    <xdr:pic>
      <xdr:nvPicPr>
        <xdr:cNvPr id="12436" name="Picture 12435">
          <a:extLst>
            <a:ext uri="{FF2B5EF4-FFF2-40B4-BE49-F238E27FC236}">
              <a16:creationId xmlns:a16="http://schemas.microsoft.com/office/drawing/2014/main" id="{75014982-1931-5C40-A7AE-171E23C8BE88}"/>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096353" y="460118842"/>
          <a:ext cx="467264" cy="637752"/>
        </a:xfrm>
        <a:prstGeom prst="rect">
          <a:avLst/>
        </a:prstGeom>
      </xdr:spPr>
    </xdr:pic>
    <xdr:clientData/>
  </xdr:twoCellAnchor>
  <xdr:twoCellAnchor>
    <xdr:from>
      <xdr:col>1</xdr:col>
      <xdr:colOff>165100</xdr:colOff>
      <xdr:row>910</xdr:row>
      <xdr:rowOff>38100</xdr:rowOff>
    </xdr:from>
    <xdr:to>
      <xdr:col>1</xdr:col>
      <xdr:colOff>698500</xdr:colOff>
      <xdr:row>910</xdr:row>
      <xdr:rowOff>673100</xdr:rowOff>
    </xdr:to>
    <xdr:pic>
      <xdr:nvPicPr>
        <xdr:cNvPr id="12437" name="Picture 12436">
          <a:extLst>
            <a:ext uri="{FF2B5EF4-FFF2-40B4-BE49-F238E27FC236}">
              <a16:creationId xmlns:a16="http://schemas.microsoft.com/office/drawing/2014/main" id="{9778DF84-2CA9-6D40-9949-F87AA2A937CB}"/>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143000"/>
          <a:ext cx="533400" cy="635000"/>
        </a:xfrm>
        <a:prstGeom prst="rect">
          <a:avLst/>
        </a:prstGeom>
      </xdr:spPr>
    </xdr:pic>
    <xdr:clientData/>
  </xdr:twoCellAnchor>
  <xdr:twoCellAnchor>
    <xdr:from>
      <xdr:col>1</xdr:col>
      <xdr:colOff>165100</xdr:colOff>
      <xdr:row>911</xdr:row>
      <xdr:rowOff>25400</xdr:rowOff>
    </xdr:from>
    <xdr:to>
      <xdr:col>1</xdr:col>
      <xdr:colOff>698500</xdr:colOff>
      <xdr:row>911</xdr:row>
      <xdr:rowOff>660400</xdr:rowOff>
    </xdr:to>
    <xdr:pic>
      <xdr:nvPicPr>
        <xdr:cNvPr id="12438" name="Picture 12437">
          <a:extLst>
            <a:ext uri="{FF2B5EF4-FFF2-40B4-BE49-F238E27FC236}">
              <a16:creationId xmlns:a16="http://schemas.microsoft.com/office/drawing/2014/main" id="{092F3E4A-C261-A140-8860-B7AF1DB37E7C}"/>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828800"/>
          <a:ext cx="533400" cy="635000"/>
        </a:xfrm>
        <a:prstGeom prst="rect">
          <a:avLst/>
        </a:prstGeom>
      </xdr:spPr>
    </xdr:pic>
    <xdr:clientData/>
  </xdr:twoCellAnchor>
  <xdr:twoCellAnchor>
    <xdr:from>
      <xdr:col>1</xdr:col>
      <xdr:colOff>127000</xdr:colOff>
      <xdr:row>912</xdr:row>
      <xdr:rowOff>25400</xdr:rowOff>
    </xdr:from>
    <xdr:to>
      <xdr:col>1</xdr:col>
      <xdr:colOff>660400</xdr:colOff>
      <xdr:row>912</xdr:row>
      <xdr:rowOff>660400</xdr:rowOff>
    </xdr:to>
    <xdr:pic>
      <xdr:nvPicPr>
        <xdr:cNvPr id="12439" name="Picture 12438">
          <a:extLst>
            <a:ext uri="{FF2B5EF4-FFF2-40B4-BE49-F238E27FC236}">
              <a16:creationId xmlns:a16="http://schemas.microsoft.com/office/drawing/2014/main" id="{E23EB496-17A7-6C42-81E9-D3D873C18AF6}"/>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066800" y="637527300"/>
          <a:ext cx="533400" cy="635000"/>
        </a:xfrm>
        <a:prstGeom prst="rect">
          <a:avLst/>
        </a:prstGeom>
      </xdr:spPr>
    </xdr:pic>
    <xdr:clientData/>
  </xdr:twoCellAnchor>
  <xdr:twoCellAnchor>
    <xdr:from>
      <xdr:col>1</xdr:col>
      <xdr:colOff>145605</xdr:colOff>
      <xdr:row>625</xdr:row>
      <xdr:rowOff>40446</xdr:rowOff>
    </xdr:from>
    <xdr:to>
      <xdr:col>1</xdr:col>
      <xdr:colOff>566164</xdr:colOff>
      <xdr:row>625</xdr:row>
      <xdr:rowOff>687579</xdr:rowOff>
    </xdr:to>
    <xdr:pic>
      <xdr:nvPicPr>
        <xdr:cNvPr id="12440" name="Picture 12439">
          <a:extLst>
            <a:ext uri="{FF2B5EF4-FFF2-40B4-BE49-F238E27FC236}">
              <a16:creationId xmlns:a16="http://schemas.microsoft.com/office/drawing/2014/main" id="{A729865D-40C0-FE43-B030-21727EFB0F86}"/>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085405" y="437072846"/>
          <a:ext cx="420559" cy="647133"/>
        </a:xfrm>
        <a:prstGeom prst="rect">
          <a:avLst/>
        </a:prstGeom>
      </xdr:spPr>
    </xdr:pic>
    <xdr:clientData/>
  </xdr:twoCellAnchor>
  <xdr:twoCellAnchor>
    <xdr:from>
      <xdr:col>1</xdr:col>
      <xdr:colOff>137516</xdr:colOff>
      <xdr:row>784</xdr:row>
      <xdr:rowOff>48535</xdr:rowOff>
    </xdr:from>
    <xdr:to>
      <xdr:col>1</xdr:col>
      <xdr:colOff>645985</xdr:colOff>
      <xdr:row>784</xdr:row>
      <xdr:rowOff>671509</xdr:rowOff>
    </xdr:to>
    <xdr:pic>
      <xdr:nvPicPr>
        <xdr:cNvPr id="12441" name="Picture 12440">
          <a:extLst>
            <a:ext uri="{FF2B5EF4-FFF2-40B4-BE49-F238E27FC236}">
              <a16:creationId xmlns:a16="http://schemas.microsoft.com/office/drawing/2014/main" id="{09255919-7E8E-E245-B48F-30649D70FBC3}"/>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077316" y="548142435"/>
          <a:ext cx="508469" cy="622974"/>
        </a:xfrm>
        <a:prstGeom prst="rect">
          <a:avLst/>
        </a:prstGeom>
      </xdr:spPr>
    </xdr:pic>
    <xdr:clientData/>
  </xdr:twoCellAnchor>
  <xdr:twoCellAnchor>
    <xdr:from>
      <xdr:col>1</xdr:col>
      <xdr:colOff>153694</xdr:colOff>
      <xdr:row>797</xdr:row>
      <xdr:rowOff>24268</xdr:rowOff>
    </xdr:from>
    <xdr:to>
      <xdr:col>1</xdr:col>
      <xdr:colOff>659673</xdr:colOff>
      <xdr:row>797</xdr:row>
      <xdr:rowOff>653931</xdr:rowOff>
    </xdr:to>
    <xdr:pic>
      <xdr:nvPicPr>
        <xdr:cNvPr id="12442" name="Picture 12441">
          <a:extLst>
            <a:ext uri="{FF2B5EF4-FFF2-40B4-BE49-F238E27FC236}">
              <a16:creationId xmlns:a16="http://schemas.microsoft.com/office/drawing/2014/main" id="{1F3774C7-27F9-2E40-BCA8-D35602ACFDB1}"/>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93494" y="557198668"/>
          <a:ext cx="505979" cy="629663"/>
        </a:xfrm>
        <a:prstGeom prst="rect">
          <a:avLst/>
        </a:prstGeom>
      </xdr:spPr>
    </xdr:pic>
    <xdr:clientData/>
  </xdr:twoCellAnchor>
  <xdr:twoCellAnchor>
    <xdr:from>
      <xdr:col>1</xdr:col>
      <xdr:colOff>161783</xdr:colOff>
      <xdr:row>855</xdr:row>
      <xdr:rowOff>40446</xdr:rowOff>
    </xdr:from>
    <xdr:to>
      <xdr:col>1</xdr:col>
      <xdr:colOff>667458</xdr:colOff>
      <xdr:row>855</xdr:row>
      <xdr:rowOff>686816</xdr:rowOff>
    </xdr:to>
    <xdr:pic>
      <xdr:nvPicPr>
        <xdr:cNvPr id="12443" name="Picture 12442">
          <a:extLst>
            <a:ext uri="{FF2B5EF4-FFF2-40B4-BE49-F238E27FC236}">
              <a16:creationId xmlns:a16="http://schemas.microsoft.com/office/drawing/2014/main" id="{BBF3DD94-DDCC-204E-9AF4-750CBACEE81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01583" y="597727846"/>
          <a:ext cx="505675" cy="646370"/>
        </a:xfrm>
        <a:prstGeom prst="rect">
          <a:avLst/>
        </a:prstGeom>
      </xdr:spPr>
    </xdr:pic>
    <xdr:clientData/>
  </xdr:twoCellAnchor>
  <xdr:twoCellAnchor>
    <xdr:from>
      <xdr:col>1</xdr:col>
      <xdr:colOff>137297</xdr:colOff>
      <xdr:row>858</xdr:row>
      <xdr:rowOff>39008</xdr:rowOff>
    </xdr:from>
    <xdr:to>
      <xdr:col>1</xdr:col>
      <xdr:colOff>606396</xdr:colOff>
      <xdr:row>858</xdr:row>
      <xdr:rowOff>646655</xdr:rowOff>
    </xdr:to>
    <xdr:pic>
      <xdr:nvPicPr>
        <xdr:cNvPr id="12444" name="Picture 12443">
          <a:extLst>
            <a:ext uri="{FF2B5EF4-FFF2-40B4-BE49-F238E27FC236}">
              <a16:creationId xmlns:a16="http://schemas.microsoft.com/office/drawing/2014/main" id="{A9BC40C9-F65C-FE4F-BEFB-ADA44011B340}"/>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77097" y="599821908"/>
          <a:ext cx="469099" cy="607647"/>
        </a:xfrm>
        <a:prstGeom prst="rect">
          <a:avLst/>
        </a:prstGeom>
      </xdr:spPr>
    </xdr:pic>
    <xdr:clientData/>
  </xdr:twoCellAnchor>
  <xdr:twoCellAnchor>
    <xdr:from>
      <xdr:col>1</xdr:col>
      <xdr:colOff>125856</xdr:colOff>
      <xdr:row>859</xdr:row>
      <xdr:rowOff>45765</xdr:rowOff>
    </xdr:from>
    <xdr:to>
      <xdr:col>1</xdr:col>
      <xdr:colOff>594955</xdr:colOff>
      <xdr:row>859</xdr:row>
      <xdr:rowOff>653412</xdr:rowOff>
    </xdr:to>
    <xdr:pic>
      <xdr:nvPicPr>
        <xdr:cNvPr id="12445" name="Picture 12444">
          <a:extLst>
            <a:ext uri="{FF2B5EF4-FFF2-40B4-BE49-F238E27FC236}">
              <a16:creationId xmlns:a16="http://schemas.microsoft.com/office/drawing/2014/main" id="{DFDFA986-FA0C-4844-84F0-6F4C15E4C223}"/>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65656" y="600527165"/>
          <a:ext cx="469099" cy="607647"/>
        </a:xfrm>
        <a:prstGeom prst="rect">
          <a:avLst/>
        </a:prstGeom>
      </xdr:spPr>
    </xdr:pic>
    <xdr:clientData/>
  </xdr:twoCellAnchor>
  <xdr:twoCellAnchor>
    <xdr:from>
      <xdr:col>1</xdr:col>
      <xdr:colOff>105833</xdr:colOff>
      <xdr:row>860</xdr:row>
      <xdr:rowOff>49891</xdr:rowOff>
    </xdr:from>
    <xdr:to>
      <xdr:col>1</xdr:col>
      <xdr:colOff>619881</xdr:colOff>
      <xdr:row>861</xdr:row>
      <xdr:rowOff>22678</xdr:rowOff>
    </xdr:to>
    <xdr:pic>
      <xdr:nvPicPr>
        <xdr:cNvPr id="12446" name="Picture 12445">
          <a:extLst>
            <a:ext uri="{FF2B5EF4-FFF2-40B4-BE49-F238E27FC236}">
              <a16:creationId xmlns:a16="http://schemas.microsoft.com/office/drawing/2014/main" id="{42DE13F6-DB72-5544-B834-6152F33E890A}"/>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601229791"/>
          <a:ext cx="514048" cy="671287"/>
        </a:xfrm>
        <a:prstGeom prst="rect">
          <a:avLst/>
        </a:prstGeom>
      </xdr:spPr>
    </xdr:pic>
    <xdr:clientData/>
  </xdr:twoCellAnchor>
  <xdr:twoCellAnchor>
    <xdr:from>
      <xdr:col>1</xdr:col>
      <xdr:colOff>45356</xdr:colOff>
      <xdr:row>863</xdr:row>
      <xdr:rowOff>27205</xdr:rowOff>
    </xdr:from>
    <xdr:to>
      <xdr:col>1</xdr:col>
      <xdr:colOff>468690</xdr:colOff>
      <xdr:row>863</xdr:row>
      <xdr:rowOff>654026</xdr:rowOff>
    </xdr:to>
    <xdr:pic>
      <xdr:nvPicPr>
        <xdr:cNvPr id="12447" name="Picture 12446">
          <a:extLst>
            <a:ext uri="{FF2B5EF4-FFF2-40B4-BE49-F238E27FC236}">
              <a16:creationId xmlns:a16="http://schemas.microsoft.com/office/drawing/2014/main" id="{05F59D95-4A30-384C-8CB5-B2C546BF8BFC}"/>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985156" y="603302605"/>
          <a:ext cx="423334" cy="626821"/>
        </a:xfrm>
        <a:prstGeom prst="rect">
          <a:avLst/>
        </a:prstGeom>
      </xdr:spPr>
    </xdr:pic>
    <xdr:clientData/>
  </xdr:twoCellAnchor>
  <xdr:twoCellAnchor>
    <xdr:from>
      <xdr:col>1</xdr:col>
      <xdr:colOff>60476</xdr:colOff>
      <xdr:row>864</xdr:row>
      <xdr:rowOff>30237</xdr:rowOff>
    </xdr:from>
    <xdr:to>
      <xdr:col>1</xdr:col>
      <xdr:colOff>498930</xdr:colOff>
      <xdr:row>864</xdr:row>
      <xdr:rowOff>687918</xdr:rowOff>
    </xdr:to>
    <xdr:pic>
      <xdr:nvPicPr>
        <xdr:cNvPr id="12448" name="Picture 12447">
          <a:extLst>
            <a:ext uri="{FF2B5EF4-FFF2-40B4-BE49-F238E27FC236}">
              <a16:creationId xmlns:a16="http://schemas.microsoft.com/office/drawing/2014/main" id="{A0D9A87A-AAF1-5940-873C-7DB9360FB77D}"/>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000276" y="604004137"/>
          <a:ext cx="438454" cy="657681"/>
        </a:xfrm>
        <a:prstGeom prst="rect">
          <a:avLst/>
        </a:prstGeom>
      </xdr:spPr>
    </xdr:pic>
    <xdr:clientData/>
  </xdr:twoCellAnchor>
  <xdr:twoCellAnchor>
    <xdr:from>
      <xdr:col>1</xdr:col>
      <xdr:colOff>60476</xdr:colOff>
      <xdr:row>861</xdr:row>
      <xdr:rowOff>63756</xdr:rowOff>
    </xdr:from>
    <xdr:to>
      <xdr:col>1</xdr:col>
      <xdr:colOff>544286</xdr:colOff>
      <xdr:row>862</xdr:row>
      <xdr:rowOff>3409</xdr:rowOff>
    </xdr:to>
    <xdr:pic>
      <xdr:nvPicPr>
        <xdr:cNvPr id="12449" name="Picture 12448">
          <a:extLst>
            <a:ext uri="{FF2B5EF4-FFF2-40B4-BE49-F238E27FC236}">
              <a16:creationId xmlns:a16="http://schemas.microsoft.com/office/drawing/2014/main" id="{8F73C202-49EA-6845-8A91-0BA713438ADA}"/>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00276" y="601942156"/>
          <a:ext cx="483810" cy="638153"/>
        </a:xfrm>
        <a:prstGeom prst="rect">
          <a:avLst/>
        </a:prstGeom>
      </xdr:spPr>
    </xdr:pic>
    <xdr:clientData/>
  </xdr:twoCellAnchor>
  <xdr:twoCellAnchor>
    <xdr:from>
      <xdr:col>1</xdr:col>
      <xdr:colOff>76804</xdr:colOff>
      <xdr:row>862</xdr:row>
      <xdr:rowOff>34728</xdr:rowOff>
    </xdr:from>
    <xdr:to>
      <xdr:col>1</xdr:col>
      <xdr:colOff>560614</xdr:colOff>
      <xdr:row>862</xdr:row>
      <xdr:rowOff>669857</xdr:rowOff>
    </xdr:to>
    <xdr:pic>
      <xdr:nvPicPr>
        <xdr:cNvPr id="12450" name="Picture 12449">
          <a:extLst>
            <a:ext uri="{FF2B5EF4-FFF2-40B4-BE49-F238E27FC236}">
              <a16:creationId xmlns:a16="http://schemas.microsoft.com/office/drawing/2014/main" id="{9C88E6D4-6DD0-7241-87CA-7E5887FEA215}"/>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16604" y="602611628"/>
          <a:ext cx="483810" cy="635129"/>
        </a:xfrm>
        <a:prstGeom prst="rect">
          <a:avLst/>
        </a:prstGeom>
      </xdr:spPr>
    </xdr:pic>
    <xdr:clientData/>
  </xdr:twoCellAnchor>
  <xdr:twoCellAnchor>
    <xdr:from>
      <xdr:col>1</xdr:col>
      <xdr:colOff>75595</xdr:colOff>
      <xdr:row>865</xdr:row>
      <xdr:rowOff>37796</xdr:rowOff>
    </xdr:from>
    <xdr:to>
      <xdr:col>1</xdr:col>
      <xdr:colOff>483811</xdr:colOff>
      <xdr:row>865</xdr:row>
      <xdr:rowOff>650120</xdr:rowOff>
    </xdr:to>
    <xdr:pic>
      <xdr:nvPicPr>
        <xdr:cNvPr id="12451" name="Picture 12450">
          <a:extLst>
            <a:ext uri="{FF2B5EF4-FFF2-40B4-BE49-F238E27FC236}">
              <a16:creationId xmlns:a16="http://schemas.microsoft.com/office/drawing/2014/main" id="{3C242BCB-C028-5149-95C0-454CF3B826FE}"/>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015395" y="604710196"/>
          <a:ext cx="408216" cy="612324"/>
        </a:xfrm>
        <a:prstGeom prst="rect">
          <a:avLst/>
        </a:prstGeom>
      </xdr:spPr>
    </xdr:pic>
    <xdr:clientData/>
  </xdr:twoCellAnchor>
  <xdr:twoCellAnchor>
    <xdr:from>
      <xdr:col>1</xdr:col>
      <xdr:colOff>75595</xdr:colOff>
      <xdr:row>866</xdr:row>
      <xdr:rowOff>30238</xdr:rowOff>
    </xdr:from>
    <xdr:to>
      <xdr:col>1</xdr:col>
      <xdr:colOff>579374</xdr:colOff>
      <xdr:row>866</xdr:row>
      <xdr:rowOff>680358</xdr:rowOff>
    </xdr:to>
    <xdr:pic>
      <xdr:nvPicPr>
        <xdr:cNvPr id="12452" name="Picture 12451">
          <a:extLst>
            <a:ext uri="{FF2B5EF4-FFF2-40B4-BE49-F238E27FC236}">
              <a16:creationId xmlns:a16="http://schemas.microsoft.com/office/drawing/2014/main" id="{6275C85D-C6CD-1C4A-83E3-7FF70AFEFCA5}"/>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015395" y="605401138"/>
          <a:ext cx="503779" cy="650120"/>
        </a:xfrm>
        <a:prstGeom prst="rect">
          <a:avLst/>
        </a:prstGeom>
      </xdr:spPr>
    </xdr:pic>
    <xdr:clientData/>
  </xdr:twoCellAnchor>
  <xdr:twoCellAnchor>
    <xdr:from>
      <xdr:col>1</xdr:col>
      <xdr:colOff>120953</xdr:colOff>
      <xdr:row>868</xdr:row>
      <xdr:rowOff>30238</xdr:rowOff>
    </xdr:from>
    <xdr:to>
      <xdr:col>1</xdr:col>
      <xdr:colOff>635000</xdr:colOff>
      <xdr:row>868</xdr:row>
      <xdr:rowOff>644704</xdr:rowOff>
    </xdr:to>
    <xdr:pic>
      <xdr:nvPicPr>
        <xdr:cNvPr id="12453" name="Picture 12452">
          <a:extLst>
            <a:ext uri="{FF2B5EF4-FFF2-40B4-BE49-F238E27FC236}">
              <a16:creationId xmlns:a16="http://schemas.microsoft.com/office/drawing/2014/main" id="{D91F09D2-9386-AF49-9CAD-11688FDE8ED4}"/>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060753" y="606798138"/>
          <a:ext cx="514047" cy="614466"/>
        </a:xfrm>
        <a:prstGeom prst="rect">
          <a:avLst/>
        </a:prstGeom>
      </xdr:spPr>
    </xdr:pic>
    <xdr:clientData/>
  </xdr:twoCellAnchor>
  <xdr:twoCellAnchor>
    <xdr:from>
      <xdr:col>1</xdr:col>
      <xdr:colOff>179838</xdr:colOff>
      <xdr:row>611</xdr:row>
      <xdr:rowOff>50800</xdr:rowOff>
    </xdr:from>
    <xdr:to>
      <xdr:col>1</xdr:col>
      <xdr:colOff>654874</xdr:colOff>
      <xdr:row>612</xdr:row>
      <xdr:rowOff>5483</xdr:rowOff>
    </xdr:to>
    <xdr:pic>
      <xdr:nvPicPr>
        <xdr:cNvPr id="12454" name="Picture 12453">
          <a:extLst>
            <a:ext uri="{FF2B5EF4-FFF2-40B4-BE49-F238E27FC236}">
              <a16:creationId xmlns:a16="http://schemas.microsoft.com/office/drawing/2014/main" id="{45D13DB8-1739-034E-8A3F-8617EBEB3710}"/>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119638" y="427304200"/>
          <a:ext cx="475036" cy="653183"/>
        </a:xfrm>
        <a:prstGeom prst="rect">
          <a:avLst/>
        </a:prstGeom>
      </xdr:spPr>
    </xdr:pic>
    <xdr:clientData/>
  </xdr:twoCellAnchor>
  <xdr:twoCellAnchor>
    <xdr:from>
      <xdr:col>1</xdr:col>
      <xdr:colOff>84667</xdr:colOff>
      <xdr:row>613</xdr:row>
      <xdr:rowOff>28816</xdr:rowOff>
    </xdr:from>
    <xdr:to>
      <xdr:col>1</xdr:col>
      <xdr:colOff>592666</xdr:colOff>
      <xdr:row>613</xdr:row>
      <xdr:rowOff>679415</xdr:rowOff>
    </xdr:to>
    <xdr:pic>
      <xdr:nvPicPr>
        <xdr:cNvPr id="12455" name="Picture 12454">
          <a:extLst>
            <a:ext uri="{FF2B5EF4-FFF2-40B4-BE49-F238E27FC236}">
              <a16:creationId xmlns:a16="http://schemas.microsoft.com/office/drawing/2014/main" id="{338B4E11-474D-724F-A0F6-6E1BA93D21C6}"/>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024467" y="428679216"/>
          <a:ext cx="507999" cy="650599"/>
        </a:xfrm>
        <a:prstGeom prst="rect">
          <a:avLst/>
        </a:prstGeom>
      </xdr:spPr>
    </xdr:pic>
    <xdr:clientData/>
  </xdr:twoCellAnchor>
  <xdr:twoCellAnchor>
    <xdr:from>
      <xdr:col>1</xdr:col>
      <xdr:colOff>169333</xdr:colOff>
      <xdr:row>661</xdr:row>
      <xdr:rowOff>16933</xdr:rowOff>
    </xdr:from>
    <xdr:to>
      <xdr:col>1</xdr:col>
      <xdr:colOff>636597</xdr:colOff>
      <xdr:row>661</xdr:row>
      <xdr:rowOff>654685</xdr:rowOff>
    </xdr:to>
    <xdr:pic>
      <xdr:nvPicPr>
        <xdr:cNvPr id="12456" name="Picture 12455">
          <a:extLst>
            <a:ext uri="{FF2B5EF4-FFF2-40B4-BE49-F238E27FC236}">
              <a16:creationId xmlns:a16="http://schemas.microsoft.com/office/drawing/2014/main" id="{2AE711D5-96B4-F943-85F7-E7C1109C817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109133" y="462195333"/>
          <a:ext cx="467264" cy="637752"/>
        </a:xfrm>
        <a:prstGeom prst="rect">
          <a:avLst/>
        </a:prstGeom>
      </xdr:spPr>
    </xdr:pic>
    <xdr:clientData/>
  </xdr:twoCellAnchor>
  <xdr:twoCellAnchor>
    <xdr:from>
      <xdr:col>1</xdr:col>
      <xdr:colOff>135467</xdr:colOff>
      <xdr:row>684</xdr:row>
      <xdr:rowOff>62647</xdr:rowOff>
    </xdr:from>
    <xdr:to>
      <xdr:col>1</xdr:col>
      <xdr:colOff>575733</xdr:colOff>
      <xdr:row>684</xdr:row>
      <xdr:rowOff>690365</xdr:rowOff>
    </xdr:to>
    <xdr:pic>
      <xdr:nvPicPr>
        <xdr:cNvPr id="12457" name="Picture 12456">
          <a:extLst>
            <a:ext uri="{FF2B5EF4-FFF2-40B4-BE49-F238E27FC236}">
              <a16:creationId xmlns:a16="http://schemas.microsoft.com/office/drawing/2014/main" id="{134351AC-2459-CF4E-BC08-8654312180C4}"/>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075267" y="478306547"/>
          <a:ext cx="440266" cy="627718"/>
        </a:xfrm>
        <a:prstGeom prst="rect">
          <a:avLst/>
        </a:prstGeom>
      </xdr:spPr>
    </xdr:pic>
    <xdr:clientData/>
  </xdr:twoCellAnchor>
  <xdr:twoCellAnchor>
    <xdr:from>
      <xdr:col>1</xdr:col>
      <xdr:colOff>152400</xdr:colOff>
      <xdr:row>732</xdr:row>
      <xdr:rowOff>16934</xdr:rowOff>
    </xdr:from>
    <xdr:to>
      <xdr:col>1</xdr:col>
      <xdr:colOff>674083</xdr:colOff>
      <xdr:row>732</xdr:row>
      <xdr:rowOff>662516</xdr:rowOff>
    </xdr:to>
    <xdr:pic>
      <xdr:nvPicPr>
        <xdr:cNvPr id="12458" name="Picture 12457">
          <a:extLst>
            <a:ext uri="{FF2B5EF4-FFF2-40B4-BE49-F238E27FC236}">
              <a16:creationId xmlns:a16="http://schemas.microsoft.com/office/drawing/2014/main" id="{8C11051C-2394-6043-90CA-E09DA01E16F4}"/>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092200" y="511788834"/>
          <a:ext cx="521683" cy="645582"/>
        </a:xfrm>
        <a:prstGeom prst="rect">
          <a:avLst/>
        </a:prstGeom>
      </xdr:spPr>
    </xdr:pic>
    <xdr:clientData/>
  </xdr:twoCellAnchor>
  <xdr:twoCellAnchor>
    <xdr:from>
      <xdr:col>1</xdr:col>
      <xdr:colOff>221375</xdr:colOff>
      <xdr:row>913</xdr:row>
      <xdr:rowOff>34955</xdr:rowOff>
    </xdr:from>
    <xdr:to>
      <xdr:col>1</xdr:col>
      <xdr:colOff>640825</xdr:colOff>
      <xdr:row>913</xdr:row>
      <xdr:rowOff>651022</xdr:rowOff>
    </xdr:to>
    <xdr:pic>
      <xdr:nvPicPr>
        <xdr:cNvPr id="12459" name="Picture 12458">
          <a:extLst>
            <a:ext uri="{FF2B5EF4-FFF2-40B4-BE49-F238E27FC236}">
              <a16:creationId xmlns:a16="http://schemas.microsoft.com/office/drawing/2014/main" id="{3DA99BBE-6D44-E04D-9454-E7280081C048}"/>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161175" y="638235355"/>
          <a:ext cx="419450" cy="616067"/>
        </a:xfrm>
        <a:prstGeom prst="rect">
          <a:avLst/>
        </a:prstGeom>
      </xdr:spPr>
    </xdr:pic>
    <xdr:clientData/>
  </xdr:twoCellAnchor>
  <xdr:twoCellAnchor>
    <xdr:from>
      <xdr:col>1</xdr:col>
      <xdr:colOff>81561</xdr:colOff>
      <xdr:row>914</xdr:row>
      <xdr:rowOff>11651</xdr:rowOff>
    </xdr:from>
    <xdr:to>
      <xdr:col>1</xdr:col>
      <xdr:colOff>664129</xdr:colOff>
      <xdr:row>914</xdr:row>
      <xdr:rowOff>670329</xdr:rowOff>
    </xdr:to>
    <xdr:pic>
      <xdr:nvPicPr>
        <xdr:cNvPr id="12460" name="Picture 12459">
          <a:extLst>
            <a:ext uri="{FF2B5EF4-FFF2-40B4-BE49-F238E27FC236}">
              <a16:creationId xmlns:a16="http://schemas.microsoft.com/office/drawing/2014/main" id="{7ACCF287-318E-E94A-A219-A32FAD963728}"/>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021361" y="638910551"/>
          <a:ext cx="582568" cy="658678"/>
        </a:xfrm>
        <a:prstGeom prst="rect">
          <a:avLst/>
        </a:prstGeom>
      </xdr:spPr>
    </xdr:pic>
    <xdr:clientData/>
  </xdr:twoCellAnchor>
  <xdr:twoCellAnchor>
    <xdr:from>
      <xdr:col>1</xdr:col>
      <xdr:colOff>81559</xdr:colOff>
      <xdr:row>915</xdr:row>
      <xdr:rowOff>34954</xdr:rowOff>
    </xdr:from>
    <xdr:to>
      <xdr:col>1</xdr:col>
      <xdr:colOff>565418</xdr:colOff>
      <xdr:row>915</xdr:row>
      <xdr:rowOff>687431</xdr:rowOff>
    </xdr:to>
    <xdr:pic>
      <xdr:nvPicPr>
        <xdr:cNvPr id="12461" name="Picture 12460">
          <a:extLst>
            <a:ext uri="{FF2B5EF4-FFF2-40B4-BE49-F238E27FC236}">
              <a16:creationId xmlns:a16="http://schemas.microsoft.com/office/drawing/2014/main" id="{A28F6794-5C94-7845-803A-64AEE0A30EFB}"/>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21359" y="639632354"/>
          <a:ext cx="483859" cy="652477"/>
        </a:xfrm>
        <a:prstGeom prst="rect">
          <a:avLst/>
        </a:prstGeom>
      </xdr:spPr>
    </xdr:pic>
    <xdr:clientData/>
  </xdr:twoCellAnchor>
  <xdr:twoCellAnchor>
    <xdr:from>
      <xdr:col>1</xdr:col>
      <xdr:colOff>104863</xdr:colOff>
      <xdr:row>916</xdr:row>
      <xdr:rowOff>34955</xdr:rowOff>
    </xdr:from>
    <xdr:to>
      <xdr:col>1</xdr:col>
      <xdr:colOff>588722</xdr:colOff>
      <xdr:row>916</xdr:row>
      <xdr:rowOff>687432</xdr:rowOff>
    </xdr:to>
    <xdr:pic>
      <xdr:nvPicPr>
        <xdr:cNvPr id="12462" name="Picture 12461">
          <a:extLst>
            <a:ext uri="{FF2B5EF4-FFF2-40B4-BE49-F238E27FC236}">
              <a16:creationId xmlns:a16="http://schemas.microsoft.com/office/drawing/2014/main" id="{9378A402-8ACF-BD4E-A32B-4EE7AA56E1E6}"/>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44663" y="640330855"/>
          <a:ext cx="483859" cy="652477"/>
        </a:xfrm>
        <a:prstGeom prst="rect">
          <a:avLst/>
        </a:prstGeom>
      </xdr:spPr>
    </xdr:pic>
    <xdr:clientData/>
  </xdr:twoCellAnchor>
  <xdr:twoCellAnchor>
    <xdr:from>
      <xdr:col>1</xdr:col>
      <xdr:colOff>104862</xdr:colOff>
      <xdr:row>917</xdr:row>
      <xdr:rowOff>23303</xdr:rowOff>
    </xdr:from>
    <xdr:to>
      <xdr:col>1</xdr:col>
      <xdr:colOff>640219</xdr:colOff>
      <xdr:row>917</xdr:row>
      <xdr:rowOff>699082</xdr:rowOff>
    </xdr:to>
    <xdr:pic>
      <xdr:nvPicPr>
        <xdr:cNvPr id="12463" name="Picture 12462">
          <a:extLst>
            <a:ext uri="{FF2B5EF4-FFF2-40B4-BE49-F238E27FC236}">
              <a16:creationId xmlns:a16="http://schemas.microsoft.com/office/drawing/2014/main" id="{9913143D-B9EB-BC44-9A48-003F8A4A9ED0}"/>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044662" y="641017703"/>
          <a:ext cx="535357" cy="675779"/>
        </a:xfrm>
        <a:prstGeom prst="rect">
          <a:avLst/>
        </a:prstGeom>
      </xdr:spPr>
    </xdr:pic>
    <xdr:clientData/>
  </xdr:twoCellAnchor>
  <xdr:twoCellAnchor>
    <xdr:from>
      <xdr:col>1</xdr:col>
      <xdr:colOff>23303</xdr:colOff>
      <xdr:row>918</xdr:row>
      <xdr:rowOff>23303</xdr:rowOff>
    </xdr:from>
    <xdr:to>
      <xdr:col>1</xdr:col>
      <xdr:colOff>501009</xdr:colOff>
      <xdr:row>918</xdr:row>
      <xdr:rowOff>679258</xdr:rowOff>
    </xdr:to>
    <xdr:pic>
      <xdr:nvPicPr>
        <xdr:cNvPr id="12464" name="Picture 12463">
          <a:extLst>
            <a:ext uri="{FF2B5EF4-FFF2-40B4-BE49-F238E27FC236}">
              <a16:creationId xmlns:a16="http://schemas.microsoft.com/office/drawing/2014/main" id="{A1186C5D-CADB-7D44-9255-CD3E38F37046}"/>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63103" y="641716203"/>
          <a:ext cx="477706" cy="655955"/>
        </a:xfrm>
        <a:prstGeom prst="rect">
          <a:avLst/>
        </a:prstGeom>
      </xdr:spPr>
    </xdr:pic>
    <xdr:clientData/>
  </xdr:twoCellAnchor>
  <xdr:twoCellAnchor>
    <xdr:from>
      <xdr:col>1</xdr:col>
      <xdr:colOff>0</xdr:colOff>
      <xdr:row>919</xdr:row>
      <xdr:rowOff>0</xdr:rowOff>
    </xdr:from>
    <xdr:to>
      <xdr:col>1</xdr:col>
      <xdr:colOff>477706</xdr:colOff>
      <xdr:row>919</xdr:row>
      <xdr:rowOff>655955</xdr:rowOff>
    </xdr:to>
    <xdr:pic>
      <xdr:nvPicPr>
        <xdr:cNvPr id="12465" name="Picture 12464">
          <a:extLst>
            <a:ext uri="{FF2B5EF4-FFF2-40B4-BE49-F238E27FC236}">
              <a16:creationId xmlns:a16="http://schemas.microsoft.com/office/drawing/2014/main" id="{EA280346-40C9-2D46-91D9-0ED9082928A7}"/>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2391400"/>
          <a:ext cx="477706" cy="655955"/>
        </a:xfrm>
        <a:prstGeom prst="rect">
          <a:avLst/>
        </a:prstGeom>
      </xdr:spPr>
    </xdr:pic>
    <xdr:clientData/>
  </xdr:twoCellAnchor>
  <xdr:twoCellAnchor editAs="oneCell">
    <xdr:from>
      <xdr:col>1</xdr:col>
      <xdr:colOff>34954</xdr:colOff>
      <xdr:row>921</xdr:row>
      <xdr:rowOff>23304</xdr:rowOff>
    </xdr:from>
    <xdr:to>
      <xdr:col>1</xdr:col>
      <xdr:colOff>501009</xdr:colOff>
      <xdr:row>922</xdr:row>
      <xdr:rowOff>65314</xdr:rowOff>
    </xdr:to>
    <xdr:pic>
      <xdr:nvPicPr>
        <xdr:cNvPr id="12466" name="Picture 12465">
          <a:extLst>
            <a:ext uri="{FF2B5EF4-FFF2-40B4-BE49-F238E27FC236}">
              <a16:creationId xmlns:a16="http://schemas.microsoft.com/office/drawing/2014/main" id="{88382512-7296-0744-A16F-8D204B12FAEF}"/>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974754" y="643811704"/>
          <a:ext cx="466055" cy="677010"/>
        </a:xfrm>
        <a:prstGeom prst="rect">
          <a:avLst/>
        </a:prstGeom>
      </xdr:spPr>
    </xdr:pic>
    <xdr:clientData/>
  </xdr:twoCellAnchor>
  <xdr:twoCellAnchor>
    <xdr:from>
      <xdr:col>1</xdr:col>
      <xdr:colOff>0</xdr:colOff>
      <xdr:row>920</xdr:row>
      <xdr:rowOff>0</xdr:rowOff>
    </xdr:from>
    <xdr:to>
      <xdr:col>1</xdr:col>
      <xdr:colOff>477706</xdr:colOff>
      <xdr:row>920</xdr:row>
      <xdr:rowOff>655955</xdr:rowOff>
    </xdr:to>
    <xdr:pic>
      <xdr:nvPicPr>
        <xdr:cNvPr id="12467" name="Picture 12466">
          <a:extLst>
            <a:ext uri="{FF2B5EF4-FFF2-40B4-BE49-F238E27FC236}">
              <a16:creationId xmlns:a16="http://schemas.microsoft.com/office/drawing/2014/main" id="{42C1E1BC-B9B4-A345-A847-23E24F310E85}"/>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3089900"/>
          <a:ext cx="477706" cy="655955"/>
        </a:xfrm>
        <a:prstGeom prst="rect">
          <a:avLst/>
        </a:prstGeom>
      </xdr:spPr>
    </xdr:pic>
    <xdr:clientData/>
  </xdr:twoCellAnchor>
  <xdr:twoCellAnchor editAs="oneCell">
    <xdr:from>
      <xdr:col>1</xdr:col>
      <xdr:colOff>46605</xdr:colOff>
      <xdr:row>862</xdr:row>
      <xdr:rowOff>0</xdr:rowOff>
    </xdr:from>
    <xdr:to>
      <xdr:col>1</xdr:col>
      <xdr:colOff>652477</xdr:colOff>
      <xdr:row>863</xdr:row>
      <xdr:rowOff>0</xdr:rowOff>
    </xdr:to>
    <xdr:pic>
      <xdr:nvPicPr>
        <xdr:cNvPr id="12468" name="Picture 12467">
          <a:extLst>
            <a:ext uri="{FF2B5EF4-FFF2-40B4-BE49-F238E27FC236}">
              <a16:creationId xmlns:a16="http://schemas.microsoft.com/office/drawing/2014/main" id="{626483F2-62C3-0F4C-ACCD-65E67B99496F}"/>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003338" y="8322733"/>
          <a:ext cx="605872" cy="635000"/>
        </a:xfrm>
        <a:prstGeom prst="rect">
          <a:avLst/>
        </a:prstGeom>
      </xdr:spPr>
    </xdr:pic>
    <xdr:clientData/>
  </xdr:twoCellAnchor>
  <xdr:twoCellAnchor editAs="oneCell">
    <xdr:from>
      <xdr:col>0</xdr:col>
      <xdr:colOff>955723</xdr:colOff>
      <xdr:row>1019</xdr:row>
      <xdr:rowOff>0</xdr:rowOff>
    </xdr:from>
    <xdr:to>
      <xdr:col>1</xdr:col>
      <xdr:colOff>569907</xdr:colOff>
      <xdr:row>1019</xdr:row>
      <xdr:rowOff>633921</xdr:rowOff>
    </xdr:to>
    <xdr:pic>
      <xdr:nvPicPr>
        <xdr:cNvPr id="12469" name="Picture 12468">
          <a:extLst>
            <a:ext uri="{FF2B5EF4-FFF2-40B4-BE49-F238E27FC236}">
              <a16:creationId xmlns:a16="http://schemas.microsoft.com/office/drawing/2014/main" id="{88E42DDA-DF9F-BC4B-B209-F3554E639908}"/>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955723" y="124527733"/>
          <a:ext cx="570917" cy="633921"/>
        </a:xfrm>
        <a:prstGeom prst="rect">
          <a:avLst/>
        </a:prstGeom>
      </xdr:spPr>
    </xdr:pic>
    <xdr:clientData/>
  </xdr:twoCellAnchor>
  <xdr:twoCellAnchor>
    <xdr:from>
      <xdr:col>1</xdr:col>
      <xdr:colOff>34954</xdr:colOff>
      <xdr:row>924</xdr:row>
      <xdr:rowOff>34955</xdr:rowOff>
    </xdr:from>
    <xdr:to>
      <xdr:col>1</xdr:col>
      <xdr:colOff>699082</xdr:colOff>
      <xdr:row>924</xdr:row>
      <xdr:rowOff>672867</xdr:rowOff>
    </xdr:to>
    <xdr:pic>
      <xdr:nvPicPr>
        <xdr:cNvPr id="12470" name="Picture 12469">
          <a:extLst>
            <a:ext uri="{FF2B5EF4-FFF2-40B4-BE49-F238E27FC236}">
              <a16:creationId xmlns:a16="http://schemas.microsoft.com/office/drawing/2014/main" id="{17CFE227-E7A0-D640-9B77-015738B18EF5}"/>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974754" y="645918855"/>
          <a:ext cx="664128" cy="637912"/>
        </a:xfrm>
        <a:prstGeom prst="rect">
          <a:avLst/>
        </a:prstGeom>
      </xdr:spPr>
    </xdr:pic>
    <xdr:clientData/>
  </xdr:twoCellAnchor>
  <xdr:twoCellAnchor>
    <xdr:from>
      <xdr:col>1</xdr:col>
      <xdr:colOff>23303</xdr:colOff>
      <xdr:row>925</xdr:row>
      <xdr:rowOff>34954</xdr:rowOff>
    </xdr:from>
    <xdr:to>
      <xdr:col>1</xdr:col>
      <xdr:colOff>652477</xdr:colOff>
      <xdr:row>925</xdr:row>
      <xdr:rowOff>691093</xdr:rowOff>
    </xdr:to>
    <xdr:pic>
      <xdr:nvPicPr>
        <xdr:cNvPr id="12471" name="Picture 12470">
          <a:extLst>
            <a:ext uri="{FF2B5EF4-FFF2-40B4-BE49-F238E27FC236}">
              <a16:creationId xmlns:a16="http://schemas.microsoft.com/office/drawing/2014/main" id="{C857C17F-7352-8E4A-A4CD-4927D29B6578}"/>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963103" y="646617354"/>
          <a:ext cx="629174" cy="656139"/>
        </a:xfrm>
        <a:prstGeom prst="rect">
          <a:avLst/>
        </a:prstGeom>
      </xdr:spPr>
    </xdr:pic>
    <xdr:clientData/>
  </xdr:twoCellAnchor>
  <xdr:twoCellAnchor>
    <xdr:from>
      <xdr:col>1</xdr:col>
      <xdr:colOff>34954</xdr:colOff>
      <xdr:row>926</xdr:row>
      <xdr:rowOff>34954</xdr:rowOff>
    </xdr:from>
    <xdr:to>
      <xdr:col>1</xdr:col>
      <xdr:colOff>629174</xdr:colOff>
      <xdr:row>926</xdr:row>
      <xdr:rowOff>684025</xdr:rowOff>
    </xdr:to>
    <xdr:pic>
      <xdr:nvPicPr>
        <xdr:cNvPr id="12472" name="Picture 12471">
          <a:extLst>
            <a:ext uri="{FF2B5EF4-FFF2-40B4-BE49-F238E27FC236}">
              <a16:creationId xmlns:a16="http://schemas.microsoft.com/office/drawing/2014/main" id="{B8C02BA6-42FE-E54A-8BA6-0A49717E666B}"/>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974754" y="647315854"/>
          <a:ext cx="594220" cy="649071"/>
        </a:xfrm>
        <a:prstGeom prst="rect">
          <a:avLst/>
        </a:prstGeom>
      </xdr:spPr>
    </xdr:pic>
    <xdr:clientData/>
  </xdr:twoCellAnchor>
  <xdr:twoCellAnchor>
    <xdr:from>
      <xdr:col>1</xdr:col>
      <xdr:colOff>34954</xdr:colOff>
      <xdr:row>927</xdr:row>
      <xdr:rowOff>34954</xdr:rowOff>
    </xdr:from>
    <xdr:to>
      <xdr:col>1</xdr:col>
      <xdr:colOff>665608</xdr:colOff>
      <xdr:row>927</xdr:row>
      <xdr:rowOff>675780</xdr:rowOff>
    </xdr:to>
    <xdr:pic>
      <xdr:nvPicPr>
        <xdr:cNvPr id="12473" name="Picture 12472">
          <a:extLst>
            <a:ext uri="{FF2B5EF4-FFF2-40B4-BE49-F238E27FC236}">
              <a16:creationId xmlns:a16="http://schemas.microsoft.com/office/drawing/2014/main" id="{6AF7C7B9-9E6C-DA4D-BD08-041EB5C765E3}"/>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974754" y="648014354"/>
          <a:ext cx="630654" cy="640826"/>
        </a:xfrm>
        <a:prstGeom prst="rect">
          <a:avLst/>
        </a:prstGeom>
      </xdr:spPr>
    </xdr:pic>
    <xdr:clientData/>
  </xdr:twoCellAnchor>
  <xdr:twoCellAnchor>
    <xdr:from>
      <xdr:col>1</xdr:col>
      <xdr:colOff>34954</xdr:colOff>
      <xdr:row>928</xdr:row>
      <xdr:rowOff>34954</xdr:rowOff>
    </xdr:from>
    <xdr:to>
      <xdr:col>1</xdr:col>
      <xdr:colOff>652477</xdr:colOff>
      <xdr:row>928</xdr:row>
      <xdr:rowOff>678570</xdr:rowOff>
    </xdr:to>
    <xdr:pic>
      <xdr:nvPicPr>
        <xdr:cNvPr id="12474" name="Picture 12473">
          <a:extLst>
            <a:ext uri="{FF2B5EF4-FFF2-40B4-BE49-F238E27FC236}">
              <a16:creationId xmlns:a16="http://schemas.microsoft.com/office/drawing/2014/main" id="{9FA06AD6-96C1-D742-9381-69BDE89A5A93}"/>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974754" y="648712854"/>
          <a:ext cx="617523" cy="643616"/>
        </a:xfrm>
        <a:prstGeom prst="rect">
          <a:avLst/>
        </a:prstGeom>
      </xdr:spPr>
    </xdr:pic>
    <xdr:clientData/>
  </xdr:twoCellAnchor>
  <xdr:twoCellAnchor>
    <xdr:from>
      <xdr:col>1</xdr:col>
      <xdr:colOff>34954</xdr:colOff>
      <xdr:row>929</xdr:row>
      <xdr:rowOff>34955</xdr:rowOff>
    </xdr:from>
    <xdr:to>
      <xdr:col>1</xdr:col>
      <xdr:colOff>629174</xdr:colOff>
      <xdr:row>929</xdr:row>
      <xdr:rowOff>680846</xdr:rowOff>
    </xdr:to>
    <xdr:pic>
      <xdr:nvPicPr>
        <xdr:cNvPr id="12475" name="Picture 12474">
          <a:extLst>
            <a:ext uri="{FF2B5EF4-FFF2-40B4-BE49-F238E27FC236}">
              <a16:creationId xmlns:a16="http://schemas.microsoft.com/office/drawing/2014/main" id="{AEB6EBB3-7CA4-5E41-94AB-5B4E20F72740}"/>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974754" y="649411355"/>
          <a:ext cx="594220" cy="645891"/>
        </a:xfrm>
        <a:prstGeom prst="rect">
          <a:avLst/>
        </a:prstGeom>
      </xdr:spPr>
    </xdr:pic>
    <xdr:clientData/>
  </xdr:twoCellAnchor>
  <xdr:twoCellAnchor>
    <xdr:from>
      <xdr:col>1</xdr:col>
      <xdr:colOff>34954</xdr:colOff>
      <xdr:row>933</xdr:row>
      <xdr:rowOff>34954</xdr:rowOff>
    </xdr:from>
    <xdr:to>
      <xdr:col>1</xdr:col>
      <xdr:colOff>652477</xdr:colOff>
      <xdr:row>933</xdr:row>
      <xdr:rowOff>678570</xdr:rowOff>
    </xdr:to>
    <xdr:pic>
      <xdr:nvPicPr>
        <xdr:cNvPr id="12477" name="Picture 12476">
          <a:extLst>
            <a:ext uri="{FF2B5EF4-FFF2-40B4-BE49-F238E27FC236}">
              <a16:creationId xmlns:a16="http://schemas.microsoft.com/office/drawing/2014/main" id="{376EDBAD-39ED-E04B-8ACF-59DE970ED08D}"/>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74754" y="652205354"/>
          <a:ext cx="617523" cy="643616"/>
        </a:xfrm>
        <a:prstGeom prst="rect">
          <a:avLst/>
        </a:prstGeom>
      </xdr:spPr>
    </xdr:pic>
    <xdr:clientData/>
  </xdr:twoCellAnchor>
  <xdr:twoCellAnchor>
    <xdr:from>
      <xdr:col>1</xdr:col>
      <xdr:colOff>0</xdr:colOff>
      <xdr:row>934</xdr:row>
      <xdr:rowOff>0</xdr:rowOff>
    </xdr:from>
    <xdr:to>
      <xdr:col>1</xdr:col>
      <xdr:colOff>617523</xdr:colOff>
      <xdr:row>934</xdr:row>
      <xdr:rowOff>643616</xdr:rowOff>
    </xdr:to>
    <xdr:pic>
      <xdr:nvPicPr>
        <xdr:cNvPr id="12478" name="Picture 12477">
          <a:extLst>
            <a:ext uri="{FF2B5EF4-FFF2-40B4-BE49-F238E27FC236}">
              <a16:creationId xmlns:a16="http://schemas.microsoft.com/office/drawing/2014/main" id="{04E629EC-9C58-6C43-A6F6-59ACE5D3D543}"/>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39800" y="652868900"/>
          <a:ext cx="617523" cy="643616"/>
        </a:xfrm>
        <a:prstGeom prst="rect">
          <a:avLst/>
        </a:prstGeom>
      </xdr:spPr>
    </xdr:pic>
    <xdr:clientData/>
  </xdr:twoCellAnchor>
  <xdr:twoCellAnchor>
    <xdr:from>
      <xdr:col>1</xdr:col>
      <xdr:colOff>69908</xdr:colOff>
      <xdr:row>931</xdr:row>
      <xdr:rowOff>34955</xdr:rowOff>
    </xdr:from>
    <xdr:to>
      <xdr:col>1</xdr:col>
      <xdr:colOff>664128</xdr:colOff>
      <xdr:row>931</xdr:row>
      <xdr:rowOff>676335</xdr:rowOff>
    </xdr:to>
    <xdr:pic>
      <xdr:nvPicPr>
        <xdr:cNvPr id="12479" name="Picture 12478">
          <a:extLst>
            <a:ext uri="{FF2B5EF4-FFF2-40B4-BE49-F238E27FC236}">
              <a16:creationId xmlns:a16="http://schemas.microsoft.com/office/drawing/2014/main" id="{489D8062-BBE4-804E-B65F-6319D4BE637F}"/>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009708" y="650808355"/>
          <a:ext cx="594220" cy="641380"/>
        </a:xfrm>
        <a:prstGeom prst="rect">
          <a:avLst/>
        </a:prstGeom>
      </xdr:spPr>
    </xdr:pic>
    <xdr:clientData/>
  </xdr:twoCellAnchor>
  <xdr:twoCellAnchor>
    <xdr:from>
      <xdr:col>1</xdr:col>
      <xdr:colOff>0</xdr:colOff>
      <xdr:row>932</xdr:row>
      <xdr:rowOff>0</xdr:rowOff>
    </xdr:from>
    <xdr:to>
      <xdr:col>1</xdr:col>
      <xdr:colOff>594220</xdr:colOff>
      <xdr:row>932</xdr:row>
      <xdr:rowOff>641380</xdr:rowOff>
    </xdr:to>
    <xdr:pic>
      <xdr:nvPicPr>
        <xdr:cNvPr id="12480" name="Picture 12479">
          <a:extLst>
            <a:ext uri="{FF2B5EF4-FFF2-40B4-BE49-F238E27FC236}">
              <a16:creationId xmlns:a16="http://schemas.microsoft.com/office/drawing/2014/main" id="{B5EF0293-368C-CB4A-8C47-EFB3F858A3A2}"/>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939800" y="651471900"/>
          <a:ext cx="594220" cy="641380"/>
        </a:xfrm>
        <a:prstGeom prst="rect">
          <a:avLst/>
        </a:prstGeom>
      </xdr:spPr>
    </xdr:pic>
    <xdr:clientData/>
  </xdr:twoCellAnchor>
  <xdr:twoCellAnchor>
    <xdr:from>
      <xdr:col>1</xdr:col>
      <xdr:colOff>11651</xdr:colOff>
      <xdr:row>935</xdr:row>
      <xdr:rowOff>0</xdr:rowOff>
    </xdr:from>
    <xdr:to>
      <xdr:col>1</xdr:col>
      <xdr:colOff>652477</xdr:colOff>
      <xdr:row>935</xdr:row>
      <xdr:rowOff>665008</xdr:rowOff>
    </xdr:to>
    <xdr:pic>
      <xdr:nvPicPr>
        <xdr:cNvPr id="12481" name="Picture 12480">
          <a:extLst>
            <a:ext uri="{FF2B5EF4-FFF2-40B4-BE49-F238E27FC236}">
              <a16:creationId xmlns:a16="http://schemas.microsoft.com/office/drawing/2014/main" id="{F4D8D69A-1306-974C-967C-008F884905A7}"/>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51451" y="653567400"/>
          <a:ext cx="640826" cy="665008"/>
        </a:xfrm>
        <a:prstGeom prst="rect">
          <a:avLst/>
        </a:prstGeom>
      </xdr:spPr>
    </xdr:pic>
    <xdr:clientData/>
  </xdr:twoCellAnchor>
  <xdr:twoCellAnchor>
    <xdr:from>
      <xdr:col>1</xdr:col>
      <xdr:colOff>24234</xdr:colOff>
      <xdr:row>936</xdr:row>
      <xdr:rowOff>35887</xdr:rowOff>
    </xdr:from>
    <xdr:to>
      <xdr:col>1</xdr:col>
      <xdr:colOff>665060</xdr:colOff>
      <xdr:row>937</xdr:row>
      <xdr:rowOff>1812</xdr:rowOff>
    </xdr:to>
    <xdr:pic>
      <xdr:nvPicPr>
        <xdr:cNvPr id="12482" name="Picture 12481">
          <a:extLst>
            <a:ext uri="{FF2B5EF4-FFF2-40B4-BE49-F238E27FC236}">
              <a16:creationId xmlns:a16="http://schemas.microsoft.com/office/drawing/2014/main" id="{5E98C27D-6DD3-8A40-8560-FFB5EBD351B6}"/>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64034" y="654301787"/>
          <a:ext cx="640826" cy="664425"/>
        </a:xfrm>
        <a:prstGeom prst="rect">
          <a:avLst/>
        </a:prstGeom>
      </xdr:spPr>
    </xdr:pic>
    <xdr:clientData/>
  </xdr:twoCellAnchor>
  <xdr:twoCellAnchor>
    <xdr:from>
      <xdr:col>1</xdr:col>
      <xdr:colOff>36818</xdr:colOff>
      <xdr:row>937</xdr:row>
      <xdr:rowOff>48470</xdr:rowOff>
    </xdr:from>
    <xdr:to>
      <xdr:col>1</xdr:col>
      <xdr:colOff>677644</xdr:colOff>
      <xdr:row>938</xdr:row>
      <xdr:rowOff>14396</xdr:rowOff>
    </xdr:to>
    <xdr:pic>
      <xdr:nvPicPr>
        <xdr:cNvPr id="12483" name="Picture 12482">
          <a:extLst>
            <a:ext uri="{FF2B5EF4-FFF2-40B4-BE49-F238E27FC236}">
              <a16:creationId xmlns:a16="http://schemas.microsoft.com/office/drawing/2014/main" id="{18B1FD12-E663-604B-9EEB-B28504E69E8B}"/>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76618" y="655012870"/>
          <a:ext cx="640826" cy="664426"/>
        </a:xfrm>
        <a:prstGeom prst="rect">
          <a:avLst/>
        </a:prstGeom>
      </xdr:spPr>
    </xdr:pic>
    <xdr:clientData/>
  </xdr:twoCellAnchor>
  <xdr:twoCellAnchor>
    <xdr:from>
      <xdr:col>1</xdr:col>
      <xdr:colOff>46605</xdr:colOff>
      <xdr:row>938</xdr:row>
      <xdr:rowOff>46605</xdr:rowOff>
    </xdr:from>
    <xdr:to>
      <xdr:col>1</xdr:col>
      <xdr:colOff>687431</xdr:colOff>
      <xdr:row>938</xdr:row>
      <xdr:rowOff>675673</xdr:rowOff>
    </xdr:to>
    <xdr:pic>
      <xdr:nvPicPr>
        <xdr:cNvPr id="12484" name="Picture 12483">
          <a:extLst>
            <a:ext uri="{FF2B5EF4-FFF2-40B4-BE49-F238E27FC236}">
              <a16:creationId xmlns:a16="http://schemas.microsoft.com/office/drawing/2014/main" id="{14F5B2E9-CB7C-CF40-82F3-B820989BC0D1}"/>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986405" y="655709505"/>
          <a:ext cx="640826" cy="629068"/>
        </a:xfrm>
        <a:prstGeom prst="rect">
          <a:avLst/>
        </a:prstGeom>
      </xdr:spPr>
    </xdr:pic>
    <xdr:clientData/>
  </xdr:twoCellAnchor>
  <xdr:twoCellAnchor>
    <xdr:from>
      <xdr:col>1</xdr:col>
      <xdr:colOff>58256</xdr:colOff>
      <xdr:row>942</xdr:row>
      <xdr:rowOff>34954</xdr:rowOff>
    </xdr:from>
    <xdr:to>
      <xdr:col>1</xdr:col>
      <xdr:colOff>576399</xdr:colOff>
      <xdr:row>942</xdr:row>
      <xdr:rowOff>664128</xdr:rowOff>
    </xdr:to>
    <xdr:pic>
      <xdr:nvPicPr>
        <xdr:cNvPr id="12485" name="Picture 12484">
          <a:extLst>
            <a:ext uri="{FF2B5EF4-FFF2-40B4-BE49-F238E27FC236}">
              <a16:creationId xmlns:a16="http://schemas.microsoft.com/office/drawing/2014/main" id="{83A3581C-8F47-5E42-B156-4E34224D262D}"/>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998056" y="658491854"/>
          <a:ext cx="518143" cy="629174"/>
        </a:xfrm>
        <a:prstGeom prst="rect">
          <a:avLst/>
        </a:prstGeom>
      </xdr:spPr>
    </xdr:pic>
    <xdr:clientData/>
  </xdr:twoCellAnchor>
  <xdr:twoCellAnchor>
    <xdr:from>
      <xdr:col>1</xdr:col>
      <xdr:colOff>34954</xdr:colOff>
      <xdr:row>943</xdr:row>
      <xdr:rowOff>11651</xdr:rowOff>
    </xdr:from>
    <xdr:to>
      <xdr:col>1</xdr:col>
      <xdr:colOff>658409</xdr:colOff>
      <xdr:row>943</xdr:row>
      <xdr:rowOff>640826</xdr:rowOff>
    </xdr:to>
    <xdr:pic>
      <xdr:nvPicPr>
        <xdr:cNvPr id="12486" name="Picture 12485">
          <a:extLst>
            <a:ext uri="{FF2B5EF4-FFF2-40B4-BE49-F238E27FC236}">
              <a16:creationId xmlns:a16="http://schemas.microsoft.com/office/drawing/2014/main" id="{7D595D87-961C-EA46-9AA3-E369C476B420}"/>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974754" y="659167051"/>
          <a:ext cx="623455" cy="629175"/>
        </a:xfrm>
        <a:prstGeom prst="rect">
          <a:avLst/>
        </a:prstGeom>
      </xdr:spPr>
    </xdr:pic>
    <xdr:clientData/>
  </xdr:twoCellAnchor>
  <xdr:twoCellAnchor>
    <xdr:from>
      <xdr:col>1</xdr:col>
      <xdr:colOff>46606</xdr:colOff>
      <xdr:row>944</xdr:row>
      <xdr:rowOff>34953</xdr:rowOff>
    </xdr:from>
    <xdr:to>
      <xdr:col>1</xdr:col>
      <xdr:colOff>652799</xdr:colOff>
      <xdr:row>944</xdr:row>
      <xdr:rowOff>652477</xdr:rowOff>
    </xdr:to>
    <xdr:pic>
      <xdr:nvPicPr>
        <xdr:cNvPr id="12487" name="Picture 12486">
          <a:extLst>
            <a:ext uri="{FF2B5EF4-FFF2-40B4-BE49-F238E27FC236}">
              <a16:creationId xmlns:a16="http://schemas.microsoft.com/office/drawing/2014/main" id="{4E04920B-3D9F-1142-B955-714049D8AAE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986406" y="659888853"/>
          <a:ext cx="606193" cy="617524"/>
        </a:xfrm>
        <a:prstGeom prst="rect">
          <a:avLst/>
        </a:prstGeom>
      </xdr:spPr>
    </xdr:pic>
    <xdr:clientData/>
  </xdr:twoCellAnchor>
  <xdr:twoCellAnchor>
    <xdr:from>
      <xdr:col>1</xdr:col>
      <xdr:colOff>34954</xdr:colOff>
      <xdr:row>945</xdr:row>
      <xdr:rowOff>46606</xdr:rowOff>
    </xdr:from>
    <xdr:to>
      <xdr:col>1</xdr:col>
      <xdr:colOff>699082</xdr:colOff>
      <xdr:row>946</xdr:row>
      <xdr:rowOff>17376</xdr:rowOff>
    </xdr:to>
    <xdr:pic>
      <xdr:nvPicPr>
        <xdr:cNvPr id="12488" name="Picture 12487">
          <a:extLst>
            <a:ext uri="{FF2B5EF4-FFF2-40B4-BE49-F238E27FC236}">
              <a16:creationId xmlns:a16="http://schemas.microsoft.com/office/drawing/2014/main" id="{7D0D2AA7-5169-0042-8F3C-BF838075CF1B}"/>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974754" y="660599006"/>
          <a:ext cx="664128" cy="669270"/>
        </a:xfrm>
        <a:prstGeom prst="rect">
          <a:avLst/>
        </a:prstGeom>
      </xdr:spPr>
    </xdr:pic>
    <xdr:clientData/>
  </xdr:twoCellAnchor>
  <xdr:twoCellAnchor>
    <xdr:from>
      <xdr:col>1</xdr:col>
      <xdr:colOff>58257</xdr:colOff>
      <xdr:row>946</xdr:row>
      <xdr:rowOff>58256</xdr:rowOff>
    </xdr:from>
    <xdr:to>
      <xdr:col>1</xdr:col>
      <xdr:colOff>652477</xdr:colOff>
      <xdr:row>946</xdr:row>
      <xdr:rowOff>693256</xdr:rowOff>
    </xdr:to>
    <xdr:pic>
      <xdr:nvPicPr>
        <xdr:cNvPr id="12489" name="Picture 12488">
          <a:extLst>
            <a:ext uri="{FF2B5EF4-FFF2-40B4-BE49-F238E27FC236}">
              <a16:creationId xmlns:a16="http://schemas.microsoft.com/office/drawing/2014/main" id="{B3C31B94-0BF9-A64C-8E05-0504C085A55D}"/>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998057" y="661309156"/>
          <a:ext cx="594220" cy="635000"/>
        </a:xfrm>
        <a:prstGeom prst="rect">
          <a:avLst/>
        </a:prstGeom>
      </xdr:spPr>
    </xdr:pic>
    <xdr:clientData/>
  </xdr:twoCellAnchor>
  <xdr:twoCellAnchor>
    <xdr:from>
      <xdr:col>1</xdr:col>
      <xdr:colOff>23303</xdr:colOff>
      <xdr:row>947</xdr:row>
      <xdr:rowOff>34955</xdr:rowOff>
    </xdr:from>
    <xdr:to>
      <xdr:col>1</xdr:col>
      <xdr:colOff>757339</xdr:colOff>
      <xdr:row>947</xdr:row>
      <xdr:rowOff>667977</xdr:rowOff>
    </xdr:to>
    <xdr:pic>
      <xdr:nvPicPr>
        <xdr:cNvPr id="12490" name="Picture 12489">
          <a:extLst>
            <a:ext uri="{FF2B5EF4-FFF2-40B4-BE49-F238E27FC236}">
              <a16:creationId xmlns:a16="http://schemas.microsoft.com/office/drawing/2014/main" id="{2E238346-1EB3-8A4B-AFC2-785E96DE1FAF}"/>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63103" y="661984355"/>
          <a:ext cx="734036" cy="633022"/>
        </a:xfrm>
        <a:prstGeom prst="rect">
          <a:avLst/>
        </a:prstGeom>
      </xdr:spPr>
    </xdr:pic>
    <xdr:clientData/>
  </xdr:twoCellAnchor>
  <xdr:twoCellAnchor>
    <xdr:from>
      <xdr:col>1</xdr:col>
      <xdr:colOff>11651</xdr:colOff>
      <xdr:row>948</xdr:row>
      <xdr:rowOff>0</xdr:rowOff>
    </xdr:from>
    <xdr:to>
      <xdr:col>1</xdr:col>
      <xdr:colOff>745687</xdr:colOff>
      <xdr:row>948</xdr:row>
      <xdr:rowOff>633022</xdr:rowOff>
    </xdr:to>
    <xdr:pic>
      <xdr:nvPicPr>
        <xdr:cNvPr id="12491" name="Picture 12490">
          <a:extLst>
            <a:ext uri="{FF2B5EF4-FFF2-40B4-BE49-F238E27FC236}">
              <a16:creationId xmlns:a16="http://schemas.microsoft.com/office/drawing/2014/main" id="{64BC3091-2984-EF4B-B7FF-D021FFE0EAF6}"/>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51451" y="662647900"/>
          <a:ext cx="734036" cy="633022"/>
        </a:xfrm>
        <a:prstGeom prst="rect">
          <a:avLst/>
        </a:prstGeom>
      </xdr:spPr>
    </xdr:pic>
    <xdr:clientData/>
  </xdr:twoCellAnchor>
  <xdr:twoCellAnchor>
    <xdr:from>
      <xdr:col>1</xdr:col>
      <xdr:colOff>34954</xdr:colOff>
      <xdr:row>949</xdr:row>
      <xdr:rowOff>34954</xdr:rowOff>
    </xdr:from>
    <xdr:to>
      <xdr:col>1</xdr:col>
      <xdr:colOff>768990</xdr:colOff>
      <xdr:row>949</xdr:row>
      <xdr:rowOff>667976</xdr:rowOff>
    </xdr:to>
    <xdr:pic>
      <xdr:nvPicPr>
        <xdr:cNvPr id="12492" name="Picture 12491">
          <a:extLst>
            <a:ext uri="{FF2B5EF4-FFF2-40B4-BE49-F238E27FC236}">
              <a16:creationId xmlns:a16="http://schemas.microsoft.com/office/drawing/2014/main" id="{88F31581-DDCA-9E41-9B23-C596C1F15458}"/>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74754" y="663381354"/>
          <a:ext cx="734036" cy="633022"/>
        </a:xfrm>
        <a:prstGeom prst="rect">
          <a:avLst/>
        </a:prstGeom>
      </xdr:spPr>
    </xdr:pic>
    <xdr:clientData/>
  </xdr:twoCellAnchor>
  <xdr:twoCellAnchor>
    <xdr:from>
      <xdr:col>1</xdr:col>
      <xdr:colOff>46605</xdr:colOff>
      <xdr:row>950</xdr:row>
      <xdr:rowOff>46605</xdr:rowOff>
    </xdr:from>
    <xdr:to>
      <xdr:col>1</xdr:col>
      <xdr:colOff>777983</xdr:colOff>
      <xdr:row>950</xdr:row>
      <xdr:rowOff>687431</xdr:rowOff>
    </xdr:to>
    <xdr:pic>
      <xdr:nvPicPr>
        <xdr:cNvPr id="12493" name="Picture 12492">
          <a:extLst>
            <a:ext uri="{FF2B5EF4-FFF2-40B4-BE49-F238E27FC236}">
              <a16:creationId xmlns:a16="http://schemas.microsoft.com/office/drawing/2014/main" id="{D745A5E3-27B3-2641-ABFB-60623CA77732}"/>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986405" y="664091505"/>
          <a:ext cx="731378" cy="640826"/>
        </a:xfrm>
        <a:prstGeom prst="rect">
          <a:avLst/>
        </a:prstGeom>
      </xdr:spPr>
    </xdr:pic>
    <xdr:clientData/>
  </xdr:twoCellAnchor>
  <xdr:twoCellAnchor>
    <xdr:from>
      <xdr:col>1</xdr:col>
      <xdr:colOff>34954</xdr:colOff>
      <xdr:row>951</xdr:row>
      <xdr:rowOff>23303</xdr:rowOff>
    </xdr:from>
    <xdr:to>
      <xdr:col>1</xdr:col>
      <xdr:colOff>853530</xdr:colOff>
      <xdr:row>951</xdr:row>
      <xdr:rowOff>687431</xdr:rowOff>
    </xdr:to>
    <xdr:pic>
      <xdr:nvPicPr>
        <xdr:cNvPr id="12494" name="Picture 12493">
          <a:extLst>
            <a:ext uri="{FF2B5EF4-FFF2-40B4-BE49-F238E27FC236}">
              <a16:creationId xmlns:a16="http://schemas.microsoft.com/office/drawing/2014/main" id="{0DA7E6C8-8B81-7740-8843-7ECD98E45EDF}"/>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974754" y="664766703"/>
          <a:ext cx="818576" cy="664128"/>
        </a:xfrm>
        <a:prstGeom prst="rect">
          <a:avLst/>
        </a:prstGeom>
      </xdr:spPr>
    </xdr:pic>
    <xdr:clientData/>
  </xdr:twoCellAnchor>
  <xdr:twoCellAnchor>
    <xdr:from>
      <xdr:col>1</xdr:col>
      <xdr:colOff>34955</xdr:colOff>
      <xdr:row>952</xdr:row>
      <xdr:rowOff>34954</xdr:rowOff>
    </xdr:from>
    <xdr:to>
      <xdr:col>1</xdr:col>
      <xdr:colOff>794195</xdr:colOff>
      <xdr:row>952</xdr:row>
      <xdr:rowOff>675780</xdr:rowOff>
    </xdr:to>
    <xdr:pic>
      <xdr:nvPicPr>
        <xdr:cNvPr id="12495" name="Picture 12494">
          <a:extLst>
            <a:ext uri="{FF2B5EF4-FFF2-40B4-BE49-F238E27FC236}">
              <a16:creationId xmlns:a16="http://schemas.microsoft.com/office/drawing/2014/main" id="{9CBAE470-0B60-4641-98EA-6BFE69C6643E}"/>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974755" y="665476854"/>
          <a:ext cx="759240" cy="640826"/>
        </a:xfrm>
        <a:prstGeom prst="rect">
          <a:avLst/>
        </a:prstGeom>
      </xdr:spPr>
    </xdr:pic>
    <xdr:clientData/>
  </xdr:twoCellAnchor>
  <xdr:twoCellAnchor>
    <xdr:from>
      <xdr:col>1</xdr:col>
      <xdr:colOff>34953</xdr:colOff>
      <xdr:row>953</xdr:row>
      <xdr:rowOff>34954</xdr:rowOff>
    </xdr:from>
    <xdr:to>
      <xdr:col>1</xdr:col>
      <xdr:colOff>801533</xdr:colOff>
      <xdr:row>953</xdr:row>
      <xdr:rowOff>664128</xdr:rowOff>
    </xdr:to>
    <xdr:pic>
      <xdr:nvPicPr>
        <xdr:cNvPr id="12496" name="Picture 12495">
          <a:extLst>
            <a:ext uri="{FF2B5EF4-FFF2-40B4-BE49-F238E27FC236}">
              <a16:creationId xmlns:a16="http://schemas.microsoft.com/office/drawing/2014/main" id="{9B14E125-9642-BA41-8DB7-9531F27E3C48}"/>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974753" y="666175354"/>
          <a:ext cx="766580" cy="629174"/>
        </a:xfrm>
        <a:prstGeom prst="rect">
          <a:avLst/>
        </a:prstGeom>
      </xdr:spPr>
    </xdr:pic>
    <xdr:clientData/>
  </xdr:twoCellAnchor>
  <xdr:twoCellAnchor>
    <xdr:from>
      <xdr:col>1</xdr:col>
      <xdr:colOff>46605</xdr:colOff>
      <xdr:row>954</xdr:row>
      <xdr:rowOff>34954</xdr:rowOff>
    </xdr:from>
    <xdr:to>
      <xdr:col>1</xdr:col>
      <xdr:colOff>524312</xdr:colOff>
      <xdr:row>954</xdr:row>
      <xdr:rowOff>665888</xdr:rowOff>
    </xdr:to>
    <xdr:pic>
      <xdr:nvPicPr>
        <xdr:cNvPr id="12497" name="Picture 12496">
          <a:extLst>
            <a:ext uri="{FF2B5EF4-FFF2-40B4-BE49-F238E27FC236}">
              <a16:creationId xmlns:a16="http://schemas.microsoft.com/office/drawing/2014/main" id="{E1F12591-B1F0-FC46-858F-564200FFB723}"/>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5" y="666873854"/>
          <a:ext cx="477707" cy="630934"/>
        </a:xfrm>
        <a:prstGeom prst="rect">
          <a:avLst/>
        </a:prstGeom>
      </xdr:spPr>
    </xdr:pic>
    <xdr:clientData/>
  </xdr:twoCellAnchor>
  <xdr:twoCellAnchor>
    <xdr:from>
      <xdr:col>1</xdr:col>
      <xdr:colOff>46606</xdr:colOff>
      <xdr:row>955</xdr:row>
      <xdr:rowOff>46605</xdr:rowOff>
    </xdr:from>
    <xdr:to>
      <xdr:col>1</xdr:col>
      <xdr:colOff>524313</xdr:colOff>
      <xdr:row>955</xdr:row>
      <xdr:rowOff>677539</xdr:rowOff>
    </xdr:to>
    <xdr:pic>
      <xdr:nvPicPr>
        <xdr:cNvPr id="12498" name="Picture 12497">
          <a:extLst>
            <a:ext uri="{FF2B5EF4-FFF2-40B4-BE49-F238E27FC236}">
              <a16:creationId xmlns:a16="http://schemas.microsoft.com/office/drawing/2014/main" id="{76BAFCE7-4F35-794D-88E4-7CB5091993B7}"/>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6" y="667584005"/>
          <a:ext cx="477707" cy="630934"/>
        </a:xfrm>
        <a:prstGeom prst="rect">
          <a:avLst/>
        </a:prstGeom>
      </xdr:spPr>
    </xdr:pic>
    <xdr:clientData/>
  </xdr:twoCellAnchor>
  <xdr:twoCellAnchor>
    <xdr:from>
      <xdr:col>1</xdr:col>
      <xdr:colOff>104860</xdr:colOff>
      <xdr:row>961</xdr:row>
      <xdr:rowOff>34952</xdr:rowOff>
    </xdr:from>
    <xdr:to>
      <xdr:col>1</xdr:col>
      <xdr:colOff>559265</xdr:colOff>
      <xdr:row>961</xdr:row>
      <xdr:rowOff>676465</xdr:rowOff>
    </xdr:to>
    <xdr:pic>
      <xdr:nvPicPr>
        <xdr:cNvPr id="12499" name="Picture 12498">
          <a:extLst>
            <a:ext uri="{FF2B5EF4-FFF2-40B4-BE49-F238E27FC236}">
              <a16:creationId xmlns:a16="http://schemas.microsoft.com/office/drawing/2014/main" id="{CB20FDEB-143B-8346-A0CB-818C1A186EF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044660" y="671763352"/>
          <a:ext cx="454405" cy="641513"/>
        </a:xfrm>
        <a:prstGeom prst="rect">
          <a:avLst/>
        </a:prstGeom>
      </xdr:spPr>
    </xdr:pic>
    <xdr:clientData/>
  </xdr:twoCellAnchor>
  <xdr:twoCellAnchor>
    <xdr:from>
      <xdr:col>1</xdr:col>
      <xdr:colOff>139816</xdr:colOff>
      <xdr:row>962</xdr:row>
      <xdr:rowOff>34954</xdr:rowOff>
    </xdr:from>
    <xdr:to>
      <xdr:col>1</xdr:col>
      <xdr:colOff>571616</xdr:colOff>
      <xdr:row>962</xdr:row>
      <xdr:rowOff>669954</xdr:rowOff>
    </xdr:to>
    <xdr:pic>
      <xdr:nvPicPr>
        <xdr:cNvPr id="12500" name="Picture 12499">
          <a:extLst>
            <a:ext uri="{FF2B5EF4-FFF2-40B4-BE49-F238E27FC236}">
              <a16:creationId xmlns:a16="http://schemas.microsoft.com/office/drawing/2014/main" id="{21947A45-D9F4-F84F-B363-67D0494DDBB0}"/>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2461854"/>
          <a:ext cx="431800" cy="635000"/>
        </a:xfrm>
        <a:prstGeom prst="rect">
          <a:avLst/>
        </a:prstGeom>
      </xdr:spPr>
    </xdr:pic>
    <xdr:clientData/>
  </xdr:twoCellAnchor>
  <xdr:twoCellAnchor>
    <xdr:from>
      <xdr:col>1</xdr:col>
      <xdr:colOff>139816</xdr:colOff>
      <xdr:row>963</xdr:row>
      <xdr:rowOff>46605</xdr:rowOff>
    </xdr:from>
    <xdr:to>
      <xdr:col>1</xdr:col>
      <xdr:colOff>571616</xdr:colOff>
      <xdr:row>963</xdr:row>
      <xdr:rowOff>681605</xdr:rowOff>
    </xdr:to>
    <xdr:pic>
      <xdr:nvPicPr>
        <xdr:cNvPr id="12501" name="Picture 12500">
          <a:extLst>
            <a:ext uri="{FF2B5EF4-FFF2-40B4-BE49-F238E27FC236}">
              <a16:creationId xmlns:a16="http://schemas.microsoft.com/office/drawing/2014/main" id="{53915141-8810-E040-8412-75ACB97072BF}"/>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3172005"/>
          <a:ext cx="431800" cy="635000"/>
        </a:xfrm>
        <a:prstGeom prst="rect">
          <a:avLst/>
        </a:prstGeom>
      </xdr:spPr>
    </xdr:pic>
    <xdr:clientData/>
  </xdr:twoCellAnchor>
  <xdr:twoCellAnchor>
    <xdr:from>
      <xdr:col>1</xdr:col>
      <xdr:colOff>128165</xdr:colOff>
      <xdr:row>964</xdr:row>
      <xdr:rowOff>34954</xdr:rowOff>
    </xdr:from>
    <xdr:to>
      <xdr:col>1</xdr:col>
      <xdr:colOff>585365</xdr:colOff>
      <xdr:row>964</xdr:row>
      <xdr:rowOff>682654</xdr:rowOff>
    </xdr:to>
    <xdr:pic>
      <xdr:nvPicPr>
        <xdr:cNvPr id="12502" name="Picture 12501">
          <a:extLst>
            <a:ext uri="{FF2B5EF4-FFF2-40B4-BE49-F238E27FC236}">
              <a16:creationId xmlns:a16="http://schemas.microsoft.com/office/drawing/2014/main" id="{3A738BA4-B7B0-CF4F-997C-F1ECBEA7A547}"/>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067965" y="673858854"/>
          <a:ext cx="457200" cy="647700"/>
        </a:xfrm>
        <a:prstGeom prst="rect">
          <a:avLst/>
        </a:prstGeom>
      </xdr:spPr>
    </xdr:pic>
    <xdr:clientData/>
  </xdr:twoCellAnchor>
  <xdr:twoCellAnchor>
    <xdr:from>
      <xdr:col>1</xdr:col>
      <xdr:colOff>58256</xdr:colOff>
      <xdr:row>957</xdr:row>
      <xdr:rowOff>11651</xdr:rowOff>
    </xdr:from>
    <xdr:to>
      <xdr:col>1</xdr:col>
      <xdr:colOff>502756</xdr:colOff>
      <xdr:row>957</xdr:row>
      <xdr:rowOff>664129</xdr:rowOff>
    </xdr:to>
    <xdr:pic>
      <xdr:nvPicPr>
        <xdr:cNvPr id="12503" name="Picture 12502">
          <a:extLst>
            <a:ext uri="{FF2B5EF4-FFF2-40B4-BE49-F238E27FC236}">
              <a16:creationId xmlns:a16="http://schemas.microsoft.com/office/drawing/2014/main" id="{3CCBEB2D-F49F-F142-983C-B2979ABA635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998056" y="668946051"/>
          <a:ext cx="444500" cy="652478"/>
        </a:xfrm>
        <a:prstGeom prst="rect">
          <a:avLst/>
        </a:prstGeom>
      </xdr:spPr>
    </xdr:pic>
    <xdr:clientData/>
  </xdr:twoCellAnchor>
  <xdr:twoCellAnchor>
    <xdr:from>
      <xdr:col>1</xdr:col>
      <xdr:colOff>93211</xdr:colOff>
      <xdr:row>958</xdr:row>
      <xdr:rowOff>23303</xdr:rowOff>
    </xdr:from>
    <xdr:to>
      <xdr:col>1</xdr:col>
      <xdr:colOff>537711</xdr:colOff>
      <xdr:row>958</xdr:row>
      <xdr:rowOff>675781</xdr:rowOff>
    </xdr:to>
    <xdr:pic>
      <xdr:nvPicPr>
        <xdr:cNvPr id="12504" name="Picture 12503">
          <a:extLst>
            <a:ext uri="{FF2B5EF4-FFF2-40B4-BE49-F238E27FC236}">
              <a16:creationId xmlns:a16="http://schemas.microsoft.com/office/drawing/2014/main" id="{AD2A8A1A-F831-5F47-8119-22F330C00E88}"/>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011" y="669656203"/>
          <a:ext cx="444500" cy="652478"/>
        </a:xfrm>
        <a:prstGeom prst="rect">
          <a:avLst/>
        </a:prstGeom>
      </xdr:spPr>
    </xdr:pic>
    <xdr:clientData/>
  </xdr:twoCellAnchor>
  <xdr:twoCellAnchor>
    <xdr:from>
      <xdr:col>1</xdr:col>
      <xdr:colOff>104862</xdr:colOff>
      <xdr:row>959</xdr:row>
      <xdr:rowOff>11651</xdr:rowOff>
    </xdr:from>
    <xdr:to>
      <xdr:col>1</xdr:col>
      <xdr:colOff>549362</xdr:colOff>
      <xdr:row>959</xdr:row>
      <xdr:rowOff>664129</xdr:rowOff>
    </xdr:to>
    <xdr:pic>
      <xdr:nvPicPr>
        <xdr:cNvPr id="12505" name="Picture 12504">
          <a:extLst>
            <a:ext uri="{FF2B5EF4-FFF2-40B4-BE49-F238E27FC236}">
              <a16:creationId xmlns:a16="http://schemas.microsoft.com/office/drawing/2014/main" id="{67B38BB2-BF84-DB40-A47B-B7CC50BB89B1}"/>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44662" y="670343051"/>
          <a:ext cx="444500" cy="652478"/>
        </a:xfrm>
        <a:prstGeom prst="rect">
          <a:avLst/>
        </a:prstGeom>
      </xdr:spPr>
    </xdr:pic>
    <xdr:clientData/>
  </xdr:twoCellAnchor>
  <xdr:twoCellAnchor>
    <xdr:from>
      <xdr:col>1</xdr:col>
      <xdr:colOff>94143</xdr:colOff>
      <xdr:row>960</xdr:row>
      <xdr:rowOff>24236</xdr:rowOff>
    </xdr:from>
    <xdr:to>
      <xdr:col>1</xdr:col>
      <xdr:colOff>538643</xdr:colOff>
      <xdr:row>960</xdr:row>
      <xdr:rowOff>676714</xdr:rowOff>
    </xdr:to>
    <xdr:pic>
      <xdr:nvPicPr>
        <xdr:cNvPr id="12506" name="Picture 12505">
          <a:extLst>
            <a:ext uri="{FF2B5EF4-FFF2-40B4-BE49-F238E27FC236}">
              <a16:creationId xmlns:a16="http://schemas.microsoft.com/office/drawing/2014/main" id="{5A75A93A-E3A7-814C-B6E7-20AE8EE36A4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943" y="671054136"/>
          <a:ext cx="444500" cy="652478"/>
        </a:xfrm>
        <a:prstGeom prst="rect">
          <a:avLst/>
        </a:prstGeom>
      </xdr:spPr>
    </xdr:pic>
    <xdr:clientData/>
  </xdr:twoCellAnchor>
  <xdr:twoCellAnchor>
    <xdr:from>
      <xdr:col>1</xdr:col>
      <xdr:colOff>69908</xdr:colOff>
      <xdr:row>956</xdr:row>
      <xdr:rowOff>46606</xdr:rowOff>
    </xdr:from>
    <xdr:to>
      <xdr:col>1</xdr:col>
      <xdr:colOff>547615</xdr:colOff>
      <xdr:row>957</xdr:row>
      <xdr:rowOff>4440</xdr:rowOff>
    </xdr:to>
    <xdr:pic>
      <xdr:nvPicPr>
        <xdr:cNvPr id="12507" name="Picture 12506">
          <a:extLst>
            <a:ext uri="{FF2B5EF4-FFF2-40B4-BE49-F238E27FC236}">
              <a16:creationId xmlns:a16="http://schemas.microsoft.com/office/drawing/2014/main" id="{431025AD-E5BA-7F40-8238-961A876E847E}"/>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026641" y="8369339"/>
          <a:ext cx="477707" cy="592834"/>
        </a:xfrm>
        <a:prstGeom prst="rect">
          <a:avLst/>
        </a:prstGeom>
      </xdr:spPr>
    </xdr:pic>
    <xdr:clientData/>
  </xdr:twoCellAnchor>
  <xdr:twoCellAnchor>
    <xdr:from>
      <xdr:col>1</xdr:col>
      <xdr:colOff>90714</xdr:colOff>
      <xdr:row>941</xdr:row>
      <xdr:rowOff>12221</xdr:rowOff>
    </xdr:from>
    <xdr:to>
      <xdr:col>1</xdr:col>
      <xdr:colOff>566964</xdr:colOff>
      <xdr:row>941</xdr:row>
      <xdr:rowOff>659970</xdr:rowOff>
    </xdr:to>
    <xdr:pic>
      <xdr:nvPicPr>
        <xdr:cNvPr id="12508" name="Picture 12507">
          <a:extLst>
            <a:ext uri="{FF2B5EF4-FFF2-40B4-BE49-F238E27FC236}">
              <a16:creationId xmlns:a16="http://schemas.microsoft.com/office/drawing/2014/main" id="{5275A685-DEAF-844A-AD8C-234A177F7CA2}"/>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030514" y="657770621"/>
          <a:ext cx="476250" cy="647749"/>
        </a:xfrm>
        <a:prstGeom prst="rect">
          <a:avLst/>
        </a:prstGeom>
      </xdr:spPr>
    </xdr:pic>
    <xdr:clientData/>
  </xdr:twoCellAnchor>
  <xdr:twoCellAnchor>
    <xdr:from>
      <xdr:col>1</xdr:col>
      <xdr:colOff>136072</xdr:colOff>
      <xdr:row>940</xdr:row>
      <xdr:rowOff>45357</xdr:rowOff>
    </xdr:from>
    <xdr:to>
      <xdr:col>1</xdr:col>
      <xdr:colOff>544286</xdr:colOff>
      <xdr:row>941</xdr:row>
      <xdr:rowOff>22301</xdr:rowOff>
    </xdr:to>
    <xdr:pic>
      <xdr:nvPicPr>
        <xdr:cNvPr id="12509" name="Picture 12508">
          <a:extLst>
            <a:ext uri="{FF2B5EF4-FFF2-40B4-BE49-F238E27FC236}">
              <a16:creationId xmlns:a16="http://schemas.microsoft.com/office/drawing/2014/main" id="{2787E861-CB4E-7747-9DF3-1F66D2625C99}"/>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075872" y="657105257"/>
          <a:ext cx="408214" cy="675444"/>
        </a:xfrm>
        <a:prstGeom prst="rect">
          <a:avLst/>
        </a:prstGeom>
      </xdr:spPr>
    </xdr:pic>
    <xdr:clientData/>
  </xdr:twoCellAnchor>
  <xdr:twoCellAnchor>
    <xdr:from>
      <xdr:col>1</xdr:col>
      <xdr:colOff>68036</xdr:colOff>
      <xdr:row>965</xdr:row>
      <xdr:rowOff>34766</xdr:rowOff>
    </xdr:from>
    <xdr:to>
      <xdr:col>1</xdr:col>
      <xdr:colOff>582846</xdr:colOff>
      <xdr:row>966</xdr:row>
      <xdr:rowOff>0</xdr:rowOff>
    </xdr:to>
    <xdr:pic>
      <xdr:nvPicPr>
        <xdr:cNvPr id="12510" name="Picture 12509">
          <a:extLst>
            <a:ext uri="{FF2B5EF4-FFF2-40B4-BE49-F238E27FC236}">
              <a16:creationId xmlns:a16="http://schemas.microsoft.com/office/drawing/2014/main" id="{503BE739-EB06-0D48-AFFF-06FA7A8976B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007836" y="674557166"/>
          <a:ext cx="514810" cy="663734"/>
        </a:xfrm>
        <a:prstGeom prst="rect">
          <a:avLst/>
        </a:prstGeom>
      </xdr:spPr>
    </xdr:pic>
    <xdr:clientData/>
  </xdr:twoCellAnchor>
  <xdr:twoCellAnchor>
    <xdr:from>
      <xdr:col>1</xdr:col>
      <xdr:colOff>145618</xdr:colOff>
      <xdr:row>982</xdr:row>
      <xdr:rowOff>11982</xdr:rowOff>
    </xdr:from>
    <xdr:to>
      <xdr:col>1</xdr:col>
      <xdr:colOff>655570</xdr:colOff>
      <xdr:row>982</xdr:row>
      <xdr:rowOff>680081</xdr:rowOff>
    </xdr:to>
    <xdr:pic>
      <xdr:nvPicPr>
        <xdr:cNvPr id="12511" name="Picture 12510">
          <a:extLst>
            <a:ext uri="{FF2B5EF4-FFF2-40B4-BE49-F238E27FC236}">
              <a16:creationId xmlns:a16="http://schemas.microsoft.com/office/drawing/2014/main" id="{255F8D74-88A3-714B-8BBF-5C2DFF7B376A}"/>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085418" y="686408882"/>
          <a:ext cx="509952" cy="668099"/>
        </a:xfrm>
        <a:prstGeom prst="rect">
          <a:avLst/>
        </a:prstGeom>
      </xdr:spPr>
    </xdr:pic>
    <xdr:clientData/>
  </xdr:twoCellAnchor>
  <xdr:twoCellAnchor>
    <xdr:from>
      <xdr:col>1</xdr:col>
      <xdr:colOff>164629</xdr:colOff>
      <xdr:row>800</xdr:row>
      <xdr:rowOff>47037</xdr:rowOff>
    </xdr:from>
    <xdr:to>
      <xdr:col>1</xdr:col>
      <xdr:colOff>638762</xdr:colOff>
      <xdr:row>800</xdr:row>
      <xdr:rowOff>655164</xdr:rowOff>
    </xdr:to>
    <xdr:pic>
      <xdr:nvPicPr>
        <xdr:cNvPr id="12512" name="Picture 12511">
          <a:extLst>
            <a:ext uri="{FF2B5EF4-FFF2-40B4-BE49-F238E27FC236}">
              <a16:creationId xmlns:a16="http://schemas.microsoft.com/office/drawing/2014/main" id="{09B819A1-5064-AC45-8748-063C29057686}"/>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04429" y="559316937"/>
          <a:ext cx="474133" cy="608127"/>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513" name="Picture 12512">
          <a:extLst>
            <a:ext uri="{FF2B5EF4-FFF2-40B4-BE49-F238E27FC236}">
              <a16:creationId xmlns:a16="http://schemas.microsoft.com/office/drawing/2014/main" id="{9704867A-9757-7048-9FFE-A810FF7CC0D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4" name="Picture 12513">
          <a:extLst>
            <a:ext uri="{FF2B5EF4-FFF2-40B4-BE49-F238E27FC236}">
              <a16:creationId xmlns:a16="http://schemas.microsoft.com/office/drawing/2014/main" id="{AF4AA0BB-6FD9-6C4E-AEB8-7641FE16F2C4}"/>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5" name="Picture 12514">
          <a:extLst>
            <a:ext uri="{FF2B5EF4-FFF2-40B4-BE49-F238E27FC236}">
              <a16:creationId xmlns:a16="http://schemas.microsoft.com/office/drawing/2014/main" id="{5EF79004-45E6-BA4F-8F8E-20A4D5BC411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157030</xdr:colOff>
      <xdr:row>852</xdr:row>
      <xdr:rowOff>51130</xdr:rowOff>
    </xdr:from>
    <xdr:to>
      <xdr:col>1</xdr:col>
      <xdr:colOff>571081</xdr:colOff>
      <xdr:row>852</xdr:row>
      <xdr:rowOff>673238</xdr:rowOff>
    </xdr:to>
    <xdr:pic>
      <xdr:nvPicPr>
        <xdr:cNvPr id="12516" name="Picture 12515">
          <a:extLst>
            <a:ext uri="{FF2B5EF4-FFF2-40B4-BE49-F238E27FC236}">
              <a16:creationId xmlns:a16="http://schemas.microsoft.com/office/drawing/2014/main" id="{4D77379F-B27B-2942-A73C-1D4802CD8D58}"/>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96830" y="595643030"/>
          <a:ext cx="414051" cy="622108"/>
        </a:xfrm>
        <a:prstGeom prst="rect">
          <a:avLst/>
        </a:prstGeom>
      </xdr:spPr>
    </xdr:pic>
    <xdr:clientData/>
  </xdr:twoCellAnchor>
  <xdr:twoCellAnchor>
    <xdr:from>
      <xdr:col>1</xdr:col>
      <xdr:colOff>106841</xdr:colOff>
      <xdr:row>1015</xdr:row>
      <xdr:rowOff>46936</xdr:rowOff>
    </xdr:from>
    <xdr:to>
      <xdr:col>1</xdr:col>
      <xdr:colOff>840877</xdr:colOff>
      <xdr:row>1015</xdr:row>
      <xdr:rowOff>679958</xdr:rowOff>
    </xdr:to>
    <xdr:pic>
      <xdr:nvPicPr>
        <xdr:cNvPr id="12517" name="Picture 12516">
          <a:extLst>
            <a:ext uri="{FF2B5EF4-FFF2-40B4-BE49-F238E27FC236}">
              <a16:creationId xmlns:a16="http://schemas.microsoft.com/office/drawing/2014/main" id="{11D7BAF8-4ECF-134E-8314-1DDDEA82F3C2}"/>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046641" y="709494336"/>
          <a:ext cx="734036" cy="633022"/>
        </a:xfrm>
        <a:prstGeom prst="rect">
          <a:avLst/>
        </a:prstGeom>
      </xdr:spPr>
    </xdr:pic>
    <xdr:clientData/>
  </xdr:twoCellAnchor>
  <xdr:twoCellAnchor>
    <xdr:from>
      <xdr:col>1</xdr:col>
      <xdr:colOff>213445</xdr:colOff>
      <xdr:row>881</xdr:row>
      <xdr:rowOff>32017</xdr:rowOff>
    </xdr:from>
    <xdr:to>
      <xdr:col>1</xdr:col>
      <xdr:colOff>664051</xdr:colOff>
      <xdr:row>881</xdr:row>
      <xdr:rowOff>640336</xdr:rowOff>
    </xdr:to>
    <xdr:pic>
      <xdr:nvPicPr>
        <xdr:cNvPr id="12518" name="Picture 12517">
          <a:extLst>
            <a:ext uri="{FF2B5EF4-FFF2-40B4-BE49-F238E27FC236}">
              <a16:creationId xmlns:a16="http://schemas.microsoft.com/office/drawing/2014/main" id="{D12B9732-0E51-4D4A-816B-C433995F39F7}"/>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5880417"/>
          <a:ext cx="450606" cy="608319"/>
        </a:xfrm>
        <a:prstGeom prst="rect">
          <a:avLst/>
        </a:prstGeom>
      </xdr:spPr>
    </xdr:pic>
    <xdr:clientData/>
  </xdr:twoCellAnchor>
  <xdr:twoCellAnchor>
    <xdr:from>
      <xdr:col>1</xdr:col>
      <xdr:colOff>105833</xdr:colOff>
      <xdr:row>1020</xdr:row>
      <xdr:rowOff>49891</xdr:rowOff>
    </xdr:from>
    <xdr:to>
      <xdr:col>1</xdr:col>
      <xdr:colOff>619881</xdr:colOff>
      <xdr:row>1021</xdr:row>
      <xdr:rowOff>22678</xdr:rowOff>
    </xdr:to>
    <xdr:pic>
      <xdr:nvPicPr>
        <xdr:cNvPr id="12519" name="Picture 12518">
          <a:extLst>
            <a:ext uri="{FF2B5EF4-FFF2-40B4-BE49-F238E27FC236}">
              <a16:creationId xmlns:a16="http://schemas.microsoft.com/office/drawing/2014/main" id="{A9DB635B-AF79-C441-8203-7B1DA655E744}"/>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712989791"/>
          <a:ext cx="514048" cy="671287"/>
        </a:xfrm>
        <a:prstGeom prst="rect">
          <a:avLst/>
        </a:prstGeom>
      </xdr:spPr>
    </xdr:pic>
    <xdr:clientData/>
  </xdr:twoCellAnchor>
  <xdr:twoCellAnchor>
    <xdr:from>
      <xdr:col>1</xdr:col>
      <xdr:colOff>91440</xdr:colOff>
      <xdr:row>1025</xdr:row>
      <xdr:rowOff>60961</xdr:rowOff>
    </xdr:from>
    <xdr:to>
      <xdr:col>1</xdr:col>
      <xdr:colOff>873759</xdr:colOff>
      <xdr:row>1025</xdr:row>
      <xdr:rowOff>629921</xdr:rowOff>
    </xdr:to>
    <xdr:pic>
      <xdr:nvPicPr>
        <xdr:cNvPr id="12520" name="Picture 12519">
          <a:extLst>
            <a:ext uri="{FF2B5EF4-FFF2-40B4-BE49-F238E27FC236}">
              <a16:creationId xmlns:a16="http://schemas.microsoft.com/office/drawing/2014/main" id="{D330FDC5-47F3-EA47-BD96-C39001030FEE}"/>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031240" y="716493361"/>
          <a:ext cx="782319" cy="568960"/>
        </a:xfrm>
        <a:prstGeom prst="rect">
          <a:avLst/>
        </a:prstGeom>
      </xdr:spPr>
    </xdr:pic>
    <xdr:clientData/>
  </xdr:twoCellAnchor>
  <xdr:twoCellAnchor>
    <xdr:from>
      <xdr:col>1</xdr:col>
      <xdr:colOff>152400</xdr:colOff>
      <xdr:row>1026</xdr:row>
      <xdr:rowOff>50800</xdr:rowOff>
    </xdr:from>
    <xdr:to>
      <xdr:col>1</xdr:col>
      <xdr:colOff>802640</xdr:colOff>
      <xdr:row>1026</xdr:row>
      <xdr:rowOff>678022</xdr:rowOff>
    </xdr:to>
    <xdr:pic>
      <xdr:nvPicPr>
        <xdr:cNvPr id="12521" name="Picture 12520">
          <a:extLst>
            <a:ext uri="{FF2B5EF4-FFF2-40B4-BE49-F238E27FC236}">
              <a16:creationId xmlns:a16="http://schemas.microsoft.com/office/drawing/2014/main" id="{5DBFCA30-6663-6341-B5C5-EDAB6AB34628}"/>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092200" y="717181700"/>
          <a:ext cx="650240" cy="627222"/>
        </a:xfrm>
        <a:prstGeom prst="rect">
          <a:avLst/>
        </a:prstGeom>
      </xdr:spPr>
    </xdr:pic>
    <xdr:clientData/>
  </xdr:twoCellAnchor>
  <xdr:twoCellAnchor>
    <xdr:from>
      <xdr:col>1</xdr:col>
      <xdr:colOff>139700</xdr:colOff>
      <xdr:row>1027</xdr:row>
      <xdr:rowOff>38100</xdr:rowOff>
    </xdr:from>
    <xdr:to>
      <xdr:col>1</xdr:col>
      <xdr:colOff>736600</xdr:colOff>
      <xdr:row>1027</xdr:row>
      <xdr:rowOff>670112</xdr:rowOff>
    </xdr:to>
    <xdr:pic>
      <xdr:nvPicPr>
        <xdr:cNvPr id="12522" name="Picture 12521">
          <a:extLst>
            <a:ext uri="{FF2B5EF4-FFF2-40B4-BE49-F238E27FC236}">
              <a16:creationId xmlns:a16="http://schemas.microsoft.com/office/drawing/2014/main" id="{0769621E-7A26-9344-AC95-DAF22F137277}"/>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079500" y="717867500"/>
          <a:ext cx="596900" cy="632012"/>
        </a:xfrm>
        <a:prstGeom prst="rect">
          <a:avLst/>
        </a:prstGeom>
      </xdr:spPr>
    </xdr:pic>
    <xdr:clientData/>
  </xdr:twoCellAnchor>
  <xdr:twoCellAnchor>
    <xdr:from>
      <xdr:col>1</xdr:col>
      <xdr:colOff>50800</xdr:colOff>
      <xdr:row>1028</xdr:row>
      <xdr:rowOff>34984</xdr:rowOff>
    </xdr:from>
    <xdr:to>
      <xdr:col>1</xdr:col>
      <xdr:colOff>711200</xdr:colOff>
      <xdr:row>1028</xdr:row>
      <xdr:rowOff>676693</xdr:rowOff>
    </xdr:to>
    <xdr:pic>
      <xdr:nvPicPr>
        <xdr:cNvPr id="12523" name="Picture 12522">
          <a:extLst>
            <a:ext uri="{FF2B5EF4-FFF2-40B4-BE49-F238E27FC236}">
              <a16:creationId xmlns:a16="http://schemas.microsoft.com/office/drawing/2014/main" id="{741BF9CD-20D5-C742-97A3-B4F40667B4A4}"/>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990600" y="718562884"/>
          <a:ext cx="660400" cy="641709"/>
        </a:xfrm>
        <a:prstGeom prst="rect">
          <a:avLst/>
        </a:prstGeom>
      </xdr:spPr>
    </xdr:pic>
    <xdr:clientData/>
  </xdr:twoCellAnchor>
  <xdr:twoCellAnchor>
    <xdr:from>
      <xdr:col>1</xdr:col>
      <xdr:colOff>75821</xdr:colOff>
      <xdr:row>1029</xdr:row>
      <xdr:rowOff>37911</xdr:rowOff>
    </xdr:from>
    <xdr:to>
      <xdr:col>1</xdr:col>
      <xdr:colOff>736221</xdr:colOff>
      <xdr:row>1029</xdr:row>
      <xdr:rowOff>679620</xdr:rowOff>
    </xdr:to>
    <xdr:pic>
      <xdr:nvPicPr>
        <xdr:cNvPr id="12524" name="Picture 12523">
          <a:extLst>
            <a:ext uri="{FF2B5EF4-FFF2-40B4-BE49-F238E27FC236}">
              <a16:creationId xmlns:a16="http://schemas.microsoft.com/office/drawing/2014/main" id="{2A33007F-34EE-274C-A111-53666C773AB8}"/>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015621" y="719264311"/>
          <a:ext cx="660400" cy="641709"/>
        </a:xfrm>
        <a:prstGeom prst="rect">
          <a:avLst/>
        </a:prstGeom>
      </xdr:spPr>
    </xdr:pic>
    <xdr:clientData/>
  </xdr:twoCellAnchor>
  <xdr:twoCellAnchor editAs="oneCell">
    <xdr:from>
      <xdr:col>1</xdr:col>
      <xdr:colOff>101600</xdr:colOff>
      <xdr:row>1030</xdr:row>
      <xdr:rowOff>42848</xdr:rowOff>
    </xdr:from>
    <xdr:to>
      <xdr:col>2</xdr:col>
      <xdr:colOff>38100</xdr:colOff>
      <xdr:row>1031</xdr:row>
      <xdr:rowOff>28707</xdr:rowOff>
    </xdr:to>
    <xdr:pic>
      <xdr:nvPicPr>
        <xdr:cNvPr id="12525" name="Picture 12524">
          <a:extLst>
            <a:ext uri="{FF2B5EF4-FFF2-40B4-BE49-F238E27FC236}">
              <a16:creationId xmlns:a16="http://schemas.microsoft.com/office/drawing/2014/main" id="{82C379DB-B823-3346-82BA-A54EE1D36983}"/>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19967748"/>
          <a:ext cx="622300" cy="620859"/>
        </a:xfrm>
        <a:prstGeom prst="rect">
          <a:avLst/>
        </a:prstGeom>
      </xdr:spPr>
    </xdr:pic>
    <xdr:clientData/>
  </xdr:twoCellAnchor>
  <xdr:twoCellAnchor editAs="oneCell">
    <xdr:from>
      <xdr:col>1</xdr:col>
      <xdr:colOff>101600</xdr:colOff>
      <xdr:row>1031</xdr:row>
      <xdr:rowOff>38100</xdr:rowOff>
    </xdr:from>
    <xdr:to>
      <xdr:col>2</xdr:col>
      <xdr:colOff>38100</xdr:colOff>
      <xdr:row>1032</xdr:row>
      <xdr:rowOff>23959</xdr:rowOff>
    </xdr:to>
    <xdr:pic>
      <xdr:nvPicPr>
        <xdr:cNvPr id="12526" name="Picture 12525">
          <a:extLst>
            <a:ext uri="{FF2B5EF4-FFF2-40B4-BE49-F238E27FC236}">
              <a16:creationId xmlns:a16="http://schemas.microsoft.com/office/drawing/2014/main" id="{D4D44B34-83E6-414C-BCB0-99C6BD506AEA}"/>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20661500"/>
          <a:ext cx="622300" cy="620859"/>
        </a:xfrm>
        <a:prstGeom prst="rect">
          <a:avLst/>
        </a:prstGeom>
      </xdr:spPr>
    </xdr:pic>
    <xdr:clientData/>
  </xdr:twoCellAnchor>
  <xdr:twoCellAnchor>
    <xdr:from>
      <xdr:col>1</xdr:col>
      <xdr:colOff>101600</xdr:colOff>
      <xdr:row>1032</xdr:row>
      <xdr:rowOff>50800</xdr:rowOff>
    </xdr:from>
    <xdr:to>
      <xdr:col>1</xdr:col>
      <xdr:colOff>698500</xdr:colOff>
      <xdr:row>1032</xdr:row>
      <xdr:rowOff>675910</xdr:rowOff>
    </xdr:to>
    <xdr:pic>
      <xdr:nvPicPr>
        <xdr:cNvPr id="12527" name="Picture 12526">
          <a:extLst>
            <a:ext uri="{FF2B5EF4-FFF2-40B4-BE49-F238E27FC236}">
              <a16:creationId xmlns:a16="http://schemas.microsoft.com/office/drawing/2014/main" id="{68DEB160-22FE-7D48-B478-C1B7A2CE784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041400" y="721372700"/>
          <a:ext cx="596900" cy="625110"/>
        </a:xfrm>
        <a:prstGeom prst="rect">
          <a:avLst/>
        </a:prstGeom>
      </xdr:spPr>
    </xdr:pic>
    <xdr:clientData/>
  </xdr:twoCellAnchor>
  <xdr:twoCellAnchor>
    <xdr:from>
      <xdr:col>1</xdr:col>
      <xdr:colOff>114300</xdr:colOff>
      <xdr:row>1033</xdr:row>
      <xdr:rowOff>64087</xdr:rowOff>
    </xdr:from>
    <xdr:to>
      <xdr:col>1</xdr:col>
      <xdr:colOff>685800</xdr:colOff>
      <xdr:row>1033</xdr:row>
      <xdr:rowOff>662046</xdr:rowOff>
    </xdr:to>
    <xdr:pic>
      <xdr:nvPicPr>
        <xdr:cNvPr id="12528" name="Picture 12527">
          <a:extLst>
            <a:ext uri="{FF2B5EF4-FFF2-40B4-BE49-F238E27FC236}">
              <a16:creationId xmlns:a16="http://schemas.microsoft.com/office/drawing/2014/main" id="{372F6EB8-77C5-374E-BA2D-EB2FD8DD17D0}"/>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054100" y="722084487"/>
          <a:ext cx="571500" cy="597959"/>
        </a:xfrm>
        <a:prstGeom prst="rect">
          <a:avLst/>
        </a:prstGeom>
      </xdr:spPr>
    </xdr:pic>
    <xdr:clientData/>
  </xdr:twoCellAnchor>
  <xdr:twoCellAnchor>
    <xdr:from>
      <xdr:col>1</xdr:col>
      <xdr:colOff>114300</xdr:colOff>
      <xdr:row>1034</xdr:row>
      <xdr:rowOff>35489</xdr:rowOff>
    </xdr:from>
    <xdr:to>
      <xdr:col>1</xdr:col>
      <xdr:colOff>757927</xdr:colOff>
      <xdr:row>1034</xdr:row>
      <xdr:rowOff>673101</xdr:rowOff>
    </xdr:to>
    <xdr:pic>
      <xdr:nvPicPr>
        <xdr:cNvPr id="12529" name="Picture 12528">
          <a:extLst>
            <a:ext uri="{FF2B5EF4-FFF2-40B4-BE49-F238E27FC236}">
              <a16:creationId xmlns:a16="http://schemas.microsoft.com/office/drawing/2014/main" id="{9BC1DFD6-EAA5-5148-B578-765E07DFF48B}"/>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54100" y="722754389"/>
          <a:ext cx="643627" cy="637612"/>
        </a:xfrm>
        <a:prstGeom prst="rect">
          <a:avLst/>
        </a:prstGeom>
      </xdr:spPr>
    </xdr:pic>
    <xdr:clientData/>
  </xdr:twoCellAnchor>
  <xdr:twoCellAnchor>
    <xdr:from>
      <xdr:col>1</xdr:col>
      <xdr:colOff>101600</xdr:colOff>
      <xdr:row>1035</xdr:row>
      <xdr:rowOff>38100</xdr:rowOff>
    </xdr:from>
    <xdr:to>
      <xdr:col>1</xdr:col>
      <xdr:colOff>745227</xdr:colOff>
      <xdr:row>1035</xdr:row>
      <xdr:rowOff>675712</xdr:rowOff>
    </xdr:to>
    <xdr:pic>
      <xdr:nvPicPr>
        <xdr:cNvPr id="12530" name="Picture 12529">
          <a:extLst>
            <a:ext uri="{FF2B5EF4-FFF2-40B4-BE49-F238E27FC236}">
              <a16:creationId xmlns:a16="http://schemas.microsoft.com/office/drawing/2014/main" id="{492B71C1-D402-204E-AADD-FAB458EEB432}"/>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41400" y="723455500"/>
          <a:ext cx="643627" cy="637612"/>
        </a:xfrm>
        <a:prstGeom prst="rect">
          <a:avLst/>
        </a:prstGeom>
      </xdr:spPr>
    </xdr:pic>
    <xdr:clientData/>
  </xdr:twoCellAnchor>
  <xdr:twoCellAnchor>
    <xdr:from>
      <xdr:col>1</xdr:col>
      <xdr:colOff>76200</xdr:colOff>
      <xdr:row>1036</xdr:row>
      <xdr:rowOff>25400</xdr:rowOff>
    </xdr:from>
    <xdr:to>
      <xdr:col>1</xdr:col>
      <xdr:colOff>719827</xdr:colOff>
      <xdr:row>1036</xdr:row>
      <xdr:rowOff>663012</xdr:rowOff>
    </xdr:to>
    <xdr:pic>
      <xdr:nvPicPr>
        <xdr:cNvPr id="12531" name="Picture 12530">
          <a:extLst>
            <a:ext uri="{FF2B5EF4-FFF2-40B4-BE49-F238E27FC236}">
              <a16:creationId xmlns:a16="http://schemas.microsoft.com/office/drawing/2014/main" id="{A27CEB02-C459-6543-B8B5-800B4423C4FC}"/>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16000" y="724141300"/>
          <a:ext cx="643627" cy="637612"/>
        </a:xfrm>
        <a:prstGeom prst="rect">
          <a:avLst/>
        </a:prstGeom>
      </xdr:spPr>
    </xdr:pic>
    <xdr:clientData/>
  </xdr:twoCellAnchor>
  <xdr:twoCellAnchor>
    <xdr:from>
      <xdr:col>1</xdr:col>
      <xdr:colOff>55702</xdr:colOff>
      <xdr:row>1037</xdr:row>
      <xdr:rowOff>66842</xdr:rowOff>
    </xdr:from>
    <xdr:to>
      <xdr:col>1</xdr:col>
      <xdr:colOff>679562</xdr:colOff>
      <xdr:row>1037</xdr:row>
      <xdr:rowOff>652056</xdr:rowOff>
    </xdr:to>
    <xdr:pic>
      <xdr:nvPicPr>
        <xdr:cNvPr id="12532" name="Picture 12531">
          <a:extLst>
            <a:ext uri="{FF2B5EF4-FFF2-40B4-BE49-F238E27FC236}">
              <a16:creationId xmlns:a16="http://schemas.microsoft.com/office/drawing/2014/main" id="{658071EA-12D4-2C49-A57D-8C44B526690A}"/>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995502" y="724881242"/>
          <a:ext cx="623860" cy="585214"/>
        </a:xfrm>
        <a:prstGeom prst="rect">
          <a:avLst/>
        </a:prstGeom>
      </xdr:spPr>
    </xdr:pic>
    <xdr:clientData/>
  </xdr:twoCellAnchor>
  <xdr:twoCellAnchor>
    <xdr:from>
      <xdr:col>1</xdr:col>
      <xdr:colOff>111403</xdr:colOff>
      <xdr:row>1038</xdr:row>
      <xdr:rowOff>66842</xdr:rowOff>
    </xdr:from>
    <xdr:to>
      <xdr:col>1</xdr:col>
      <xdr:colOff>735263</xdr:colOff>
      <xdr:row>1038</xdr:row>
      <xdr:rowOff>652056</xdr:rowOff>
    </xdr:to>
    <xdr:pic>
      <xdr:nvPicPr>
        <xdr:cNvPr id="12533" name="Picture 12532">
          <a:extLst>
            <a:ext uri="{FF2B5EF4-FFF2-40B4-BE49-F238E27FC236}">
              <a16:creationId xmlns:a16="http://schemas.microsoft.com/office/drawing/2014/main" id="{9F992182-67E3-154A-AF37-9481C4FA4132}"/>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51203" y="725579742"/>
          <a:ext cx="623860" cy="585214"/>
        </a:xfrm>
        <a:prstGeom prst="rect">
          <a:avLst/>
        </a:prstGeom>
      </xdr:spPr>
    </xdr:pic>
    <xdr:clientData/>
  </xdr:twoCellAnchor>
  <xdr:twoCellAnchor>
    <xdr:from>
      <xdr:col>1</xdr:col>
      <xdr:colOff>122544</xdr:colOff>
      <xdr:row>1039</xdr:row>
      <xdr:rowOff>44561</xdr:rowOff>
    </xdr:from>
    <xdr:to>
      <xdr:col>1</xdr:col>
      <xdr:colOff>746404</xdr:colOff>
      <xdr:row>1039</xdr:row>
      <xdr:rowOff>629775</xdr:rowOff>
    </xdr:to>
    <xdr:pic>
      <xdr:nvPicPr>
        <xdr:cNvPr id="12534" name="Picture 12533">
          <a:extLst>
            <a:ext uri="{FF2B5EF4-FFF2-40B4-BE49-F238E27FC236}">
              <a16:creationId xmlns:a16="http://schemas.microsoft.com/office/drawing/2014/main" id="{3EFC8B19-EF91-3046-9AF2-DA437EB01DA4}"/>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62344" y="726255961"/>
          <a:ext cx="623860" cy="585214"/>
        </a:xfrm>
        <a:prstGeom prst="rect">
          <a:avLst/>
        </a:prstGeom>
      </xdr:spPr>
    </xdr:pic>
    <xdr:clientData/>
  </xdr:twoCellAnchor>
  <xdr:twoCellAnchor>
    <xdr:from>
      <xdr:col>1</xdr:col>
      <xdr:colOff>111403</xdr:colOff>
      <xdr:row>1040</xdr:row>
      <xdr:rowOff>32976</xdr:rowOff>
    </xdr:from>
    <xdr:to>
      <xdr:col>1</xdr:col>
      <xdr:colOff>746848</xdr:colOff>
      <xdr:row>1040</xdr:row>
      <xdr:rowOff>668421</xdr:rowOff>
    </xdr:to>
    <xdr:pic>
      <xdr:nvPicPr>
        <xdr:cNvPr id="12535" name="Picture 12534">
          <a:extLst>
            <a:ext uri="{FF2B5EF4-FFF2-40B4-BE49-F238E27FC236}">
              <a16:creationId xmlns:a16="http://schemas.microsoft.com/office/drawing/2014/main" id="{60CEF1AF-EDAD-9D4D-AB91-A2366F388A5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051203" y="726942876"/>
          <a:ext cx="635445" cy="635445"/>
        </a:xfrm>
        <a:prstGeom prst="rect">
          <a:avLst/>
        </a:prstGeom>
      </xdr:spPr>
    </xdr:pic>
    <xdr:clientData/>
  </xdr:twoCellAnchor>
  <xdr:twoCellAnchor>
    <xdr:from>
      <xdr:col>1</xdr:col>
      <xdr:colOff>44561</xdr:colOff>
      <xdr:row>1041</xdr:row>
      <xdr:rowOff>33422</xdr:rowOff>
    </xdr:from>
    <xdr:to>
      <xdr:col>1</xdr:col>
      <xdr:colOff>701842</xdr:colOff>
      <xdr:row>1041</xdr:row>
      <xdr:rowOff>678183</xdr:rowOff>
    </xdr:to>
    <xdr:pic>
      <xdr:nvPicPr>
        <xdr:cNvPr id="12536" name="Picture 12535">
          <a:extLst>
            <a:ext uri="{FF2B5EF4-FFF2-40B4-BE49-F238E27FC236}">
              <a16:creationId xmlns:a16="http://schemas.microsoft.com/office/drawing/2014/main" id="{D9FC83FA-48B4-9941-954C-B32D099FADA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984361" y="727641822"/>
          <a:ext cx="657281" cy="644761"/>
        </a:xfrm>
        <a:prstGeom prst="rect">
          <a:avLst/>
        </a:prstGeom>
      </xdr:spPr>
    </xdr:pic>
    <xdr:clientData/>
  </xdr:twoCellAnchor>
  <xdr:twoCellAnchor>
    <xdr:from>
      <xdr:col>1</xdr:col>
      <xdr:colOff>66843</xdr:colOff>
      <xdr:row>1042</xdr:row>
      <xdr:rowOff>55702</xdr:rowOff>
    </xdr:from>
    <xdr:to>
      <xdr:col>1</xdr:col>
      <xdr:colOff>724124</xdr:colOff>
      <xdr:row>1042</xdr:row>
      <xdr:rowOff>700463</xdr:rowOff>
    </xdr:to>
    <xdr:pic>
      <xdr:nvPicPr>
        <xdr:cNvPr id="12537" name="Picture 12536">
          <a:extLst>
            <a:ext uri="{FF2B5EF4-FFF2-40B4-BE49-F238E27FC236}">
              <a16:creationId xmlns:a16="http://schemas.microsoft.com/office/drawing/2014/main" id="{63FC1876-871B-F24E-93A8-DE611802EE12}"/>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006643" y="728362602"/>
          <a:ext cx="657281" cy="644761"/>
        </a:xfrm>
        <a:prstGeom prst="rect">
          <a:avLst/>
        </a:prstGeom>
      </xdr:spPr>
    </xdr:pic>
    <xdr:clientData/>
  </xdr:twoCellAnchor>
  <xdr:twoCellAnchor>
    <xdr:from>
      <xdr:col>1</xdr:col>
      <xdr:colOff>55702</xdr:colOff>
      <xdr:row>1043</xdr:row>
      <xdr:rowOff>47526</xdr:rowOff>
    </xdr:from>
    <xdr:to>
      <xdr:col>1</xdr:col>
      <xdr:colOff>670954</xdr:colOff>
      <xdr:row>1043</xdr:row>
      <xdr:rowOff>668422</xdr:rowOff>
    </xdr:to>
    <xdr:pic>
      <xdr:nvPicPr>
        <xdr:cNvPr id="12538" name="Picture 12537">
          <a:extLst>
            <a:ext uri="{FF2B5EF4-FFF2-40B4-BE49-F238E27FC236}">
              <a16:creationId xmlns:a16="http://schemas.microsoft.com/office/drawing/2014/main" id="{54FFEB9F-4E64-6944-AA40-21E5DB1C2DEA}"/>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995502" y="729052926"/>
          <a:ext cx="615252" cy="620896"/>
        </a:xfrm>
        <a:prstGeom prst="rect">
          <a:avLst/>
        </a:prstGeom>
      </xdr:spPr>
    </xdr:pic>
    <xdr:clientData/>
  </xdr:twoCellAnchor>
  <xdr:twoCellAnchor>
    <xdr:from>
      <xdr:col>1</xdr:col>
      <xdr:colOff>77982</xdr:colOff>
      <xdr:row>1044</xdr:row>
      <xdr:rowOff>33421</xdr:rowOff>
    </xdr:from>
    <xdr:to>
      <xdr:col>1</xdr:col>
      <xdr:colOff>693234</xdr:colOff>
      <xdr:row>1044</xdr:row>
      <xdr:rowOff>654317</xdr:rowOff>
    </xdr:to>
    <xdr:pic>
      <xdr:nvPicPr>
        <xdr:cNvPr id="12539" name="Picture 12538">
          <a:extLst>
            <a:ext uri="{FF2B5EF4-FFF2-40B4-BE49-F238E27FC236}">
              <a16:creationId xmlns:a16="http://schemas.microsoft.com/office/drawing/2014/main" id="{AB76CE30-2A3D-E648-B511-2CAB9A106BB6}"/>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17782" y="729737321"/>
          <a:ext cx="615252" cy="620896"/>
        </a:xfrm>
        <a:prstGeom prst="rect">
          <a:avLst/>
        </a:prstGeom>
      </xdr:spPr>
    </xdr:pic>
    <xdr:clientData/>
  </xdr:twoCellAnchor>
  <xdr:twoCellAnchor>
    <xdr:from>
      <xdr:col>1</xdr:col>
      <xdr:colOff>66842</xdr:colOff>
      <xdr:row>1045</xdr:row>
      <xdr:rowOff>55702</xdr:rowOff>
    </xdr:from>
    <xdr:to>
      <xdr:col>1</xdr:col>
      <xdr:colOff>682094</xdr:colOff>
      <xdr:row>1045</xdr:row>
      <xdr:rowOff>676598</xdr:rowOff>
    </xdr:to>
    <xdr:pic>
      <xdr:nvPicPr>
        <xdr:cNvPr id="12540" name="Picture 12539">
          <a:extLst>
            <a:ext uri="{FF2B5EF4-FFF2-40B4-BE49-F238E27FC236}">
              <a16:creationId xmlns:a16="http://schemas.microsoft.com/office/drawing/2014/main" id="{9EE0DBE5-AC14-E04A-9F6C-6081F8BBF360}"/>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06642" y="730458102"/>
          <a:ext cx="615252" cy="620896"/>
        </a:xfrm>
        <a:prstGeom prst="rect">
          <a:avLst/>
        </a:prstGeom>
      </xdr:spPr>
    </xdr:pic>
    <xdr:clientData/>
  </xdr:twoCellAnchor>
  <xdr:twoCellAnchor>
    <xdr:from>
      <xdr:col>1</xdr:col>
      <xdr:colOff>66843</xdr:colOff>
      <xdr:row>1046</xdr:row>
      <xdr:rowOff>42746</xdr:rowOff>
    </xdr:from>
    <xdr:to>
      <xdr:col>1</xdr:col>
      <xdr:colOff>721757</xdr:colOff>
      <xdr:row>1046</xdr:row>
      <xdr:rowOff>668422</xdr:rowOff>
    </xdr:to>
    <xdr:pic>
      <xdr:nvPicPr>
        <xdr:cNvPr id="12541" name="Picture 12540">
          <a:extLst>
            <a:ext uri="{FF2B5EF4-FFF2-40B4-BE49-F238E27FC236}">
              <a16:creationId xmlns:a16="http://schemas.microsoft.com/office/drawing/2014/main" id="{F48B8E1A-9681-1C46-A204-0B18D3F97F24}"/>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3" y="731143646"/>
          <a:ext cx="654914" cy="625676"/>
        </a:xfrm>
        <a:prstGeom prst="rect">
          <a:avLst/>
        </a:prstGeom>
      </xdr:spPr>
    </xdr:pic>
    <xdr:clientData/>
  </xdr:twoCellAnchor>
  <xdr:twoCellAnchor>
    <xdr:from>
      <xdr:col>1</xdr:col>
      <xdr:colOff>66842</xdr:colOff>
      <xdr:row>1047</xdr:row>
      <xdr:rowOff>22281</xdr:rowOff>
    </xdr:from>
    <xdr:to>
      <xdr:col>1</xdr:col>
      <xdr:colOff>721756</xdr:colOff>
      <xdr:row>1047</xdr:row>
      <xdr:rowOff>647957</xdr:rowOff>
    </xdr:to>
    <xdr:pic>
      <xdr:nvPicPr>
        <xdr:cNvPr id="12542" name="Picture 12541">
          <a:extLst>
            <a:ext uri="{FF2B5EF4-FFF2-40B4-BE49-F238E27FC236}">
              <a16:creationId xmlns:a16="http://schemas.microsoft.com/office/drawing/2014/main" id="{43629F46-62D0-174C-8711-6ECE7397FE3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2" y="731821681"/>
          <a:ext cx="654914" cy="625676"/>
        </a:xfrm>
        <a:prstGeom prst="rect">
          <a:avLst/>
        </a:prstGeom>
      </xdr:spPr>
    </xdr:pic>
    <xdr:clientData/>
  </xdr:twoCellAnchor>
  <xdr:twoCellAnchor>
    <xdr:from>
      <xdr:col>1</xdr:col>
      <xdr:colOff>85557</xdr:colOff>
      <xdr:row>1048</xdr:row>
      <xdr:rowOff>52137</xdr:rowOff>
    </xdr:from>
    <xdr:to>
      <xdr:col>1</xdr:col>
      <xdr:colOff>740471</xdr:colOff>
      <xdr:row>1048</xdr:row>
      <xdr:rowOff>677813</xdr:rowOff>
    </xdr:to>
    <xdr:pic>
      <xdr:nvPicPr>
        <xdr:cNvPr id="12543" name="Picture 12542">
          <a:extLst>
            <a:ext uri="{FF2B5EF4-FFF2-40B4-BE49-F238E27FC236}">
              <a16:creationId xmlns:a16="http://schemas.microsoft.com/office/drawing/2014/main" id="{8F426E32-999C-2A4F-9CE7-2B65BF989427}"/>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25357" y="732550037"/>
          <a:ext cx="654914" cy="625676"/>
        </a:xfrm>
        <a:prstGeom prst="rect">
          <a:avLst/>
        </a:prstGeom>
      </xdr:spPr>
    </xdr:pic>
    <xdr:clientData/>
  </xdr:twoCellAnchor>
  <xdr:twoCellAnchor>
    <xdr:from>
      <xdr:col>1</xdr:col>
      <xdr:colOff>111405</xdr:colOff>
      <xdr:row>1053</xdr:row>
      <xdr:rowOff>44561</xdr:rowOff>
    </xdr:from>
    <xdr:to>
      <xdr:col>1</xdr:col>
      <xdr:colOff>657283</xdr:colOff>
      <xdr:row>1053</xdr:row>
      <xdr:rowOff>674853</xdr:rowOff>
    </xdr:to>
    <xdr:pic>
      <xdr:nvPicPr>
        <xdr:cNvPr id="12544" name="Picture 12543">
          <a:extLst>
            <a:ext uri="{FF2B5EF4-FFF2-40B4-BE49-F238E27FC236}">
              <a16:creationId xmlns:a16="http://schemas.microsoft.com/office/drawing/2014/main" id="{00C037EB-B796-274C-AE56-858C8A8D04C3}"/>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1205" y="736034961"/>
          <a:ext cx="545878" cy="630292"/>
        </a:xfrm>
        <a:prstGeom prst="rect">
          <a:avLst/>
        </a:prstGeom>
      </xdr:spPr>
    </xdr:pic>
    <xdr:clientData/>
  </xdr:twoCellAnchor>
  <xdr:twoCellAnchor>
    <xdr:from>
      <xdr:col>1</xdr:col>
      <xdr:colOff>77982</xdr:colOff>
      <xdr:row>1050</xdr:row>
      <xdr:rowOff>33421</xdr:rowOff>
    </xdr:from>
    <xdr:to>
      <xdr:col>1</xdr:col>
      <xdr:colOff>623860</xdr:colOff>
      <xdr:row>1050</xdr:row>
      <xdr:rowOff>663713</xdr:rowOff>
    </xdr:to>
    <xdr:pic>
      <xdr:nvPicPr>
        <xdr:cNvPr id="12545" name="Picture 12544">
          <a:extLst>
            <a:ext uri="{FF2B5EF4-FFF2-40B4-BE49-F238E27FC236}">
              <a16:creationId xmlns:a16="http://schemas.microsoft.com/office/drawing/2014/main" id="{1C5D2691-0A23-D341-AD9D-1EA611517862}"/>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17782" y="733928321"/>
          <a:ext cx="545878" cy="630292"/>
        </a:xfrm>
        <a:prstGeom prst="rect">
          <a:avLst/>
        </a:prstGeom>
      </xdr:spPr>
    </xdr:pic>
    <xdr:clientData/>
  </xdr:twoCellAnchor>
  <xdr:twoCellAnchor>
    <xdr:from>
      <xdr:col>1</xdr:col>
      <xdr:colOff>96698</xdr:colOff>
      <xdr:row>1051</xdr:row>
      <xdr:rowOff>52137</xdr:rowOff>
    </xdr:from>
    <xdr:to>
      <xdr:col>1</xdr:col>
      <xdr:colOff>642576</xdr:colOff>
      <xdr:row>1051</xdr:row>
      <xdr:rowOff>682429</xdr:rowOff>
    </xdr:to>
    <xdr:pic>
      <xdr:nvPicPr>
        <xdr:cNvPr id="12546" name="Picture 12545">
          <a:extLst>
            <a:ext uri="{FF2B5EF4-FFF2-40B4-BE49-F238E27FC236}">
              <a16:creationId xmlns:a16="http://schemas.microsoft.com/office/drawing/2014/main" id="{99F59A02-A1B6-214C-9841-376314CAFC95}"/>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36498" y="734645537"/>
          <a:ext cx="545878" cy="630292"/>
        </a:xfrm>
        <a:prstGeom prst="rect">
          <a:avLst/>
        </a:prstGeom>
      </xdr:spPr>
    </xdr:pic>
    <xdr:clientData/>
  </xdr:twoCellAnchor>
  <xdr:twoCellAnchor>
    <xdr:from>
      <xdr:col>1</xdr:col>
      <xdr:colOff>115413</xdr:colOff>
      <xdr:row>1052</xdr:row>
      <xdr:rowOff>37431</xdr:rowOff>
    </xdr:from>
    <xdr:to>
      <xdr:col>1</xdr:col>
      <xdr:colOff>661291</xdr:colOff>
      <xdr:row>1052</xdr:row>
      <xdr:rowOff>667723</xdr:rowOff>
    </xdr:to>
    <xdr:pic>
      <xdr:nvPicPr>
        <xdr:cNvPr id="12547" name="Picture 12546">
          <a:extLst>
            <a:ext uri="{FF2B5EF4-FFF2-40B4-BE49-F238E27FC236}">
              <a16:creationId xmlns:a16="http://schemas.microsoft.com/office/drawing/2014/main" id="{94DA7339-C8FE-7544-A88E-F561635C3A19}"/>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5213" y="735329331"/>
          <a:ext cx="545878" cy="630292"/>
        </a:xfrm>
        <a:prstGeom prst="rect">
          <a:avLst/>
        </a:prstGeom>
      </xdr:spPr>
    </xdr:pic>
    <xdr:clientData/>
  </xdr:twoCellAnchor>
  <xdr:twoCellAnchor>
    <xdr:from>
      <xdr:col>1</xdr:col>
      <xdr:colOff>89123</xdr:colOff>
      <xdr:row>1054</xdr:row>
      <xdr:rowOff>11140</xdr:rowOff>
    </xdr:from>
    <xdr:to>
      <xdr:col>1</xdr:col>
      <xdr:colOff>690702</xdr:colOff>
      <xdr:row>1054</xdr:row>
      <xdr:rowOff>674105</xdr:rowOff>
    </xdr:to>
    <xdr:pic>
      <xdr:nvPicPr>
        <xdr:cNvPr id="12549" name="Picture 12548">
          <a:extLst>
            <a:ext uri="{FF2B5EF4-FFF2-40B4-BE49-F238E27FC236}">
              <a16:creationId xmlns:a16="http://schemas.microsoft.com/office/drawing/2014/main" id="{0330C580-01EA-8D46-8045-07F858BE3C4E}"/>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028923" y="736700040"/>
          <a:ext cx="601579" cy="662965"/>
        </a:xfrm>
        <a:prstGeom prst="rect">
          <a:avLst/>
        </a:prstGeom>
      </xdr:spPr>
    </xdr:pic>
    <xdr:clientData/>
  </xdr:twoCellAnchor>
  <xdr:twoCellAnchor>
    <xdr:from>
      <xdr:col>1</xdr:col>
      <xdr:colOff>100263</xdr:colOff>
      <xdr:row>1055</xdr:row>
      <xdr:rowOff>33422</xdr:rowOff>
    </xdr:from>
    <xdr:to>
      <xdr:col>1</xdr:col>
      <xdr:colOff>701842</xdr:colOff>
      <xdr:row>1055</xdr:row>
      <xdr:rowOff>668422</xdr:rowOff>
    </xdr:to>
    <xdr:pic>
      <xdr:nvPicPr>
        <xdr:cNvPr id="12550" name="Picture 12549">
          <a:extLst>
            <a:ext uri="{FF2B5EF4-FFF2-40B4-BE49-F238E27FC236}">
              <a16:creationId xmlns:a16="http://schemas.microsoft.com/office/drawing/2014/main" id="{F56865DC-DDF9-8D46-AB43-9781C85DE09F}"/>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040063" y="737420822"/>
          <a:ext cx="601579" cy="635000"/>
        </a:xfrm>
        <a:prstGeom prst="rect">
          <a:avLst/>
        </a:prstGeom>
      </xdr:spPr>
    </xdr:pic>
    <xdr:clientData/>
  </xdr:twoCellAnchor>
  <xdr:twoCellAnchor>
    <xdr:from>
      <xdr:col>1</xdr:col>
      <xdr:colOff>44561</xdr:colOff>
      <xdr:row>1056</xdr:row>
      <xdr:rowOff>53349</xdr:rowOff>
    </xdr:from>
    <xdr:to>
      <xdr:col>1</xdr:col>
      <xdr:colOff>690702</xdr:colOff>
      <xdr:row>1056</xdr:row>
      <xdr:rowOff>693562</xdr:rowOff>
    </xdr:to>
    <xdr:pic>
      <xdr:nvPicPr>
        <xdr:cNvPr id="12551" name="Picture 12550">
          <a:extLst>
            <a:ext uri="{FF2B5EF4-FFF2-40B4-BE49-F238E27FC236}">
              <a16:creationId xmlns:a16="http://schemas.microsoft.com/office/drawing/2014/main" id="{23E905E9-DA9B-1647-BD29-A0D246651634}"/>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984361" y="738139249"/>
          <a:ext cx="646141" cy="640213"/>
        </a:xfrm>
        <a:prstGeom prst="rect">
          <a:avLst/>
        </a:prstGeom>
      </xdr:spPr>
    </xdr:pic>
    <xdr:clientData/>
  </xdr:twoCellAnchor>
  <xdr:twoCellAnchor>
    <xdr:from>
      <xdr:col>1</xdr:col>
      <xdr:colOff>108433</xdr:colOff>
      <xdr:row>1057</xdr:row>
      <xdr:rowOff>33421</xdr:rowOff>
    </xdr:from>
    <xdr:to>
      <xdr:col>1</xdr:col>
      <xdr:colOff>701843</xdr:colOff>
      <xdr:row>1057</xdr:row>
      <xdr:rowOff>669217</xdr:rowOff>
    </xdr:to>
    <xdr:pic>
      <xdr:nvPicPr>
        <xdr:cNvPr id="12552" name="Picture 12551">
          <a:extLst>
            <a:ext uri="{FF2B5EF4-FFF2-40B4-BE49-F238E27FC236}">
              <a16:creationId xmlns:a16="http://schemas.microsoft.com/office/drawing/2014/main" id="{AB51332E-DE9E-AC4B-B7A7-4E83B751CA8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48233" y="738817821"/>
          <a:ext cx="593410" cy="635796"/>
        </a:xfrm>
        <a:prstGeom prst="rect">
          <a:avLst/>
        </a:prstGeom>
      </xdr:spPr>
    </xdr:pic>
    <xdr:clientData/>
  </xdr:twoCellAnchor>
  <xdr:twoCellAnchor>
    <xdr:from>
      <xdr:col>1</xdr:col>
      <xdr:colOff>133684</xdr:colOff>
      <xdr:row>1058</xdr:row>
      <xdr:rowOff>44562</xdr:rowOff>
    </xdr:from>
    <xdr:to>
      <xdr:col>1</xdr:col>
      <xdr:colOff>727094</xdr:colOff>
      <xdr:row>1058</xdr:row>
      <xdr:rowOff>680358</xdr:rowOff>
    </xdr:to>
    <xdr:pic>
      <xdr:nvPicPr>
        <xdr:cNvPr id="12553" name="Picture 12552">
          <a:extLst>
            <a:ext uri="{FF2B5EF4-FFF2-40B4-BE49-F238E27FC236}">
              <a16:creationId xmlns:a16="http://schemas.microsoft.com/office/drawing/2014/main" id="{6545E7AE-CEC9-9C4A-BE14-0D23C20D0B6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73484" y="739527462"/>
          <a:ext cx="593410" cy="635796"/>
        </a:xfrm>
        <a:prstGeom prst="rect">
          <a:avLst/>
        </a:prstGeom>
      </xdr:spPr>
    </xdr:pic>
    <xdr:clientData/>
  </xdr:twoCellAnchor>
  <xdr:twoCellAnchor>
    <xdr:from>
      <xdr:col>1</xdr:col>
      <xdr:colOff>130119</xdr:colOff>
      <xdr:row>1059</xdr:row>
      <xdr:rowOff>29856</xdr:rowOff>
    </xdr:from>
    <xdr:to>
      <xdr:col>1</xdr:col>
      <xdr:colOff>723529</xdr:colOff>
      <xdr:row>1059</xdr:row>
      <xdr:rowOff>665652</xdr:rowOff>
    </xdr:to>
    <xdr:pic>
      <xdr:nvPicPr>
        <xdr:cNvPr id="12554" name="Picture 12553">
          <a:extLst>
            <a:ext uri="{FF2B5EF4-FFF2-40B4-BE49-F238E27FC236}">
              <a16:creationId xmlns:a16="http://schemas.microsoft.com/office/drawing/2014/main" id="{7B0B0667-B5A1-E24A-909F-60E707D9032E}"/>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69919" y="740211256"/>
          <a:ext cx="593410" cy="635796"/>
        </a:xfrm>
        <a:prstGeom prst="rect">
          <a:avLst/>
        </a:prstGeom>
      </xdr:spPr>
    </xdr:pic>
    <xdr:clientData/>
  </xdr:twoCellAnchor>
  <xdr:twoCellAnchor>
    <xdr:from>
      <xdr:col>1</xdr:col>
      <xdr:colOff>110435</xdr:colOff>
      <xdr:row>1060</xdr:row>
      <xdr:rowOff>55218</xdr:rowOff>
    </xdr:from>
    <xdr:to>
      <xdr:col>1</xdr:col>
      <xdr:colOff>717826</xdr:colOff>
      <xdr:row>1060</xdr:row>
      <xdr:rowOff>662609</xdr:rowOff>
    </xdr:to>
    <xdr:pic>
      <xdr:nvPicPr>
        <xdr:cNvPr id="12555" name="Picture 12554">
          <a:extLst>
            <a:ext uri="{FF2B5EF4-FFF2-40B4-BE49-F238E27FC236}">
              <a16:creationId xmlns:a16="http://schemas.microsoft.com/office/drawing/2014/main" id="{A0339381-7540-034E-8CBC-63FF1E6E2EE2}"/>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050235" y="740935118"/>
          <a:ext cx="607391" cy="607391"/>
        </a:xfrm>
        <a:prstGeom prst="rect">
          <a:avLst/>
        </a:prstGeom>
      </xdr:spPr>
    </xdr:pic>
    <xdr:clientData/>
  </xdr:twoCellAnchor>
  <xdr:twoCellAnchor>
    <xdr:from>
      <xdr:col>1</xdr:col>
      <xdr:colOff>96631</xdr:colOff>
      <xdr:row>1061</xdr:row>
      <xdr:rowOff>44085</xdr:rowOff>
    </xdr:from>
    <xdr:to>
      <xdr:col>1</xdr:col>
      <xdr:colOff>621197</xdr:colOff>
      <xdr:row>1061</xdr:row>
      <xdr:rowOff>656999</xdr:rowOff>
    </xdr:to>
    <xdr:pic>
      <xdr:nvPicPr>
        <xdr:cNvPr id="12556" name="Picture 12555">
          <a:extLst>
            <a:ext uri="{FF2B5EF4-FFF2-40B4-BE49-F238E27FC236}">
              <a16:creationId xmlns:a16="http://schemas.microsoft.com/office/drawing/2014/main" id="{D329099B-760B-0B48-A528-5CE56D5306E4}"/>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036431" y="741622485"/>
          <a:ext cx="524566" cy="612914"/>
        </a:xfrm>
        <a:prstGeom prst="rect">
          <a:avLst/>
        </a:prstGeom>
      </xdr:spPr>
    </xdr:pic>
    <xdr:clientData/>
  </xdr:twoCellAnchor>
  <xdr:twoCellAnchor>
    <xdr:from>
      <xdr:col>1</xdr:col>
      <xdr:colOff>55218</xdr:colOff>
      <xdr:row>1062</xdr:row>
      <xdr:rowOff>50495</xdr:rowOff>
    </xdr:from>
    <xdr:to>
      <xdr:col>1</xdr:col>
      <xdr:colOff>662610</xdr:colOff>
      <xdr:row>1062</xdr:row>
      <xdr:rowOff>674917</xdr:rowOff>
    </xdr:to>
    <xdr:pic>
      <xdr:nvPicPr>
        <xdr:cNvPr id="12557" name="Picture 12556">
          <a:extLst>
            <a:ext uri="{FF2B5EF4-FFF2-40B4-BE49-F238E27FC236}">
              <a16:creationId xmlns:a16="http://schemas.microsoft.com/office/drawing/2014/main" id="{CB857A21-CB66-F545-BBA4-4BA7DFFC6C7A}"/>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995018" y="742327395"/>
          <a:ext cx="607392" cy="624422"/>
        </a:xfrm>
        <a:prstGeom prst="rect">
          <a:avLst/>
        </a:prstGeom>
      </xdr:spPr>
    </xdr:pic>
    <xdr:clientData/>
  </xdr:twoCellAnchor>
  <xdr:twoCellAnchor>
    <xdr:from>
      <xdr:col>1</xdr:col>
      <xdr:colOff>55217</xdr:colOff>
      <xdr:row>1063</xdr:row>
      <xdr:rowOff>41413</xdr:rowOff>
    </xdr:from>
    <xdr:to>
      <xdr:col>1</xdr:col>
      <xdr:colOff>704022</xdr:colOff>
      <xdr:row>1063</xdr:row>
      <xdr:rowOff>690218</xdr:rowOff>
    </xdr:to>
    <xdr:pic>
      <xdr:nvPicPr>
        <xdr:cNvPr id="12558" name="Picture 12557">
          <a:extLst>
            <a:ext uri="{FF2B5EF4-FFF2-40B4-BE49-F238E27FC236}">
              <a16:creationId xmlns:a16="http://schemas.microsoft.com/office/drawing/2014/main" id="{CA423221-FA06-0C4E-AA03-356E4DE37FD0}"/>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995017" y="743016813"/>
          <a:ext cx="648805" cy="648805"/>
        </a:xfrm>
        <a:prstGeom prst="rect">
          <a:avLst/>
        </a:prstGeom>
      </xdr:spPr>
    </xdr:pic>
    <xdr:clientData/>
  </xdr:twoCellAnchor>
  <xdr:twoCellAnchor>
    <xdr:from>
      <xdr:col>1</xdr:col>
      <xdr:colOff>96631</xdr:colOff>
      <xdr:row>1064</xdr:row>
      <xdr:rowOff>50040</xdr:rowOff>
    </xdr:from>
    <xdr:to>
      <xdr:col>1</xdr:col>
      <xdr:colOff>621197</xdr:colOff>
      <xdr:row>1064</xdr:row>
      <xdr:rowOff>640177</xdr:rowOff>
    </xdr:to>
    <xdr:pic>
      <xdr:nvPicPr>
        <xdr:cNvPr id="12559" name="Picture 12558">
          <a:extLst>
            <a:ext uri="{FF2B5EF4-FFF2-40B4-BE49-F238E27FC236}">
              <a16:creationId xmlns:a16="http://schemas.microsoft.com/office/drawing/2014/main" id="{078ABF3A-D082-F34F-8DE6-7F35A980414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036431" y="743723940"/>
          <a:ext cx="524566" cy="590137"/>
        </a:xfrm>
        <a:prstGeom prst="rect">
          <a:avLst/>
        </a:prstGeom>
      </xdr:spPr>
    </xdr:pic>
    <xdr:clientData/>
  </xdr:twoCellAnchor>
  <xdr:twoCellAnchor>
    <xdr:from>
      <xdr:col>1</xdr:col>
      <xdr:colOff>138043</xdr:colOff>
      <xdr:row>1065</xdr:row>
      <xdr:rowOff>55716</xdr:rowOff>
    </xdr:from>
    <xdr:to>
      <xdr:col>1</xdr:col>
      <xdr:colOff>621196</xdr:colOff>
      <xdr:row>1065</xdr:row>
      <xdr:rowOff>696039</xdr:rowOff>
    </xdr:to>
    <xdr:pic>
      <xdr:nvPicPr>
        <xdr:cNvPr id="12560" name="Picture 12559">
          <a:extLst>
            <a:ext uri="{FF2B5EF4-FFF2-40B4-BE49-F238E27FC236}">
              <a16:creationId xmlns:a16="http://schemas.microsoft.com/office/drawing/2014/main" id="{F1F5D837-8542-2B49-B9F4-68655EE701A0}"/>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077843" y="744428116"/>
          <a:ext cx="483153" cy="640323"/>
        </a:xfrm>
        <a:prstGeom prst="rect">
          <a:avLst/>
        </a:prstGeom>
      </xdr:spPr>
    </xdr:pic>
    <xdr:clientData/>
  </xdr:twoCellAnchor>
  <xdr:twoCellAnchor>
    <xdr:from>
      <xdr:col>1</xdr:col>
      <xdr:colOff>96631</xdr:colOff>
      <xdr:row>1066</xdr:row>
      <xdr:rowOff>64053</xdr:rowOff>
    </xdr:from>
    <xdr:to>
      <xdr:col>1</xdr:col>
      <xdr:colOff>704022</xdr:colOff>
      <xdr:row>1066</xdr:row>
      <xdr:rowOff>654879</xdr:rowOff>
    </xdr:to>
    <xdr:pic>
      <xdr:nvPicPr>
        <xdr:cNvPr id="12561" name="Picture 12560">
          <a:extLst>
            <a:ext uri="{FF2B5EF4-FFF2-40B4-BE49-F238E27FC236}">
              <a16:creationId xmlns:a16="http://schemas.microsoft.com/office/drawing/2014/main" id="{1B35CC1A-6740-C84F-8BDF-94AF3302E02C}"/>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036431" y="745134953"/>
          <a:ext cx="607391" cy="590826"/>
        </a:xfrm>
        <a:prstGeom prst="rect">
          <a:avLst/>
        </a:prstGeom>
      </xdr:spPr>
    </xdr:pic>
    <xdr:clientData/>
  </xdr:twoCellAnchor>
  <xdr:twoCellAnchor>
    <xdr:from>
      <xdr:col>1</xdr:col>
      <xdr:colOff>136088</xdr:colOff>
      <xdr:row>1067</xdr:row>
      <xdr:rowOff>42332</xdr:rowOff>
    </xdr:from>
    <xdr:to>
      <xdr:col>1</xdr:col>
      <xdr:colOff>753534</xdr:colOff>
      <xdr:row>1067</xdr:row>
      <xdr:rowOff>671319</xdr:rowOff>
    </xdr:to>
    <xdr:pic>
      <xdr:nvPicPr>
        <xdr:cNvPr id="12562" name="Picture 12561">
          <a:extLst>
            <a:ext uri="{FF2B5EF4-FFF2-40B4-BE49-F238E27FC236}">
              <a16:creationId xmlns:a16="http://schemas.microsoft.com/office/drawing/2014/main" id="{41BDC634-C1B6-0E48-8B5B-F047F378BD5B}"/>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075888" y="745811732"/>
          <a:ext cx="617446" cy="628987"/>
        </a:xfrm>
        <a:prstGeom prst="rect">
          <a:avLst/>
        </a:prstGeom>
      </xdr:spPr>
    </xdr:pic>
    <xdr:clientData/>
  </xdr:twoCellAnchor>
  <xdr:twoCellAnchor>
    <xdr:from>
      <xdr:col>1</xdr:col>
      <xdr:colOff>88901</xdr:colOff>
      <xdr:row>1068</xdr:row>
      <xdr:rowOff>29713</xdr:rowOff>
    </xdr:from>
    <xdr:to>
      <xdr:col>1</xdr:col>
      <xdr:colOff>723901</xdr:colOff>
      <xdr:row>1068</xdr:row>
      <xdr:rowOff>670704</xdr:rowOff>
    </xdr:to>
    <xdr:pic>
      <xdr:nvPicPr>
        <xdr:cNvPr id="12563" name="Picture 12562">
          <a:extLst>
            <a:ext uri="{FF2B5EF4-FFF2-40B4-BE49-F238E27FC236}">
              <a16:creationId xmlns:a16="http://schemas.microsoft.com/office/drawing/2014/main" id="{BE2BC569-B8D0-344A-9B50-264C680AFA1B}"/>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028701" y="746497613"/>
          <a:ext cx="635000" cy="640991"/>
        </a:xfrm>
        <a:prstGeom prst="rect">
          <a:avLst/>
        </a:prstGeom>
      </xdr:spPr>
    </xdr:pic>
    <xdr:clientData/>
  </xdr:twoCellAnchor>
  <xdr:twoCellAnchor>
    <xdr:from>
      <xdr:col>1</xdr:col>
      <xdr:colOff>114300</xdr:colOff>
      <xdr:row>1069</xdr:row>
      <xdr:rowOff>46346</xdr:rowOff>
    </xdr:from>
    <xdr:to>
      <xdr:col>1</xdr:col>
      <xdr:colOff>584200</xdr:colOff>
      <xdr:row>1070</xdr:row>
      <xdr:rowOff>824</xdr:rowOff>
    </xdr:to>
    <xdr:pic>
      <xdr:nvPicPr>
        <xdr:cNvPr id="12564" name="Picture 12563">
          <a:extLst>
            <a:ext uri="{FF2B5EF4-FFF2-40B4-BE49-F238E27FC236}">
              <a16:creationId xmlns:a16="http://schemas.microsoft.com/office/drawing/2014/main" id="{059DBA6C-9C17-184E-90D0-628331B1FCAE}"/>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054100" y="747212746"/>
          <a:ext cx="469900" cy="652978"/>
        </a:xfrm>
        <a:prstGeom prst="rect">
          <a:avLst/>
        </a:prstGeom>
      </xdr:spPr>
    </xdr:pic>
    <xdr:clientData/>
  </xdr:twoCellAnchor>
  <xdr:twoCellAnchor>
    <xdr:from>
      <xdr:col>1</xdr:col>
      <xdr:colOff>152400</xdr:colOff>
      <xdr:row>1070</xdr:row>
      <xdr:rowOff>60396</xdr:rowOff>
    </xdr:from>
    <xdr:to>
      <xdr:col>1</xdr:col>
      <xdr:colOff>665578</xdr:colOff>
      <xdr:row>1070</xdr:row>
      <xdr:rowOff>647700</xdr:rowOff>
    </xdr:to>
    <xdr:pic>
      <xdr:nvPicPr>
        <xdr:cNvPr id="12565" name="Picture 12564">
          <a:extLst>
            <a:ext uri="{FF2B5EF4-FFF2-40B4-BE49-F238E27FC236}">
              <a16:creationId xmlns:a16="http://schemas.microsoft.com/office/drawing/2014/main" id="{31470797-00C4-F142-8500-A1AE0A654370}"/>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092200" y="747925296"/>
          <a:ext cx="513178" cy="587304"/>
        </a:xfrm>
        <a:prstGeom prst="rect">
          <a:avLst/>
        </a:prstGeom>
      </xdr:spPr>
    </xdr:pic>
    <xdr:clientData/>
  </xdr:twoCellAnchor>
  <xdr:twoCellAnchor>
    <xdr:from>
      <xdr:col>1</xdr:col>
      <xdr:colOff>88901</xdr:colOff>
      <xdr:row>1071</xdr:row>
      <xdr:rowOff>50800</xdr:rowOff>
    </xdr:from>
    <xdr:to>
      <xdr:col>1</xdr:col>
      <xdr:colOff>660401</xdr:colOff>
      <xdr:row>1071</xdr:row>
      <xdr:rowOff>655592</xdr:rowOff>
    </xdr:to>
    <xdr:pic>
      <xdr:nvPicPr>
        <xdr:cNvPr id="12566" name="Picture 12565">
          <a:extLst>
            <a:ext uri="{FF2B5EF4-FFF2-40B4-BE49-F238E27FC236}">
              <a16:creationId xmlns:a16="http://schemas.microsoft.com/office/drawing/2014/main" id="{CA97AA57-4989-C44C-AD81-C970A668F646}"/>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028701" y="748614200"/>
          <a:ext cx="571500" cy="604792"/>
        </a:xfrm>
        <a:prstGeom prst="rect">
          <a:avLst/>
        </a:prstGeom>
      </xdr:spPr>
    </xdr:pic>
    <xdr:clientData/>
  </xdr:twoCellAnchor>
  <xdr:twoCellAnchor>
    <xdr:from>
      <xdr:col>1</xdr:col>
      <xdr:colOff>95250</xdr:colOff>
      <xdr:row>1072</xdr:row>
      <xdr:rowOff>50800</xdr:rowOff>
    </xdr:from>
    <xdr:to>
      <xdr:col>1</xdr:col>
      <xdr:colOff>736600</xdr:colOff>
      <xdr:row>1072</xdr:row>
      <xdr:rowOff>673100</xdr:rowOff>
    </xdr:to>
    <xdr:pic>
      <xdr:nvPicPr>
        <xdr:cNvPr id="12567" name="Picture 12566">
          <a:extLst>
            <a:ext uri="{FF2B5EF4-FFF2-40B4-BE49-F238E27FC236}">
              <a16:creationId xmlns:a16="http://schemas.microsoft.com/office/drawing/2014/main" id="{8755C2FA-15FB-A04C-8368-D9DD035D38AC}"/>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035050" y="749312700"/>
          <a:ext cx="641350" cy="622300"/>
        </a:xfrm>
        <a:prstGeom prst="rect">
          <a:avLst/>
        </a:prstGeom>
      </xdr:spPr>
    </xdr:pic>
    <xdr:clientData/>
  </xdr:twoCellAnchor>
  <xdr:twoCellAnchor>
    <xdr:from>
      <xdr:col>1</xdr:col>
      <xdr:colOff>88901</xdr:colOff>
      <xdr:row>1073</xdr:row>
      <xdr:rowOff>56444</xdr:rowOff>
    </xdr:from>
    <xdr:to>
      <xdr:col>1</xdr:col>
      <xdr:colOff>749301</xdr:colOff>
      <xdr:row>1074</xdr:row>
      <xdr:rowOff>0</xdr:rowOff>
    </xdr:to>
    <xdr:pic>
      <xdr:nvPicPr>
        <xdr:cNvPr id="12568" name="Picture 12567">
          <a:extLst>
            <a:ext uri="{FF2B5EF4-FFF2-40B4-BE49-F238E27FC236}">
              <a16:creationId xmlns:a16="http://schemas.microsoft.com/office/drawing/2014/main" id="{A40158DF-A9C2-5048-B92E-009461DC82D8}"/>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028701" y="750016844"/>
          <a:ext cx="660400" cy="642056"/>
        </a:xfrm>
        <a:prstGeom prst="rect">
          <a:avLst/>
        </a:prstGeom>
      </xdr:spPr>
    </xdr:pic>
    <xdr:clientData/>
  </xdr:twoCellAnchor>
  <xdr:twoCellAnchor>
    <xdr:from>
      <xdr:col>1</xdr:col>
      <xdr:colOff>127000</xdr:colOff>
      <xdr:row>1074</xdr:row>
      <xdr:rowOff>36116</xdr:rowOff>
    </xdr:from>
    <xdr:to>
      <xdr:col>1</xdr:col>
      <xdr:colOff>698500</xdr:colOff>
      <xdr:row>1074</xdr:row>
      <xdr:rowOff>673100</xdr:rowOff>
    </xdr:to>
    <xdr:pic>
      <xdr:nvPicPr>
        <xdr:cNvPr id="12569" name="Picture 12568">
          <a:extLst>
            <a:ext uri="{FF2B5EF4-FFF2-40B4-BE49-F238E27FC236}">
              <a16:creationId xmlns:a16="http://schemas.microsoft.com/office/drawing/2014/main" id="{7ACCC882-BED2-5440-8E8F-727DCD54D8C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066800" y="750695016"/>
          <a:ext cx="571500" cy="636984"/>
        </a:xfrm>
        <a:prstGeom prst="rect">
          <a:avLst/>
        </a:prstGeom>
      </xdr:spPr>
    </xdr:pic>
    <xdr:clientData/>
  </xdr:twoCellAnchor>
  <xdr:twoCellAnchor>
    <xdr:from>
      <xdr:col>1</xdr:col>
      <xdr:colOff>122404</xdr:colOff>
      <xdr:row>1075</xdr:row>
      <xdr:rowOff>63500</xdr:rowOff>
    </xdr:from>
    <xdr:to>
      <xdr:col>1</xdr:col>
      <xdr:colOff>635000</xdr:colOff>
      <xdr:row>1075</xdr:row>
      <xdr:rowOff>675120</xdr:rowOff>
    </xdr:to>
    <xdr:pic>
      <xdr:nvPicPr>
        <xdr:cNvPr id="12570" name="Picture 12569">
          <a:extLst>
            <a:ext uri="{FF2B5EF4-FFF2-40B4-BE49-F238E27FC236}">
              <a16:creationId xmlns:a16="http://schemas.microsoft.com/office/drawing/2014/main" id="{34E2F43B-B970-8F41-ACA7-4AA2368C0738}"/>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062204" y="751420900"/>
          <a:ext cx="512596" cy="611620"/>
        </a:xfrm>
        <a:prstGeom prst="rect">
          <a:avLst/>
        </a:prstGeom>
      </xdr:spPr>
    </xdr:pic>
    <xdr:clientData/>
  </xdr:twoCellAnchor>
  <xdr:twoCellAnchor>
    <xdr:from>
      <xdr:col>1</xdr:col>
      <xdr:colOff>169634</xdr:colOff>
      <xdr:row>1076</xdr:row>
      <xdr:rowOff>50800</xdr:rowOff>
    </xdr:from>
    <xdr:to>
      <xdr:col>1</xdr:col>
      <xdr:colOff>651933</xdr:colOff>
      <xdr:row>1076</xdr:row>
      <xdr:rowOff>677333</xdr:rowOff>
    </xdr:to>
    <xdr:pic>
      <xdr:nvPicPr>
        <xdr:cNvPr id="12571" name="Picture 12570">
          <a:extLst>
            <a:ext uri="{FF2B5EF4-FFF2-40B4-BE49-F238E27FC236}">
              <a16:creationId xmlns:a16="http://schemas.microsoft.com/office/drawing/2014/main" id="{FD5519E2-A730-1845-AC35-4FBF092712C7}"/>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109434" y="752106700"/>
          <a:ext cx="482299" cy="626533"/>
        </a:xfrm>
        <a:prstGeom prst="rect">
          <a:avLst/>
        </a:prstGeom>
      </xdr:spPr>
    </xdr:pic>
    <xdr:clientData/>
  </xdr:twoCellAnchor>
  <xdr:twoCellAnchor>
    <xdr:from>
      <xdr:col>1</xdr:col>
      <xdr:colOff>152400</xdr:colOff>
      <xdr:row>1077</xdr:row>
      <xdr:rowOff>50800</xdr:rowOff>
    </xdr:from>
    <xdr:to>
      <xdr:col>1</xdr:col>
      <xdr:colOff>634699</xdr:colOff>
      <xdr:row>1077</xdr:row>
      <xdr:rowOff>677333</xdr:rowOff>
    </xdr:to>
    <xdr:pic>
      <xdr:nvPicPr>
        <xdr:cNvPr id="12572" name="Picture 12571">
          <a:extLst>
            <a:ext uri="{FF2B5EF4-FFF2-40B4-BE49-F238E27FC236}">
              <a16:creationId xmlns:a16="http://schemas.microsoft.com/office/drawing/2014/main" id="{AE76E665-CC84-D24E-B27A-A827D9853EEB}"/>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092200" y="752805200"/>
          <a:ext cx="482299" cy="626533"/>
        </a:xfrm>
        <a:prstGeom prst="rect">
          <a:avLst/>
        </a:prstGeom>
      </xdr:spPr>
    </xdr:pic>
    <xdr:clientData/>
  </xdr:twoCellAnchor>
  <xdr:twoCellAnchor>
    <xdr:from>
      <xdr:col>1</xdr:col>
      <xdr:colOff>61054</xdr:colOff>
      <xdr:row>1078</xdr:row>
      <xdr:rowOff>42334</xdr:rowOff>
    </xdr:from>
    <xdr:to>
      <xdr:col>1</xdr:col>
      <xdr:colOff>643467</xdr:colOff>
      <xdr:row>1078</xdr:row>
      <xdr:rowOff>677164</xdr:rowOff>
    </xdr:to>
    <xdr:pic>
      <xdr:nvPicPr>
        <xdr:cNvPr id="12573" name="Picture 12572">
          <a:extLst>
            <a:ext uri="{FF2B5EF4-FFF2-40B4-BE49-F238E27FC236}">
              <a16:creationId xmlns:a16="http://schemas.microsoft.com/office/drawing/2014/main" id="{49B0F4DC-B530-1847-8900-3CB8627138EB}"/>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000854" y="753495234"/>
          <a:ext cx="582413" cy="634830"/>
        </a:xfrm>
        <a:prstGeom prst="rect">
          <a:avLst/>
        </a:prstGeom>
      </xdr:spPr>
    </xdr:pic>
    <xdr:clientData/>
  </xdr:twoCellAnchor>
  <xdr:twoCellAnchor>
    <xdr:from>
      <xdr:col>1</xdr:col>
      <xdr:colOff>108414</xdr:colOff>
      <xdr:row>1079</xdr:row>
      <xdr:rowOff>41568</xdr:rowOff>
    </xdr:from>
    <xdr:to>
      <xdr:col>1</xdr:col>
      <xdr:colOff>650488</xdr:colOff>
      <xdr:row>1079</xdr:row>
      <xdr:rowOff>649167</xdr:rowOff>
    </xdr:to>
    <xdr:pic>
      <xdr:nvPicPr>
        <xdr:cNvPr id="12574" name="Picture 12573">
          <a:extLst>
            <a:ext uri="{FF2B5EF4-FFF2-40B4-BE49-F238E27FC236}">
              <a16:creationId xmlns:a16="http://schemas.microsoft.com/office/drawing/2014/main" id="{77055B23-02F5-0E40-9FB3-87B5B08EC05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48214" y="754192968"/>
          <a:ext cx="542074" cy="607599"/>
        </a:xfrm>
        <a:prstGeom prst="rect">
          <a:avLst/>
        </a:prstGeom>
      </xdr:spPr>
    </xdr:pic>
    <xdr:clientData/>
  </xdr:twoCellAnchor>
  <xdr:twoCellAnchor>
    <xdr:from>
      <xdr:col>1</xdr:col>
      <xdr:colOff>152400</xdr:colOff>
      <xdr:row>1080</xdr:row>
      <xdr:rowOff>54578</xdr:rowOff>
    </xdr:from>
    <xdr:to>
      <xdr:col>1</xdr:col>
      <xdr:colOff>694474</xdr:colOff>
      <xdr:row>1080</xdr:row>
      <xdr:rowOff>662177</xdr:rowOff>
    </xdr:to>
    <xdr:pic>
      <xdr:nvPicPr>
        <xdr:cNvPr id="12575" name="Picture 12574">
          <a:extLst>
            <a:ext uri="{FF2B5EF4-FFF2-40B4-BE49-F238E27FC236}">
              <a16:creationId xmlns:a16="http://schemas.microsoft.com/office/drawing/2014/main" id="{B6AD0011-8526-8840-999E-D24E3F2AEC6B}"/>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92200" y="754904478"/>
          <a:ext cx="542074" cy="607599"/>
        </a:xfrm>
        <a:prstGeom prst="rect">
          <a:avLst/>
        </a:prstGeom>
      </xdr:spPr>
    </xdr:pic>
    <xdr:clientData/>
  </xdr:twoCellAnchor>
  <xdr:twoCellAnchor>
    <xdr:from>
      <xdr:col>1</xdr:col>
      <xdr:colOff>123901</xdr:colOff>
      <xdr:row>1081</xdr:row>
      <xdr:rowOff>37986</xdr:rowOff>
    </xdr:from>
    <xdr:to>
      <xdr:col>1</xdr:col>
      <xdr:colOff>665976</xdr:colOff>
      <xdr:row>1081</xdr:row>
      <xdr:rowOff>659946</xdr:rowOff>
    </xdr:to>
    <xdr:pic>
      <xdr:nvPicPr>
        <xdr:cNvPr id="12576" name="Picture 12575">
          <a:extLst>
            <a:ext uri="{FF2B5EF4-FFF2-40B4-BE49-F238E27FC236}">
              <a16:creationId xmlns:a16="http://schemas.microsoft.com/office/drawing/2014/main" id="{E4E0154A-A4F4-5F46-8288-DECD35EC437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63701" y="755586386"/>
          <a:ext cx="542075" cy="621960"/>
        </a:xfrm>
        <a:prstGeom prst="rect">
          <a:avLst/>
        </a:prstGeom>
      </xdr:spPr>
    </xdr:pic>
    <xdr:clientData/>
  </xdr:twoCellAnchor>
  <xdr:twoCellAnchor>
    <xdr:from>
      <xdr:col>1</xdr:col>
      <xdr:colOff>152398</xdr:colOff>
      <xdr:row>1082</xdr:row>
      <xdr:rowOff>20019</xdr:rowOff>
    </xdr:from>
    <xdr:to>
      <xdr:col>1</xdr:col>
      <xdr:colOff>694473</xdr:colOff>
      <xdr:row>1082</xdr:row>
      <xdr:rowOff>641979</xdr:rowOff>
    </xdr:to>
    <xdr:pic>
      <xdr:nvPicPr>
        <xdr:cNvPr id="12577" name="Picture 12576">
          <a:extLst>
            <a:ext uri="{FF2B5EF4-FFF2-40B4-BE49-F238E27FC236}">
              <a16:creationId xmlns:a16="http://schemas.microsoft.com/office/drawing/2014/main" id="{5924E4E4-F205-F846-B637-04F6311E21F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92198" y="756266919"/>
          <a:ext cx="542075" cy="621960"/>
        </a:xfrm>
        <a:prstGeom prst="rect">
          <a:avLst/>
        </a:prstGeom>
      </xdr:spPr>
    </xdr:pic>
    <xdr:clientData/>
  </xdr:twoCellAnchor>
  <xdr:twoCellAnchor>
    <xdr:from>
      <xdr:col>1</xdr:col>
      <xdr:colOff>165408</xdr:colOff>
      <xdr:row>1083</xdr:row>
      <xdr:rowOff>48517</xdr:rowOff>
    </xdr:from>
    <xdr:to>
      <xdr:col>1</xdr:col>
      <xdr:colOff>707483</xdr:colOff>
      <xdr:row>1083</xdr:row>
      <xdr:rowOff>670477</xdr:rowOff>
    </xdr:to>
    <xdr:pic>
      <xdr:nvPicPr>
        <xdr:cNvPr id="12578" name="Picture 12577">
          <a:extLst>
            <a:ext uri="{FF2B5EF4-FFF2-40B4-BE49-F238E27FC236}">
              <a16:creationId xmlns:a16="http://schemas.microsoft.com/office/drawing/2014/main" id="{B3B4EFA2-95FE-C148-A1E4-F9CC0CCC187E}"/>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05208" y="756993917"/>
          <a:ext cx="542075" cy="621960"/>
        </a:xfrm>
        <a:prstGeom prst="rect">
          <a:avLst/>
        </a:prstGeom>
      </xdr:spPr>
    </xdr:pic>
    <xdr:clientData/>
  </xdr:twoCellAnchor>
  <xdr:twoCellAnchor>
    <xdr:from>
      <xdr:col>1</xdr:col>
      <xdr:colOff>178418</xdr:colOff>
      <xdr:row>1084</xdr:row>
      <xdr:rowOff>30551</xdr:rowOff>
    </xdr:from>
    <xdr:to>
      <xdr:col>1</xdr:col>
      <xdr:colOff>720493</xdr:colOff>
      <xdr:row>1084</xdr:row>
      <xdr:rowOff>652511</xdr:rowOff>
    </xdr:to>
    <xdr:pic>
      <xdr:nvPicPr>
        <xdr:cNvPr id="12579" name="Picture 12578">
          <a:extLst>
            <a:ext uri="{FF2B5EF4-FFF2-40B4-BE49-F238E27FC236}">
              <a16:creationId xmlns:a16="http://schemas.microsoft.com/office/drawing/2014/main" id="{6FF60243-9BEB-AE41-B2EB-90F4BE14809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18218" y="757674451"/>
          <a:ext cx="542075" cy="621960"/>
        </a:xfrm>
        <a:prstGeom prst="rect">
          <a:avLst/>
        </a:prstGeom>
      </xdr:spPr>
    </xdr:pic>
    <xdr:clientData/>
  </xdr:twoCellAnchor>
  <xdr:twoCellAnchor>
    <xdr:from>
      <xdr:col>1</xdr:col>
      <xdr:colOff>108415</xdr:colOff>
      <xdr:row>1085</xdr:row>
      <xdr:rowOff>61951</xdr:rowOff>
    </xdr:from>
    <xdr:to>
      <xdr:col>1</xdr:col>
      <xdr:colOff>665977</xdr:colOff>
      <xdr:row>1086</xdr:row>
      <xdr:rowOff>3873</xdr:rowOff>
    </xdr:to>
    <xdr:pic>
      <xdr:nvPicPr>
        <xdr:cNvPr id="12580" name="Picture 12579">
          <a:extLst>
            <a:ext uri="{FF2B5EF4-FFF2-40B4-BE49-F238E27FC236}">
              <a16:creationId xmlns:a16="http://schemas.microsoft.com/office/drawing/2014/main" id="{81EFF366-E2BD-C040-8910-EEEA13556754}"/>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048215" y="758404351"/>
          <a:ext cx="557562" cy="640422"/>
        </a:xfrm>
        <a:prstGeom prst="rect">
          <a:avLst/>
        </a:prstGeom>
      </xdr:spPr>
    </xdr:pic>
    <xdr:clientData/>
  </xdr:twoCellAnchor>
  <xdr:twoCellAnchor>
    <xdr:from>
      <xdr:col>1</xdr:col>
      <xdr:colOff>108414</xdr:colOff>
      <xdr:row>1086</xdr:row>
      <xdr:rowOff>82445</xdr:rowOff>
    </xdr:from>
    <xdr:to>
      <xdr:col>1</xdr:col>
      <xdr:colOff>696951</xdr:colOff>
      <xdr:row>1086</xdr:row>
      <xdr:rowOff>650488</xdr:rowOff>
    </xdr:to>
    <xdr:pic>
      <xdr:nvPicPr>
        <xdr:cNvPr id="12581" name="Picture 12580">
          <a:extLst>
            <a:ext uri="{FF2B5EF4-FFF2-40B4-BE49-F238E27FC236}">
              <a16:creationId xmlns:a16="http://schemas.microsoft.com/office/drawing/2014/main" id="{A06F4996-6CBF-294E-9400-6C7DB2073DDD}"/>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048214" y="759123345"/>
          <a:ext cx="588537" cy="568043"/>
        </a:xfrm>
        <a:prstGeom prst="rect">
          <a:avLst/>
        </a:prstGeom>
      </xdr:spPr>
    </xdr:pic>
    <xdr:clientData/>
  </xdr:twoCellAnchor>
  <xdr:twoCellAnchor>
    <xdr:from>
      <xdr:col>1</xdr:col>
      <xdr:colOff>108416</xdr:colOff>
      <xdr:row>1087</xdr:row>
      <xdr:rowOff>77439</xdr:rowOff>
    </xdr:from>
    <xdr:to>
      <xdr:col>1</xdr:col>
      <xdr:colOff>681464</xdr:colOff>
      <xdr:row>1087</xdr:row>
      <xdr:rowOff>672318</xdr:rowOff>
    </xdr:to>
    <xdr:pic>
      <xdr:nvPicPr>
        <xdr:cNvPr id="12582" name="Picture 12581">
          <a:extLst>
            <a:ext uri="{FF2B5EF4-FFF2-40B4-BE49-F238E27FC236}">
              <a16:creationId xmlns:a16="http://schemas.microsoft.com/office/drawing/2014/main" id="{FEAE8ED5-28B5-924C-A21E-6291D5E424EE}"/>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048216" y="759816839"/>
          <a:ext cx="573048" cy="594879"/>
        </a:xfrm>
        <a:prstGeom prst="rect">
          <a:avLst/>
        </a:prstGeom>
      </xdr:spPr>
    </xdr:pic>
    <xdr:clientData/>
  </xdr:twoCellAnchor>
  <xdr:twoCellAnchor>
    <xdr:from>
      <xdr:col>1</xdr:col>
      <xdr:colOff>123902</xdr:colOff>
      <xdr:row>1088</xdr:row>
      <xdr:rowOff>40921</xdr:rowOff>
    </xdr:from>
    <xdr:to>
      <xdr:col>1</xdr:col>
      <xdr:colOff>764788</xdr:colOff>
      <xdr:row>1088</xdr:row>
      <xdr:rowOff>635000</xdr:rowOff>
    </xdr:to>
    <xdr:pic>
      <xdr:nvPicPr>
        <xdr:cNvPr id="12583" name="Picture 12582">
          <a:extLst>
            <a:ext uri="{FF2B5EF4-FFF2-40B4-BE49-F238E27FC236}">
              <a16:creationId xmlns:a16="http://schemas.microsoft.com/office/drawing/2014/main" id="{BBDC9FA1-1464-7D48-BCF5-992A306AE040}"/>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063702" y="760478821"/>
          <a:ext cx="640886" cy="594079"/>
        </a:xfrm>
        <a:prstGeom prst="rect">
          <a:avLst/>
        </a:prstGeom>
      </xdr:spPr>
    </xdr:pic>
    <xdr:clientData/>
  </xdr:twoCellAnchor>
  <xdr:twoCellAnchor>
    <xdr:from>
      <xdr:col>1</xdr:col>
      <xdr:colOff>75163</xdr:colOff>
      <xdr:row>1089</xdr:row>
      <xdr:rowOff>77439</xdr:rowOff>
    </xdr:from>
    <xdr:to>
      <xdr:col>1</xdr:col>
      <xdr:colOff>631358</xdr:colOff>
      <xdr:row>1089</xdr:row>
      <xdr:rowOff>650489</xdr:rowOff>
    </xdr:to>
    <xdr:pic>
      <xdr:nvPicPr>
        <xdr:cNvPr id="12584" name="Picture 12583">
          <a:extLst>
            <a:ext uri="{FF2B5EF4-FFF2-40B4-BE49-F238E27FC236}">
              <a16:creationId xmlns:a16="http://schemas.microsoft.com/office/drawing/2014/main" id="{412A9BC2-610A-AC41-BBAE-93BBED6855EE}"/>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014963" y="761213839"/>
          <a:ext cx="556195" cy="573050"/>
        </a:xfrm>
        <a:prstGeom prst="rect">
          <a:avLst/>
        </a:prstGeom>
      </xdr:spPr>
    </xdr:pic>
    <xdr:clientData/>
  </xdr:twoCellAnchor>
  <xdr:twoCellAnchor>
    <xdr:from>
      <xdr:col>1</xdr:col>
      <xdr:colOff>61951</xdr:colOff>
      <xdr:row>1090</xdr:row>
      <xdr:rowOff>51769</xdr:rowOff>
    </xdr:from>
    <xdr:to>
      <xdr:col>1</xdr:col>
      <xdr:colOff>650489</xdr:colOff>
      <xdr:row>1090</xdr:row>
      <xdr:rowOff>645756</xdr:rowOff>
    </xdr:to>
    <xdr:pic>
      <xdr:nvPicPr>
        <xdr:cNvPr id="12585" name="Picture 12584">
          <a:extLst>
            <a:ext uri="{FF2B5EF4-FFF2-40B4-BE49-F238E27FC236}">
              <a16:creationId xmlns:a16="http://schemas.microsoft.com/office/drawing/2014/main" id="{AE560221-C035-EE46-9ADF-41E03D0A4EBC}"/>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001751" y="761886669"/>
          <a:ext cx="588538" cy="593987"/>
        </a:xfrm>
        <a:prstGeom prst="rect">
          <a:avLst/>
        </a:prstGeom>
      </xdr:spPr>
    </xdr:pic>
    <xdr:clientData/>
  </xdr:twoCellAnchor>
  <xdr:twoCellAnchor>
    <xdr:from>
      <xdr:col>1</xdr:col>
      <xdr:colOff>115455</xdr:colOff>
      <xdr:row>1091</xdr:row>
      <xdr:rowOff>43208</xdr:rowOff>
    </xdr:from>
    <xdr:to>
      <xdr:col>1</xdr:col>
      <xdr:colOff>702349</xdr:colOff>
      <xdr:row>1091</xdr:row>
      <xdr:rowOff>673484</xdr:rowOff>
    </xdr:to>
    <xdr:pic>
      <xdr:nvPicPr>
        <xdr:cNvPr id="12586" name="Picture 12585">
          <a:extLst>
            <a:ext uri="{FF2B5EF4-FFF2-40B4-BE49-F238E27FC236}">
              <a16:creationId xmlns:a16="http://schemas.microsoft.com/office/drawing/2014/main" id="{FF2753C2-0B4E-8244-B830-2406AD3B9937}"/>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055255" y="762576608"/>
          <a:ext cx="586894" cy="630276"/>
        </a:xfrm>
        <a:prstGeom prst="rect">
          <a:avLst/>
        </a:prstGeom>
      </xdr:spPr>
    </xdr:pic>
    <xdr:clientData/>
  </xdr:twoCellAnchor>
  <xdr:twoCellAnchor>
    <xdr:from>
      <xdr:col>1</xdr:col>
      <xdr:colOff>125075</xdr:colOff>
      <xdr:row>1092</xdr:row>
      <xdr:rowOff>38815</xdr:rowOff>
    </xdr:from>
    <xdr:to>
      <xdr:col>1</xdr:col>
      <xdr:colOff>692727</xdr:colOff>
      <xdr:row>1092</xdr:row>
      <xdr:rowOff>665190</xdr:rowOff>
    </xdr:to>
    <xdr:pic>
      <xdr:nvPicPr>
        <xdr:cNvPr id="12587" name="Picture 12586">
          <a:extLst>
            <a:ext uri="{FF2B5EF4-FFF2-40B4-BE49-F238E27FC236}">
              <a16:creationId xmlns:a16="http://schemas.microsoft.com/office/drawing/2014/main" id="{54D9FD29-D116-6243-95DA-686E0FC15A06}"/>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064875" y="763270715"/>
          <a:ext cx="567652" cy="626375"/>
        </a:xfrm>
        <a:prstGeom prst="rect">
          <a:avLst/>
        </a:prstGeom>
      </xdr:spPr>
    </xdr:pic>
    <xdr:clientData/>
  </xdr:twoCellAnchor>
  <xdr:twoCellAnchor>
    <xdr:from>
      <xdr:col>1</xdr:col>
      <xdr:colOff>131489</xdr:colOff>
      <xdr:row>1093</xdr:row>
      <xdr:rowOff>76968</xdr:rowOff>
    </xdr:from>
    <xdr:to>
      <xdr:col>1</xdr:col>
      <xdr:colOff>703502</xdr:colOff>
      <xdr:row>1093</xdr:row>
      <xdr:rowOff>661553</xdr:rowOff>
    </xdr:to>
    <xdr:pic>
      <xdr:nvPicPr>
        <xdr:cNvPr id="12588" name="Picture 12587">
          <a:extLst>
            <a:ext uri="{FF2B5EF4-FFF2-40B4-BE49-F238E27FC236}">
              <a16:creationId xmlns:a16="http://schemas.microsoft.com/office/drawing/2014/main" id="{6CA4B78F-968A-B240-A132-842368704EF6}"/>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071289" y="764007368"/>
          <a:ext cx="572013" cy="584585"/>
        </a:xfrm>
        <a:prstGeom prst="rect">
          <a:avLst/>
        </a:prstGeom>
      </xdr:spPr>
    </xdr:pic>
    <xdr:clientData/>
  </xdr:twoCellAnchor>
  <xdr:twoCellAnchor>
    <xdr:from>
      <xdr:col>1</xdr:col>
      <xdr:colOff>163559</xdr:colOff>
      <xdr:row>1094</xdr:row>
      <xdr:rowOff>39829</xdr:rowOff>
    </xdr:from>
    <xdr:to>
      <xdr:col>1</xdr:col>
      <xdr:colOff>769697</xdr:colOff>
      <xdr:row>1094</xdr:row>
      <xdr:rowOff>678555</xdr:rowOff>
    </xdr:to>
    <xdr:pic>
      <xdr:nvPicPr>
        <xdr:cNvPr id="12589" name="Picture 12588">
          <a:extLst>
            <a:ext uri="{FF2B5EF4-FFF2-40B4-BE49-F238E27FC236}">
              <a16:creationId xmlns:a16="http://schemas.microsoft.com/office/drawing/2014/main" id="{7ED3A6C5-5E0F-8845-8383-2BE1197860E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103359" y="764668729"/>
          <a:ext cx="606138" cy="638726"/>
        </a:xfrm>
        <a:prstGeom prst="rect">
          <a:avLst/>
        </a:prstGeom>
      </xdr:spPr>
    </xdr:pic>
    <xdr:clientData/>
  </xdr:twoCellAnchor>
  <xdr:twoCellAnchor>
    <xdr:from>
      <xdr:col>1</xdr:col>
      <xdr:colOff>190500</xdr:colOff>
      <xdr:row>1095</xdr:row>
      <xdr:rowOff>38100</xdr:rowOff>
    </xdr:from>
    <xdr:to>
      <xdr:col>1</xdr:col>
      <xdr:colOff>784532</xdr:colOff>
      <xdr:row>1095</xdr:row>
      <xdr:rowOff>673100</xdr:rowOff>
    </xdr:to>
    <xdr:pic>
      <xdr:nvPicPr>
        <xdr:cNvPr id="12590" name="Picture 12589">
          <a:extLst>
            <a:ext uri="{FF2B5EF4-FFF2-40B4-BE49-F238E27FC236}">
              <a16:creationId xmlns:a16="http://schemas.microsoft.com/office/drawing/2014/main" id="{C76BD09F-F5EB-3B45-9CF1-70F0A8079497}"/>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30300" y="765365500"/>
          <a:ext cx="594032" cy="635000"/>
        </a:xfrm>
        <a:prstGeom prst="rect">
          <a:avLst/>
        </a:prstGeom>
      </xdr:spPr>
    </xdr:pic>
    <xdr:clientData/>
  </xdr:twoCellAnchor>
  <xdr:twoCellAnchor>
    <xdr:from>
      <xdr:col>1</xdr:col>
      <xdr:colOff>203200</xdr:colOff>
      <xdr:row>1096</xdr:row>
      <xdr:rowOff>50800</xdr:rowOff>
    </xdr:from>
    <xdr:to>
      <xdr:col>1</xdr:col>
      <xdr:colOff>797232</xdr:colOff>
      <xdr:row>1096</xdr:row>
      <xdr:rowOff>685800</xdr:rowOff>
    </xdr:to>
    <xdr:pic>
      <xdr:nvPicPr>
        <xdr:cNvPr id="12591" name="Picture 12590">
          <a:extLst>
            <a:ext uri="{FF2B5EF4-FFF2-40B4-BE49-F238E27FC236}">
              <a16:creationId xmlns:a16="http://schemas.microsoft.com/office/drawing/2014/main" id="{A655F847-B3C9-F748-B6CD-A9D1DF2C5ECD}"/>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43000" y="766076700"/>
          <a:ext cx="594032" cy="635000"/>
        </a:xfrm>
        <a:prstGeom prst="rect">
          <a:avLst/>
        </a:prstGeom>
      </xdr:spPr>
    </xdr:pic>
    <xdr:clientData/>
  </xdr:twoCellAnchor>
  <xdr:twoCellAnchor>
    <xdr:from>
      <xdr:col>1</xdr:col>
      <xdr:colOff>215900</xdr:colOff>
      <xdr:row>1097</xdr:row>
      <xdr:rowOff>25400</xdr:rowOff>
    </xdr:from>
    <xdr:to>
      <xdr:col>1</xdr:col>
      <xdr:colOff>809932</xdr:colOff>
      <xdr:row>1097</xdr:row>
      <xdr:rowOff>660400</xdr:rowOff>
    </xdr:to>
    <xdr:pic>
      <xdr:nvPicPr>
        <xdr:cNvPr id="12592" name="Picture 12591">
          <a:extLst>
            <a:ext uri="{FF2B5EF4-FFF2-40B4-BE49-F238E27FC236}">
              <a16:creationId xmlns:a16="http://schemas.microsoft.com/office/drawing/2014/main" id="{F4D91264-B186-1242-B48D-3C25A3CDCA73}"/>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55700" y="766749800"/>
          <a:ext cx="594032" cy="635000"/>
        </a:xfrm>
        <a:prstGeom prst="rect">
          <a:avLst/>
        </a:prstGeom>
      </xdr:spPr>
    </xdr:pic>
    <xdr:clientData/>
  </xdr:twoCellAnchor>
  <xdr:twoCellAnchor>
    <xdr:from>
      <xdr:col>1</xdr:col>
      <xdr:colOff>292100</xdr:colOff>
      <xdr:row>1098</xdr:row>
      <xdr:rowOff>51468</xdr:rowOff>
    </xdr:from>
    <xdr:to>
      <xdr:col>1</xdr:col>
      <xdr:colOff>800100</xdr:colOff>
      <xdr:row>1098</xdr:row>
      <xdr:rowOff>673100</xdr:rowOff>
    </xdr:to>
    <xdr:pic>
      <xdr:nvPicPr>
        <xdr:cNvPr id="12593" name="Picture 12592">
          <a:extLst>
            <a:ext uri="{FF2B5EF4-FFF2-40B4-BE49-F238E27FC236}">
              <a16:creationId xmlns:a16="http://schemas.microsoft.com/office/drawing/2014/main" id="{34F57F72-0A06-DF48-AA9C-82FD8F5B9402}"/>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7474368"/>
          <a:ext cx="508000" cy="621632"/>
        </a:xfrm>
        <a:prstGeom prst="rect">
          <a:avLst/>
        </a:prstGeom>
      </xdr:spPr>
    </xdr:pic>
    <xdr:clientData/>
  </xdr:twoCellAnchor>
  <xdr:twoCellAnchor>
    <xdr:from>
      <xdr:col>1</xdr:col>
      <xdr:colOff>279400</xdr:colOff>
      <xdr:row>1099</xdr:row>
      <xdr:rowOff>63500</xdr:rowOff>
    </xdr:from>
    <xdr:to>
      <xdr:col>1</xdr:col>
      <xdr:colOff>787400</xdr:colOff>
      <xdr:row>1099</xdr:row>
      <xdr:rowOff>685132</xdr:rowOff>
    </xdr:to>
    <xdr:pic>
      <xdr:nvPicPr>
        <xdr:cNvPr id="12594" name="Picture 12593">
          <a:extLst>
            <a:ext uri="{FF2B5EF4-FFF2-40B4-BE49-F238E27FC236}">
              <a16:creationId xmlns:a16="http://schemas.microsoft.com/office/drawing/2014/main" id="{905B66B4-2CC1-0E41-A24A-2E17D03AC3EB}"/>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19200" y="768184900"/>
          <a:ext cx="508000" cy="621632"/>
        </a:xfrm>
        <a:prstGeom prst="rect">
          <a:avLst/>
        </a:prstGeom>
      </xdr:spPr>
    </xdr:pic>
    <xdr:clientData/>
  </xdr:twoCellAnchor>
  <xdr:twoCellAnchor>
    <xdr:from>
      <xdr:col>1</xdr:col>
      <xdr:colOff>292100</xdr:colOff>
      <xdr:row>1100</xdr:row>
      <xdr:rowOff>38100</xdr:rowOff>
    </xdr:from>
    <xdr:to>
      <xdr:col>1</xdr:col>
      <xdr:colOff>800100</xdr:colOff>
      <xdr:row>1100</xdr:row>
      <xdr:rowOff>659732</xdr:rowOff>
    </xdr:to>
    <xdr:pic>
      <xdr:nvPicPr>
        <xdr:cNvPr id="12595" name="Picture 12594">
          <a:extLst>
            <a:ext uri="{FF2B5EF4-FFF2-40B4-BE49-F238E27FC236}">
              <a16:creationId xmlns:a16="http://schemas.microsoft.com/office/drawing/2014/main" id="{CE2CEDF4-D26D-D041-A351-829575F90AC9}"/>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8858000"/>
          <a:ext cx="508000" cy="621632"/>
        </a:xfrm>
        <a:prstGeom prst="rect">
          <a:avLst/>
        </a:prstGeom>
      </xdr:spPr>
    </xdr:pic>
    <xdr:clientData/>
  </xdr:twoCellAnchor>
  <xdr:twoCellAnchor>
    <xdr:from>
      <xdr:col>1</xdr:col>
      <xdr:colOff>292099</xdr:colOff>
      <xdr:row>1101</xdr:row>
      <xdr:rowOff>69362</xdr:rowOff>
    </xdr:from>
    <xdr:to>
      <xdr:col>1</xdr:col>
      <xdr:colOff>819764</xdr:colOff>
      <xdr:row>1102</xdr:row>
      <xdr:rowOff>0</xdr:rowOff>
    </xdr:to>
    <xdr:pic>
      <xdr:nvPicPr>
        <xdr:cNvPr id="12596" name="Picture 12595">
          <a:extLst>
            <a:ext uri="{FF2B5EF4-FFF2-40B4-BE49-F238E27FC236}">
              <a16:creationId xmlns:a16="http://schemas.microsoft.com/office/drawing/2014/main" id="{9AE47E3F-27C3-B84E-8C92-B45C2E3F3AF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231899" y="769587762"/>
          <a:ext cx="527665" cy="629138"/>
        </a:xfrm>
        <a:prstGeom prst="rect">
          <a:avLst/>
        </a:prstGeom>
      </xdr:spPr>
    </xdr:pic>
    <xdr:clientData/>
  </xdr:twoCellAnchor>
  <xdr:twoCellAnchor>
    <xdr:from>
      <xdr:col>1</xdr:col>
      <xdr:colOff>203200</xdr:colOff>
      <xdr:row>1102</xdr:row>
      <xdr:rowOff>12700</xdr:rowOff>
    </xdr:from>
    <xdr:to>
      <xdr:col>1</xdr:col>
      <xdr:colOff>753533</xdr:colOff>
      <xdr:row>1102</xdr:row>
      <xdr:rowOff>673100</xdr:rowOff>
    </xdr:to>
    <xdr:pic>
      <xdr:nvPicPr>
        <xdr:cNvPr id="12597" name="Picture 12596">
          <a:extLst>
            <a:ext uri="{FF2B5EF4-FFF2-40B4-BE49-F238E27FC236}">
              <a16:creationId xmlns:a16="http://schemas.microsoft.com/office/drawing/2014/main" id="{04CCE964-61CC-2C40-85F4-8A5FB6CAE0D9}"/>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143000" y="770229600"/>
          <a:ext cx="550333" cy="660400"/>
        </a:xfrm>
        <a:prstGeom prst="rect">
          <a:avLst/>
        </a:prstGeom>
      </xdr:spPr>
    </xdr:pic>
    <xdr:clientData/>
  </xdr:twoCellAnchor>
  <xdr:twoCellAnchor>
    <xdr:from>
      <xdr:col>1</xdr:col>
      <xdr:colOff>152400</xdr:colOff>
      <xdr:row>1103</xdr:row>
      <xdr:rowOff>38100</xdr:rowOff>
    </xdr:from>
    <xdr:to>
      <xdr:col>1</xdr:col>
      <xdr:colOff>774700</xdr:colOff>
      <xdr:row>1103</xdr:row>
      <xdr:rowOff>674872</xdr:rowOff>
    </xdr:to>
    <xdr:pic>
      <xdr:nvPicPr>
        <xdr:cNvPr id="12598" name="Picture 12597">
          <a:extLst>
            <a:ext uri="{FF2B5EF4-FFF2-40B4-BE49-F238E27FC236}">
              <a16:creationId xmlns:a16="http://schemas.microsoft.com/office/drawing/2014/main" id="{C9C3EBB3-841F-1B4A-BF61-19585390299E}"/>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0953500"/>
          <a:ext cx="622300" cy="636772"/>
        </a:xfrm>
        <a:prstGeom prst="rect">
          <a:avLst/>
        </a:prstGeom>
      </xdr:spPr>
    </xdr:pic>
    <xdr:clientData/>
  </xdr:twoCellAnchor>
  <xdr:twoCellAnchor>
    <xdr:from>
      <xdr:col>1</xdr:col>
      <xdr:colOff>101600</xdr:colOff>
      <xdr:row>1104</xdr:row>
      <xdr:rowOff>38100</xdr:rowOff>
    </xdr:from>
    <xdr:to>
      <xdr:col>1</xdr:col>
      <xdr:colOff>723900</xdr:colOff>
      <xdr:row>1104</xdr:row>
      <xdr:rowOff>674872</xdr:rowOff>
    </xdr:to>
    <xdr:pic>
      <xdr:nvPicPr>
        <xdr:cNvPr id="12599" name="Picture 12598">
          <a:extLst>
            <a:ext uri="{FF2B5EF4-FFF2-40B4-BE49-F238E27FC236}">
              <a16:creationId xmlns:a16="http://schemas.microsoft.com/office/drawing/2014/main" id="{39D3ED11-8EA8-104C-A599-BEB896160BE0}"/>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41400" y="771652000"/>
          <a:ext cx="622300" cy="636772"/>
        </a:xfrm>
        <a:prstGeom prst="rect">
          <a:avLst/>
        </a:prstGeom>
      </xdr:spPr>
    </xdr:pic>
    <xdr:clientData/>
  </xdr:twoCellAnchor>
  <xdr:twoCellAnchor>
    <xdr:from>
      <xdr:col>1</xdr:col>
      <xdr:colOff>152400</xdr:colOff>
      <xdr:row>1105</xdr:row>
      <xdr:rowOff>25400</xdr:rowOff>
    </xdr:from>
    <xdr:to>
      <xdr:col>1</xdr:col>
      <xdr:colOff>774700</xdr:colOff>
      <xdr:row>1105</xdr:row>
      <xdr:rowOff>662172</xdr:rowOff>
    </xdr:to>
    <xdr:pic>
      <xdr:nvPicPr>
        <xdr:cNvPr id="12600" name="Picture 12599">
          <a:extLst>
            <a:ext uri="{FF2B5EF4-FFF2-40B4-BE49-F238E27FC236}">
              <a16:creationId xmlns:a16="http://schemas.microsoft.com/office/drawing/2014/main" id="{BA50F3F8-29AB-5C41-8F5B-F82BA7F6900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2337800"/>
          <a:ext cx="622300" cy="636772"/>
        </a:xfrm>
        <a:prstGeom prst="rect">
          <a:avLst/>
        </a:prstGeom>
      </xdr:spPr>
    </xdr:pic>
    <xdr:clientData/>
  </xdr:twoCellAnchor>
  <xdr:twoCellAnchor>
    <xdr:from>
      <xdr:col>1</xdr:col>
      <xdr:colOff>152400</xdr:colOff>
      <xdr:row>1106</xdr:row>
      <xdr:rowOff>0</xdr:rowOff>
    </xdr:from>
    <xdr:to>
      <xdr:col>1</xdr:col>
      <xdr:colOff>774700</xdr:colOff>
      <xdr:row>1106</xdr:row>
      <xdr:rowOff>636772</xdr:rowOff>
    </xdr:to>
    <xdr:pic>
      <xdr:nvPicPr>
        <xdr:cNvPr id="12601" name="Picture 12600">
          <a:extLst>
            <a:ext uri="{FF2B5EF4-FFF2-40B4-BE49-F238E27FC236}">
              <a16:creationId xmlns:a16="http://schemas.microsoft.com/office/drawing/2014/main" id="{7D4F5A12-ECE1-F34E-8B73-BD035AA393F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3010900"/>
          <a:ext cx="622300" cy="636772"/>
        </a:xfrm>
        <a:prstGeom prst="rect">
          <a:avLst/>
        </a:prstGeom>
      </xdr:spPr>
    </xdr:pic>
    <xdr:clientData/>
  </xdr:twoCellAnchor>
  <xdr:twoCellAnchor>
    <xdr:from>
      <xdr:col>1</xdr:col>
      <xdr:colOff>76200</xdr:colOff>
      <xdr:row>1107</xdr:row>
      <xdr:rowOff>63500</xdr:rowOff>
    </xdr:from>
    <xdr:to>
      <xdr:col>1</xdr:col>
      <xdr:colOff>660400</xdr:colOff>
      <xdr:row>1107</xdr:row>
      <xdr:rowOff>647700</xdr:rowOff>
    </xdr:to>
    <xdr:pic>
      <xdr:nvPicPr>
        <xdr:cNvPr id="12602" name="Picture 12601">
          <a:extLst>
            <a:ext uri="{FF2B5EF4-FFF2-40B4-BE49-F238E27FC236}">
              <a16:creationId xmlns:a16="http://schemas.microsoft.com/office/drawing/2014/main" id="{C29B74AF-E566-2047-A16B-46A8E141F781}"/>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016000" y="773772900"/>
          <a:ext cx="584200" cy="584200"/>
        </a:xfrm>
        <a:prstGeom prst="rect">
          <a:avLst/>
        </a:prstGeom>
      </xdr:spPr>
    </xdr:pic>
    <xdr:clientData/>
  </xdr:twoCellAnchor>
  <xdr:twoCellAnchor>
    <xdr:from>
      <xdr:col>1</xdr:col>
      <xdr:colOff>101600</xdr:colOff>
      <xdr:row>1108</xdr:row>
      <xdr:rowOff>38100</xdr:rowOff>
    </xdr:from>
    <xdr:to>
      <xdr:col>1</xdr:col>
      <xdr:colOff>722644</xdr:colOff>
      <xdr:row>1108</xdr:row>
      <xdr:rowOff>673100</xdr:rowOff>
    </xdr:to>
    <xdr:pic>
      <xdr:nvPicPr>
        <xdr:cNvPr id="12603" name="Picture 12602">
          <a:extLst>
            <a:ext uri="{FF2B5EF4-FFF2-40B4-BE49-F238E27FC236}">
              <a16:creationId xmlns:a16="http://schemas.microsoft.com/office/drawing/2014/main" id="{9809846E-2568-AA41-8E75-472F3B57F01B}"/>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41400" y="774446000"/>
          <a:ext cx="621044" cy="635000"/>
        </a:xfrm>
        <a:prstGeom prst="rect">
          <a:avLst/>
        </a:prstGeom>
      </xdr:spPr>
    </xdr:pic>
    <xdr:clientData/>
  </xdr:twoCellAnchor>
  <xdr:twoCellAnchor>
    <xdr:from>
      <xdr:col>1</xdr:col>
      <xdr:colOff>139700</xdr:colOff>
      <xdr:row>1109</xdr:row>
      <xdr:rowOff>50800</xdr:rowOff>
    </xdr:from>
    <xdr:to>
      <xdr:col>1</xdr:col>
      <xdr:colOff>760744</xdr:colOff>
      <xdr:row>1109</xdr:row>
      <xdr:rowOff>685800</xdr:rowOff>
    </xdr:to>
    <xdr:pic>
      <xdr:nvPicPr>
        <xdr:cNvPr id="12604" name="Picture 12603">
          <a:extLst>
            <a:ext uri="{FF2B5EF4-FFF2-40B4-BE49-F238E27FC236}">
              <a16:creationId xmlns:a16="http://schemas.microsoft.com/office/drawing/2014/main" id="{5C570150-1258-C241-A9D6-BADFEE0153B0}"/>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157200"/>
          <a:ext cx="621044" cy="635000"/>
        </a:xfrm>
        <a:prstGeom prst="rect">
          <a:avLst/>
        </a:prstGeom>
      </xdr:spPr>
    </xdr:pic>
    <xdr:clientData/>
  </xdr:twoCellAnchor>
  <xdr:twoCellAnchor>
    <xdr:from>
      <xdr:col>1</xdr:col>
      <xdr:colOff>139700</xdr:colOff>
      <xdr:row>1110</xdr:row>
      <xdr:rowOff>25400</xdr:rowOff>
    </xdr:from>
    <xdr:to>
      <xdr:col>1</xdr:col>
      <xdr:colOff>760744</xdr:colOff>
      <xdr:row>1110</xdr:row>
      <xdr:rowOff>660400</xdr:rowOff>
    </xdr:to>
    <xdr:pic>
      <xdr:nvPicPr>
        <xdr:cNvPr id="12605" name="Picture 12604">
          <a:extLst>
            <a:ext uri="{FF2B5EF4-FFF2-40B4-BE49-F238E27FC236}">
              <a16:creationId xmlns:a16="http://schemas.microsoft.com/office/drawing/2014/main" id="{0A37C622-9715-4242-81D3-A18194421657}"/>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830300"/>
          <a:ext cx="621044" cy="635000"/>
        </a:xfrm>
        <a:prstGeom prst="rect">
          <a:avLst/>
        </a:prstGeom>
      </xdr:spPr>
    </xdr:pic>
    <xdr:clientData/>
  </xdr:twoCellAnchor>
  <xdr:twoCellAnchor>
    <xdr:from>
      <xdr:col>1</xdr:col>
      <xdr:colOff>139700</xdr:colOff>
      <xdr:row>1111</xdr:row>
      <xdr:rowOff>63500</xdr:rowOff>
    </xdr:from>
    <xdr:to>
      <xdr:col>1</xdr:col>
      <xdr:colOff>711200</xdr:colOff>
      <xdr:row>1112</xdr:row>
      <xdr:rowOff>8842</xdr:rowOff>
    </xdr:to>
    <xdr:pic>
      <xdr:nvPicPr>
        <xdr:cNvPr id="12606" name="Picture 12605">
          <a:extLst>
            <a:ext uri="{FF2B5EF4-FFF2-40B4-BE49-F238E27FC236}">
              <a16:creationId xmlns:a16="http://schemas.microsoft.com/office/drawing/2014/main" id="{98391FBC-EC0A-984D-8F9E-D4B6819F3A75}"/>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79500" y="776566900"/>
          <a:ext cx="571500" cy="643842"/>
        </a:xfrm>
        <a:prstGeom prst="rect">
          <a:avLst/>
        </a:prstGeom>
      </xdr:spPr>
    </xdr:pic>
    <xdr:clientData/>
  </xdr:twoCellAnchor>
  <xdr:twoCellAnchor>
    <xdr:from>
      <xdr:col>1</xdr:col>
      <xdr:colOff>203200</xdr:colOff>
      <xdr:row>1113</xdr:row>
      <xdr:rowOff>25400</xdr:rowOff>
    </xdr:from>
    <xdr:to>
      <xdr:col>1</xdr:col>
      <xdr:colOff>774700</xdr:colOff>
      <xdr:row>1113</xdr:row>
      <xdr:rowOff>669242</xdr:rowOff>
    </xdr:to>
    <xdr:pic>
      <xdr:nvPicPr>
        <xdr:cNvPr id="12607" name="Picture 12606">
          <a:extLst>
            <a:ext uri="{FF2B5EF4-FFF2-40B4-BE49-F238E27FC236}">
              <a16:creationId xmlns:a16="http://schemas.microsoft.com/office/drawing/2014/main" id="{8F0D398C-6986-6B4B-8C88-E9C12C3F394B}"/>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43000" y="777925800"/>
          <a:ext cx="571500" cy="643842"/>
        </a:xfrm>
        <a:prstGeom prst="rect">
          <a:avLst/>
        </a:prstGeom>
      </xdr:spPr>
    </xdr:pic>
    <xdr:clientData/>
  </xdr:twoCellAnchor>
  <xdr:twoCellAnchor>
    <xdr:from>
      <xdr:col>1</xdr:col>
      <xdr:colOff>190500</xdr:colOff>
      <xdr:row>1114</xdr:row>
      <xdr:rowOff>38100</xdr:rowOff>
    </xdr:from>
    <xdr:to>
      <xdr:col>1</xdr:col>
      <xdr:colOff>762000</xdr:colOff>
      <xdr:row>1114</xdr:row>
      <xdr:rowOff>681942</xdr:rowOff>
    </xdr:to>
    <xdr:pic>
      <xdr:nvPicPr>
        <xdr:cNvPr id="12608" name="Picture 12607">
          <a:extLst>
            <a:ext uri="{FF2B5EF4-FFF2-40B4-BE49-F238E27FC236}">
              <a16:creationId xmlns:a16="http://schemas.microsoft.com/office/drawing/2014/main" id="{3191F46D-AF1F-F749-8824-572D56995BBA}"/>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30300" y="778637000"/>
          <a:ext cx="571500" cy="643842"/>
        </a:xfrm>
        <a:prstGeom prst="rect">
          <a:avLst/>
        </a:prstGeom>
      </xdr:spPr>
    </xdr:pic>
    <xdr:clientData/>
  </xdr:twoCellAnchor>
  <xdr:twoCellAnchor>
    <xdr:from>
      <xdr:col>1</xdr:col>
      <xdr:colOff>152400</xdr:colOff>
      <xdr:row>1112</xdr:row>
      <xdr:rowOff>38100</xdr:rowOff>
    </xdr:from>
    <xdr:to>
      <xdr:col>1</xdr:col>
      <xdr:colOff>723900</xdr:colOff>
      <xdr:row>1112</xdr:row>
      <xdr:rowOff>681942</xdr:rowOff>
    </xdr:to>
    <xdr:pic>
      <xdr:nvPicPr>
        <xdr:cNvPr id="12609" name="Picture 12608">
          <a:extLst>
            <a:ext uri="{FF2B5EF4-FFF2-40B4-BE49-F238E27FC236}">
              <a16:creationId xmlns:a16="http://schemas.microsoft.com/office/drawing/2014/main" id="{FD7629C5-DA6A-7A4E-B6B2-2F71500489C0}"/>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92200" y="777240000"/>
          <a:ext cx="571500" cy="643842"/>
        </a:xfrm>
        <a:prstGeom prst="rect">
          <a:avLst/>
        </a:prstGeom>
      </xdr:spPr>
    </xdr:pic>
    <xdr:clientData/>
  </xdr:twoCellAnchor>
  <xdr:twoCellAnchor>
    <xdr:from>
      <xdr:col>1</xdr:col>
      <xdr:colOff>127000</xdr:colOff>
      <xdr:row>1115</xdr:row>
      <xdr:rowOff>38100</xdr:rowOff>
    </xdr:from>
    <xdr:to>
      <xdr:col>1</xdr:col>
      <xdr:colOff>723900</xdr:colOff>
      <xdr:row>1115</xdr:row>
      <xdr:rowOff>662763</xdr:rowOff>
    </xdr:to>
    <xdr:pic>
      <xdr:nvPicPr>
        <xdr:cNvPr id="12610" name="Picture 12609">
          <a:extLst>
            <a:ext uri="{FF2B5EF4-FFF2-40B4-BE49-F238E27FC236}">
              <a16:creationId xmlns:a16="http://schemas.microsoft.com/office/drawing/2014/main" id="{D69EB4BC-B848-3249-87B0-3200CE1917D4}"/>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066800" y="779335500"/>
          <a:ext cx="596900" cy="624663"/>
        </a:xfrm>
        <a:prstGeom prst="rect">
          <a:avLst/>
        </a:prstGeom>
      </xdr:spPr>
    </xdr:pic>
    <xdr:clientData/>
  </xdr:twoCellAnchor>
  <xdr:twoCellAnchor>
    <xdr:from>
      <xdr:col>1</xdr:col>
      <xdr:colOff>114300</xdr:colOff>
      <xdr:row>1116</xdr:row>
      <xdr:rowOff>25400</xdr:rowOff>
    </xdr:from>
    <xdr:to>
      <xdr:col>1</xdr:col>
      <xdr:colOff>800100</xdr:colOff>
      <xdr:row>1117</xdr:row>
      <xdr:rowOff>5326</xdr:rowOff>
    </xdr:to>
    <xdr:pic>
      <xdr:nvPicPr>
        <xdr:cNvPr id="12611" name="Picture 12610">
          <a:extLst>
            <a:ext uri="{FF2B5EF4-FFF2-40B4-BE49-F238E27FC236}">
              <a16:creationId xmlns:a16="http://schemas.microsoft.com/office/drawing/2014/main" id="{4B9D8D00-89C0-8F43-A712-D65F31A8A862}"/>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054100" y="780021300"/>
          <a:ext cx="685800" cy="678426"/>
        </a:xfrm>
        <a:prstGeom prst="rect">
          <a:avLst/>
        </a:prstGeom>
      </xdr:spPr>
    </xdr:pic>
    <xdr:clientData/>
  </xdr:twoCellAnchor>
  <xdr:twoCellAnchor>
    <xdr:from>
      <xdr:col>1</xdr:col>
      <xdr:colOff>76200</xdr:colOff>
      <xdr:row>1117</xdr:row>
      <xdr:rowOff>50800</xdr:rowOff>
    </xdr:from>
    <xdr:to>
      <xdr:col>1</xdr:col>
      <xdr:colOff>660400</xdr:colOff>
      <xdr:row>1117</xdr:row>
      <xdr:rowOff>688109</xdr:rowOff>
    </xdr:to>
    <xdr:pic>
      <xdr:nvPicPr>
        <xdr:cNvPr id="12612" name="Picture 12611">
          <a:extLst>
            <a:ext uri="{FF2B5EF4-FFF2-40B4-BE49-F238E27FC236}">
              <a16:creationId xmlns:a16="http://schemas.microsoft.com/office/drawing/2014/main" id="{D15A31A8-4CAC-164B-81A7-4E50184FD8C3}"/>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016000" y="780745200"/>
          <a:ext cx="584200" cy="637309"/>
        </a:xfrm>
        <a:prstGeom prst="rect">
          <a:avLst/>
        </a:prstGeom>
      </xdr:spPr>
    </xdr:pic>
    <xdr:clientData/>
  </xdr:twoCellAnchor>
  <xdr:twoCellAnchor>
    <xdr:from>
      <xdr:col>1</xdr:col>
      <xdr:colOff>101600</xdr:colOff>
      <xdr:row>1118</xdr:row>
      <xdr:rowOff>43972</xdr:rowOff>
    </xdr:from>
    <xdr:to>
      <xdr:col>1</xdr:col>
      <xdr:colOff>736600</xdr:colOff>
      <xdr:row>1118</xdr:row>
      <xdr:rowOff>685800</xdr:rowOff>
    </xdr:to>
    <xdr:pic>
      <xdr:nvPicPr>
        <xdr:cNvPr id="12613" name="Picture 12612">
          <a:extLst>
            <a:ext uri="{FF2B5EF4-FFF2-40B4-BE49-F238E27FC236}">
              <a16:creationId xmlns:a16="http://schemas.microsoft.com/office/drawing/2014/main" id="{41BB0D78-B5E6-0B46-A985-46657E52B69C}"/>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041400" y="781436872"/>
          <a:ext cx="635000" cy="641828"/>
        </a:xfrm>
        <a:prstGeom prst="rect">
          <a:avLst/>
        </a:prstGeom>
      </xdr:spPr>
    </xdr:pic>
    <xdr:clientData/>
  </xdr:twoCellAnchor>
  <xdr:twoCellAnchor>
    <xdr:from>
      <xdr:col>1</xdr:col>
      <xdr:colOff>76200</xdr:colOff>
      <xdr:row>1119</xdr:row>
      <xdr:rowOff>25400</xdr:rowOff>
    </xdr:from>
    <xdr:to>
      <xdr:col>1</xdr:col>
      <xdr:colOff>711200</xdr:colOff>
      <xdr:row>1119</xdr:row>
      <xdr:rowOff>673911</xdr:rowOff>
    </xdr:to>
    <xdr:pic>
      <xdr:nvPicPr>
        <xdr:cNvPr id="12614" name="Picture 12613">
          <a:extLst>
            <a:ext uri="{FF2B5EF4-FFF2-40B4-BE49-F238E27FC236}">
              <a16:creationId xmlns:a16="http://schemas.microsoft.com/office/drawing/2014/main" id="{6F98428C-D415-5C42-9874-505A12BFC018}"/>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016000" y="782116800"/>
          <a:ext cx="635000" cy="648511"/>
        </a:xfrm>
        <a:prstGeom prst="rect">
          <a:avLst/>
        </a:prstGeom>
      </xdr:spPr>
    </xdr:pic>
    <xdr:clientData/>
  </xdr:twoCellAnchor>
  <xdr:twoCellAnchor>
    <xdr:from>
      <xdr:col>1</xdr:col>
      <xdr:colOff>114300</xdr:colOff>
      <xdr:row>1120</xdr:row>
      <xdr:rowOff>39687</xdr:rowOff>
    </xdr:from>
    <xdr:to>
      <xdr:col>1</xdr:col>
      <xdr:colOff>635000</xdr:colOff>
      <xdr:row>1120</xdr:row>
      <xdr:rowOff>684054</xdr:rowOff>
    </xdr:to>
    <xdr:pic>
      <xdr:nvPicPr>
        <xdr:cNvPr id="12615" name="Picture 12614">
          <a:extLst>
            <a:ext uri="{FF2B5EF4-FFF2-40B4-BE49-F238E27FC236}">
              <a16:creationId xmlns:a16="http://schemas.microsoft.com/office/drawing/2014/main" id="{B2BE3505-8D0E-C144-A2E7-C60C33940403}"/>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054100" y="782829587"/>
          <a:ext cx="520700" cy="644367"/>
        </a:xfrm>
        <a:prstGeom prst="rect">
          <a:avLst/>
        </a:prstGeom>
      </xdr:spPr>
    </xdr:pic>
    <xdr:clientData/>
  </xdr:twoCellAnchor>
  <xdr:twoCellAnchor>
    <xdr:from>
      <xdr:col>1</xdr:col>
      <xdr:colOff>139700</xdr:colOff>
      <xdr:row>1121</xdr:row>
      <xdr:rowOff>50800</xdr:rowOff>
    </xdr:from>
    <xdr:to>
      <xdr:col>1</xdr:col>
      <xdr:colOff>762698</xdr:colOff>
      <xdr:row>1121</xdr:row>
      <xdr:rowOff>660400</xdr:rowOff>
    </xdr:to>
    <xdr:pic>
      <xdr:nvPicPr>
        <xdr:cNvPr id="12616" name="Picture 12615">
          <a:extLst>
            <a:ext uri="{FF2B5EF4-FFF2-40B4-BE49-F238E27FC236}">
              <a16:creationId xmlns:a16="http://schemas.microsoft.com/office/drawing/2014/main" id="{77B39ED9-B617-CA40-8D12-4C7ECE399441}"/>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79500" y="783539200"/>
          <a:ext cx="622998" cy="609600"/>
        </a:xfrm>
        <a:prstGeom prst="rect">
          <a:avLst/>
        </a:prstGeom>
      </xdr:spPr>
    </xdr:pic>
    <xdr:clientData/>
  </xdr:twoCellAnchor>
  <xdr:twoCellAnchor>
    <xdr:from>
      <xdr:col>1</xdr:col>
      <xdr:colOff>101600</xdr:colOff>
      <xdr:row>1123</xdr:row>
      <xdr:rowOff>41441</xdr:rowOff>
    </xdr:from>
    <xdr:to>
      <xdr:col>1</xdr:col>
      <xdr:colOff>787400</xdr:colOff>
      <xdr:row>1124</xdr:row>
      <xdr:rowOff>7084</xdr:rowOff>
    </xdr:to>
    <xdr:pic>
      <xdr:nvPicPr>
        <xdr:cNvPr id="12617" name="Picture 12616">
          <a:extLst>
            <a:ext uri="{FF2B5EF4-FFF2-40B4-BE49-F238E27FC236}">
              <a16:creationId xmlns:a16="http://schemas.microsoft.com/office/drawing/2014/main" id="{8A37B520-2CEC-664C-8ABE-5E423C1C9773}"/>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4926841"/>
          <a:ext cx="685800" cy="664143"/>
        </a:xfrm>
        <a:prstGeom prst="rect">
          <a:avLst/>
        </a:prstGeom>
      </xdr:spPr>
    </xdr:pic>
    <xdr:clientData/>
  </xdr:twoCellAnchor>
  <xdr:twoCellAnchor>
    <xdr:from>
      <xdr:col>1</xdr:col>
      <xdr:colOff>127000</xdr:colOff>
      <xdr:row>1122</xdr:row>
      <xdr:rowOff>38100</xdr:rowOff>
    </xdr:from>
    <xdr:to>
      <xdr:col>1</xdr:col>
      <xdr:colOff>749998</xdr:colOff>
      <xdr:row>1122</xdr:row>
      <xdr:rowOff>647700</xdr:rowOff>
    </xdr:to>
    <xdr:pic>
      <xdr:nvPicPr>
        <xdr:cNvPr id="12618" name="Picture 12617">
          <a:extLst>
            <a:ext uri="{FF2B5EF4-FFF2-40B4-BE49-F238E27FC236}">
              <a16:creationId xmlns:a16="http://schemas.microsoft.com/office/drawing/2014/main" id="{8704A33D-D73A-8D41-93C2-7E318812E914}"/>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66800" y="784225000"/>
          <a:ext cx="622998" cy="609600"/>
        </a:xfrm>
        <a:prstGeom prst="rect">
          <a:avLst/>
        </a:prstGeom>
      </xdr:spPr>
    </xdr:pic>
    <xdr:clientData/>
  </xdr:twoCellAnchor>
  <xdr:twoCellAnchor>
    <xdr:from>
      <xdr:col>1</xdr:col>
      <xdr:colOff>88900</xdr:colOff>
      <xdr:row>1124</xdr:row>
      <xdr:rowOff>25400</xdr:rowOff>
    </xdr:from>
    <xdr:to>
      <xdr:col>1</xdr:col>
      <xdr:colOff>774700</xdr:colOff>
      <xdr:row>1124</xdr:row>
      <xdr:rowOff>689543</xdr:rowOff>
    </xdr:to>
    <xdr:pic>
      <xdr:nvPicPr>
        <xdr:cNvPr id="12619" name="Picture 12618">
          <a:extLst>
            <a:ext uri="{FF2B5EF4-FFF2-40B4-BE49-F238E27FC236}">
              <a16:creationId xmlns:a16="http://schemas.microsoft.com/office/drawing/2014/main" id="{09BA58EF-5451-0842-AACC-51AAD53B6C89}"/>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28700" y="785609300"/>
          <a:ext cx="685800" cy="664143"/>
        </a:xfrm>
        <a:prstGeom prst="rect">
          <a:avLst/>
        </a:prstGeom>
      </xdr:spPr>
    </xdr:pic>
    <xdr:clientData/>
  </xdr:twoCellAnchor>
  <xdr:twoCellAnchor>
    <xdr:from>
      <xdr:col>1</xdr:col>
      <xdr:colOff>101600</xdr:colOff>
      <xdr:row>1125</xdr:row>
      <xdr:rowOff>12700</xdr:rowOff>
    </xdr:from>
    <xdr:to>
      <xdr:col>1</xdr:col>
      <xdr:colOff>787400</xdr:colOff>
      <xdr:row>1125</xdr:row>
      <xdr:rowOff>676843</xdr:rowOff>
    </xdr:to>
    <xdr:pic>
      <xdr:nvPicPr>
        <xdr:cNvPr id="12620" name="Picture 12619">
          <a:extLst>
            <a:ext uri="{FF2B5EF4-FFF2-40B4-BE49-F238E27FC236}">
              <a16:creationId xmlns:a16="http://schemas.microsoft.com/office/drawing/2014/main" id="{04A4CB9F-B82E-C646-9275-A8D84AE34565}"/>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6295100"/>
          <a:ext cx="685800" cy="664143"/>
        </a:xfrm>
        <a:prstGeom prst="rect">
          <a:avLst/>
        </a:prstGeom>
      </xdr:spPr>
    </xdr:pic>
    <xdr:clientData/>
  </xdr:twoCellAnchor>
  <xdr:twoCellAnchor>
    <xdr:from>
      <xdr:col>1</xdr:col>
      <xdr:colOff>88901</xdr:colOff>
      <xdr:row>1126</xdr:row>
      <xdr:rowOff>50800</xdr:rowOff>
    </xdr:from>
    <xdr:to>
      <xdr:col>1</xdr:col>
      <xdr:colOff>762001</xdr:colOff>
      <xdr:row>1126</xdr:row>
      <xdr:rowOff>680936</xdr:rowOff>
    </xdr:to>
    <xdr:pic>
      <xdr:nvPicPr>
        <xdr:cNvPr id="12621" name="Picture 12620">
          <a:extLst>
            <a:ext uri="{FF2B5EF4-FFF2-40B4-BE49-F238E27FC236}">
              <a16:creationId xmlns:a16="http://schemas.microsoft.com/office/drawing/2014/main" id="{73C119DF-853F-9447-8DE5-1003BA2723BC}"/>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028701" y="787031700"/>
          <a:ext cx="673100" cy="630136"/>
        </a:xfrm>
        <a:prstGeom prst="rect">
          <a:avLst/>
        </a:prstGeom>
      </xdr:spPr>
    </xdr:pic>
    <xdr:clientData/>
  </xdr:twoCellAnchor>
  <xdr:twoCellAnchor>
    <xdr:from>
      <xdr:col>1</xdr:col>
      <xdr:colOff>237067</xdr:colOff>
      <xdr:row>1154</xdr:row>
      <xdr:rowOff>40640</xdr:rowOff>
    </xdr:from>
    <xdr:to>
      <xdr:col>1</xdr:col>
      <xdr:colOff>635001</xdr:colOff>
      <xdr:row>1154</xdr:row>
      <xdr:rowOff>667154</xdr:rowOff>
    </xdr:to>
    <xdr:pic>
      <xdr:nvPicPr>
        <xdr:cNvPr id="12622" name="Picture 12621">
          <a:extLst>
            <a:ext uri="{FF2B5EF4-FFF2-40B4-BE49-F238E27FC236}">
              <a16:creationId xmlns:a16="http://schemas.microsoft.com/office/drawing/2014/main" id="{484D880A-19F5-3C4F-9A77-1DBA290D8F0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6579540"/>
          <a:ext cx="397934" cy="626514"/>
        </a:xfrm>
        <a:prstGeom prst="rect">
          <a:avLst/>
        </a:prstGeom>
      </xdr:spPr>
    </xdr:pic>
    <xdr:clientData/>
  </xdr:twoCellAnchor>
  <xdr:twoCellAnchor>
    <xdr:from>
      <xdr:col>1</xdr:col>
      <xdr:colOff>237067</xdr:colOff>
      <xdr:row>1155</xdr:row>
      <xdr:rowOff>32172</xdr:rowOff>
    </xdr:from>
    <xdr:to>
      <xdr:col>1</xdr:col>
      <xdr:colOff>635001</xdr:colOff>
      <xdr:row>1155</xdr:row>
      <xdr:rowOff>658686</xdr:rowOff>
    </xdr:to>
    <xdr:pic>
      <xdr:nvPicPr>
        <xdr:cNvPr id="12623" name="Picture 12622">
          <a:extLst>
            <a:ext uri="{FF2B5EF4-FFF2-40B4-BE49-F238E27FC236}">
              <a16:creationId xmlns:a16="http://schemas.microsoft.com/office/drawing/2014/main" id="{54966652-0326-F14E-928C-A5151AE9AB21}"/>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7269572"/>
          <a:ext cx="397934" cy="626514"/>
        </a:xfrm>
        <a:prstGeom prst="rect">
          <a:avLst/>
        </a:prstGeom>
      </xdr:spPr>
    </xdr:pic>
    <xdr:clientData/>
  </xdr:twoCellAnchor>
  <xdr:twoCellAnchor>
    <xdr:from>
      <xdr:col>1</xdr:col>
      <xdr:colOff>238295</xdr:colOff>
      <xdr:row>1156</xdr:row>
      <xdr:rowOff>89113</xdr:rowOff>
    </xdr:from>
    <xdr:to>
      <xdr:col>1</xdr:col>
      <xdr:colOff>636229</xdr:colOff>
      <xdr:row>1157</xdr:row>
      <xdr:rowOff>17612</xdr:rowOff>
    </xdr:to>
    <xdr:pic>
      <xdr:nvPicPr>
        <xdr:cNvPr id="12624" name="Picture 12623">
          <a:extLst>
            <a:ext uri="{FF2B5EF4-FFF2-40B4-BE49-F238E27FC236}">
              <a16:creationId xmlns:a16="http://schemas.microsoft.com/office/drawing/2014/main" id="{11236A08-4243-8F4F-B9A8-3071B310D420}"/>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8095" y="808025013"/>
          <a:ext cx="397934" cy="626999"/>
        </a:xfrm>
        <a:prstGeom prst="rect">
          <a:avLst/>
        </a:prstGeom>
      </xdr:spPr>
    </xdr:pic>
    <xdr:clientData/>
  </xdr:twoCellAnchor>
  <xdr:twoCellAnchor>
    <xdr:from>
      <xdr:col>1</xdr:col>
      <xdr:colOff>220134</xdr:colOff>
      <xdr:row>1153</xdr:row>
      <xdr:rowOff>25400</xdr:rowOff>
    </xdr:from>
    <xdr:to>
      <xdr:col>1</xdr:col>
      <xdr:colOff>689496</xdr:colOff>
      <xdr:row>1153</xdr:row>
      <xdr:rowOff>675273</xdr:rowOff>
    </xdr:to>
    <xdr:pic>
      <xdr:nvPicPr>
        <xdr:cNvPr id="12625" name="Picture 12624">
          <a:extLst>
            <a:ext uri="{FF2B5EF4-FFF2-40B4-BE49-F238E27FC236}">
              <a16:creationId xmlns:a16="http://schemas.microsoft.com/office/drawing/2014/main" id="{0D1432FF-F8B0-9A4F-9A8E-ECEC35883484}"/>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159934" y="805865800"/>
          <a:ext cx="469362" cy="649873"/>
        </a:xfrm>
        <a:prstGeom prst="rect">
          <a:avLst/>
        </a:prstGeom>
      </xdr:spPr>
    </xdr:pic>
    <xdr:clientData/>
  </xdr:twoCellAnchor>
  <xdr:twoCellAnchor>
    <xdr:from>
      <xdr:col>1</xdr:col>
      <xdr:colOff>184198</xdr:colOff>
      <xdr:row>1157</xdr:row>
      <xdr:rowOff>48473</xdr:rowOff>
    </xdr:from>
    <xdr:to>
      <xdr:col>1</xdr:col>
      <xdr:colOff>582132</xdr:colOff>
      <xdr:row>1157</xdr:row>
      <xdr:rowOff>674987</xdr:rowOff>
    </xdr:to>
    <xdr:pic>
      <xdr:nvPicPr>
        <xdr:cNvPr id="12626" name="Picture 12625">
          <a:extLst>
            <a:ext uri="{FF2B5EF4-FFF2-40B4-BE49-F238E27FC236}">
              <a16:creationId xmlns:a16="http://schemas.microsoft.com/office/drawing/2014/main" id="{9C3E0E74-E9F0-5642-92FA-1942EAD9DD3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23998" y="808682873"/>
          <a:ext cx="397934" cy="626514"/>
        </a:xfrm>
        <a:prstGeom prst="rect">
          <a:avLst/>
        </a:prstGeom>
      </xdr:spPr>
    </xdr:pic>
    <xdr:clientData/>
  </xdr:twoCellAnchor>
  <xdr:twoCellAnchor>
    <xdr:from>
      <xdr:col>1</xdr:col>
      <xdr:colOff>145420</xdr:colOff>
      <xdr:row>1158</xdr:row>
      <xdr:rowOff>38779</xdr:rowOff>
    </xdr:from>
    <xdr:to>
      <xdr:col>1</xdr:col>
      <xdr:colOff>533205</xdr:colOff>
      <xdr:row>1158</xdr:row>
      <xdr:rowOff>645708</xdr:rowOff>
    </xdr:to>
    <xdr:pic>
      <xdr:nvPicPr>
        <xdr:cNvPr id="12627" name="Picture 12626">
          <a:extLst>
            <a:ext uri="{FF2B5EF4-FFF2-40B4-BE49-F238E27FC236}">
              <a16:creationId xmlns:a16="http://schemas.microsoft.com/office/drawing/2014/main" id="{E3D4BAC3-A0BF-B34E-BF0A-117D1420B7FA}"/>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85220" y="809371679"/>
          <a:ext cx="387785" cy="606929"/>
        </a:xfrm>
        <a:prstGeom prst="rect">
          <a:avLst/>
        </a:prstGeom>
      </xdr:spPr>
    </xdr:pic>
    <xdr:clientData/>
  </xdr:twoCellAnchor>
  <xdr:twoCellAnchor>
    <xdr:from>
      <xdr:col>1</xdr:col>
      <xdr:colOff>164809</xdr:colOff>
      <xdr:row>1159</xdr:row>
      <xdr:rowOff>38778</xdr:rowOff>
    </xdr:from>
    <xdr:to>
      <xdr:col>1</xdr:col>
      <xdr:colOff>552594</xdr:colOff>
      <xdr:row>1159</xdr:row>
      <xdr:rowOff>645707</xdr:rowOff>
    </xdr:to>
    <xdr:pic>
      <xdr:nvPicPr>
        <xdr:cNvPr id="12628" name="Picture 12627">
          <a:extLst>
            <a:ext uri="{FF2B5EF4-FFF2-40B4-BE49-F238E27FC236}">
              <a16:creationId xmlns:a16="http://schemas.microsoft.com/office/drawing/2014/main" id="{3DFD08AD-15F1-8E41-8829-62CA535E2827}"/>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104609" y="810070178"/>
          <a:ext cx="387785" cy="606929"/>
        </a:xfrm>
        <a:prstGeom prst="rect">
          <a:avLst/>
        </a:prstGeom>
      </xdr:spPr>
    </xdr:pic>
    <xdr:clientData/>
  </xdr:twoCellAnchor>
  <xdr:twoCellAnchor>
    <xdr:from>
      <xdr:col>1</xdr:col>
      <xdr:colOff>174506</xdr:colOff>
      <xdr:row>1160</xdr:row>
      <xdr:rowOff>30573</xdr:rowOff>
    </xdr:from>
    <xdr:to>
      <xdr:col>1</xdr:col>
      <xdr:colOff>587952</xdr:colOff>
      <xdr:row>1160</xdr:row>
      <xdr:rowOff>678626</xdr:rowOff>
    </xdr:to>
    <xdr:pic>
      <xdr:nvPicPr>
        <xdr:cNvPr id="12629" name="Picture 12628">
          <a:extLst>
            <a:ext uri="{FF2B5EF4-FFF2-40B4-BE49-F238E27FC236}">
              <a16:creationId xmlns:a16="http://schemas.microsoft.com/office/drawing/2014/main" id="{FFB2F465-67CF-F349-8ABE-89B744EED7B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14306" y="810760473"/>
          <a:ext cx="413446" cy="648053"/>
        </a:xfrm>
        <a:prstGeom prst="rect">
          <a:avLst/>
        </a:prstGeom>
      </xdr:spPr>
    </xdr:pic>
    <xdr:clientData/>
  </xdr:twoCellAnchor>
  <xdr:twoCellAnchor>
    <xdr:from>
      <xdr:col>1</xdr:col>
      <xdr:colOff>193893</xdr:colOff>
      <xdr:row>1161</xdr:row>
      <xdr:rowOff>38779</xdr:rowOff>
    </xdr:from>
    <xdr:to>
      <xdr:col>1</xdr:col>
      <xdr:colOff>607339</xdr:colOff>
      <xdr:row>1161</xdr:row>
      <xdr:rowOff>686832</xdr:rowOff>
    </xdr:to>
    <xdr:pic>
      <xdr:nvPicPr>
        <xdr:cNvPr id="12630" name="Picture 12629">
          <a:extLst>
            <a:ext uri="{FF2B5EF4-FFF2-40B4-BE49-F238E27FC236}">
              <a16:creationId xmlns:a16="http://schemas.microsoft.com/office/drawing/2014/main" id="{A39030F4-3D92-FC45-B8A1-727B2CBD883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1467179"/>
          <a:ext cx="413446" cy="648053"/>
        </a:xfrm>
        <a:prstGeom prst="rect">
          <a:avLst/>
        </a:prstGeom>
      </xdr:spPr>
    </xdr:pic>
    <xdr:clientData/>
  </xdr:twoCellAnchor>
  <xdr:twoCellAnchor>
    <xdr:from>
      <xdr:col>1</xdr:col>
      <xdr:colOff>193894</xdr:colOff>
      <xdr:row>1162</xdr:row>
      <xdr:rowOff>29084</xdr:rowOff>
    </xdr:from>
    <xdr:to>
      <xdr:col>1</xdr:col>
      <xdr:colOff>607340</xdr:colOff>
      <xdr:row>1162</xdr:row>
      <xdr:rowOff>677137</xdr:rowOff>
    </xdr:to>
    <xdr:pic>
      <xdr:nvPicPr>
        <xdr:cNvPr id="12631" name="Picture 12630">
          <a:extLst>
            <a:ext uri="{FF2B5EF4-FFF2-40B4-BE49-F238E27FC236}">
              <a16:creationId xmlns:a16="http://schemas.microsoft.com/office/drawing/2014/main" id="{A3416299-5DFD-5144-B53F-E812D6054667}"/>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4" y="812155984"/>
          <a:ext cx="413446" cy="648053"/>
        </a:xfrm>
        <a:prstGeom prst="rect">
          <a:avLst/>
        </a:prstGeom>
      </xdr:spPr>
    </xdr:pic>
    <xdr:clientData/>
  </xdr:twoCellAnchor>
  <xdr:twoCellAnchor>
    <xdr:from>
      <xdr:col>1</xdr:col>
      <xdr:colOff>193893</xdr:colOff>
      <xdr:row>1163</xdr:row>
      <xdr:rowOff>38779</xdr:rowOff>
    </xdr:from>
    <xdr:to>
      <xdr:col>1</xdr:col>
      <xdr:colOff>607339</xdr:colOff>
      <xdr:row>1163</xdr:row>
      <xdr:rowOff>686832</xdr:rowOff>
    </xdr:to>
    <xdr:pic>
      <xdr:nvPicPr>
        <xdr:cNvPr id="12632" name="Picture 12631">
          <a:extLst>
            <a:ext uri="{FF2B5EF4-FFF2-40B4-BE49-F238E27FC236}">
              <a16:creationId xmlns:a16="http://schemas.microsoft.com/office/drawing/2014/main" id="{CBBB55F0-DCEA-824F-BA1C-D0B93E6A3AA6}"/>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2864179"/>
          <a:ext cx="413446" cy="648053"/>
        </a:xfrm>
        <a:prstGeom prst="rect">
          <a:avLst/>
        </a:prstGeom>
      </xdr:spPr>
    </xdr:pic>
    <xdr:clientData/>
  </xdr:twoCellAnchor>
  <xdr:twoCellAnchor>
    <xdr:from>
      <xdr:col>1</xdr:col>
      <xdr:colOff>152400</xdr:colOff>
      <xdr:row>1164</xdr:row>
      <xdr:rowOff>20320</xdr:rowOff>
    </xdr:from>
    <xdr:to>
      <xdr:col>1</xdr:col>
      <xdr:colOff>660400</xdr:colOff>
      <xdr:row>1164</xdr:row>
      <xdr:rowOff>697653</xdr:rowOff>
    </xdr:to>
    <xdr:pic>
      <xdr:nvPicPr>
        <xdr:cNvPr id="12633" name="Picture 12632">
          <a:extLst>
            <a:ext uri="{FF2B5EF4-FFF2-40B4-BE49-F238E27FC236}">
              <a16:creationId xmlns:a16="http://schemas.microsoft.com/office/drawing/2014/main" id="{62987476-FF2D-BD43-A2A3-FD3DB4D8691E}"/>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092200" y="813544220"/>
          <a:ext cx="508000" cy="677333"/>
        </a:xfrm>
        <a:prstGeom prst="rect">
          <a:avLst/>
        </a:prstGeom>
      </xdr:spPr>
    </xdr:pic>
    <xdr:clientData/>
  </xdr:twoCellAnchor>
  <xdr:twoCellAnchor editAs="oneCell">
    <xdr:from>
      <xdr:col>1</xdr:col>
      <xdr:colOff>172721</xdr:colOff>
      <xdr:row>1165</xdr:row>
      <xdr:rowOff>40640</xdr:rowOff>
    </xdr:from>
    <xdr:to>
      <xdr:col>1</xdr:col>
      <xdr:colOff>561787</xdr:colOff>
      <xdr:row>1166</xdr:row>
      <xdr:rowOff>18143</xdr:rowOff>
    </xdr:to>
    <xdr:pic>
      <xdr:nvPicPr>
        <xdr:cNvPr id="12634" name="Picture 12633">
          <a:extLst>
            <a:ext uri="{FF2B5EF4-FFF2-40B4-BE49-F238E27FC236}">
              <a16:creationId xmlns:a16="http://schemas.microsoft.com/office/drawing/2014/main" id="{42E6C2BE-4B7D-D949-A6BD-829BDB563F76}"/>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112521" y="814263040"/>
          <a:ext cx="389066" cy="612503"/>
        </a:xfrm>
        <a:prstGeom prst="rect">
          <a:avLst/>
        </a:prstGeom>
      </xdr:spPr>
    </xdr:pic>
    <xdr:clientData/>
  </xdr:twoCellAnchor>
  <xdr:twoCellAnchor>
    <xdr:from>
      <xdr:col>1</xdr:col>
      <xdr:colOff>193041</xdr:colOff>
      <xdr:row>1166</xdr:row>
      <xdr:rowOff>40640</xdr:rowOff>
    </xdr:from>
    <xdr:to>
      <xdr:col>1</xdr:col>
      <xdr:colOff>582107</xdr:colOff>
      <xdr:row>1166</xdr:row>
      <xdr:rowOff>660400</xdr:rowOff>
    </xdr:to>
    <xdr:pic>
      <xdr:nvPicPr>
        <xdr:cNvPr id="12635" name="Picture 12634">
          <a:extLst>
            <a:ext uri="{FF2B5EF4-FFF2-40B4-BE49-F238E27FC236}">
              <a16:creationId xmlns:a16="http://schemas.microsoft.com/office/drawing/2014/main" id="{94726BA6-9599-A849-8158-31942C70FE2E}"/>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132841" y="814961540"/>
          <a:ext cx="389066" cy="619760"/>
        </a:xfrm>
        <a:prstGeom prst="rect">
          <a:avLst/>
        </a:prstGeom>
      </xdr:spPr>
    </xdr:pic>
    <xdr:clientData/>
  </xdr:twoCellAnchor>
  <xdr:twoCellAnchor>
    <xdr:from>
      <xdr:col>1</xdr:col>
      <xdr:colOff>203200</xdr:colOff>
      <xdr:row>1167</xdr:row>
      <xdr:rowOff>50799</xdr:rowOff>
    </xdr:from>
    <xdr:to>
      <xdr:col>1</xdr:col>
      <xdr:colOff>599440</xdr:colOff>
      <xdr:row>1167</xdr:row>
      <xdr:rowOff>681096</xdr:rowOff>
    </xdr:to>
    <xdr:pic>
      <xdr:nvPicPr>
        <xdr:cNvPr id="12636" name="Picture 12635">
          <a:extLst>
            <a:ext uri="{FF2B5EF4-FFF2-40B4-BE49-F238E27FC236}">
              <a16:creationId xmlns:a16="http://schemas.microsoft.com/office/drawing/2014/main" id="{3389643A-E343-E544-A0D8-C26B4ECA43EE}"/>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143000" y="815670199"/>
          <a:ext cx="396240" cy="630297"/>
        </a:xfrm>
        <a:prstGeom prst="rect">
          <a:avLst/>
        </a:prstGeom>
      </xdr:spPr>
    </xdr:pic>
    <xdr:clientData/>
  </xdr:twoCellAnchor>
  <xdr:twoCellAnchor>
    <xdr:from>
      <xdr:col>1</xdr:col>
      <xdr:colOff>203201</xdr:colOff>
      <xdr:row>1170</xdr:row>
      <xdr:rowOff>30480</xdr:rowOff>
    </xdr:from>
    <xdr:to>
      <xdr:col>1</xdr:col>
      <xdr:colOff>599440</xdr:colOff>
      <xdr:row>1170</xdr:row>
      <xdr:rowOff>654326</xdr:rowOff>
    </xdr:to>
    <xdr:pic>
      <xdr:nvPicPr>
        <xdr:cNvPr id="12637" name="Picture 12636">
          <a:extLst>
            <a:ext uri="{FF2B5EF4-FFF2-40B4-BE49-F238E27FC236}">
              <a16:creationId xmlns:a16="http://schemas.microsoft.com/office/drawing/2014/main" id="{46AFD576-DAD1-2941-8463-6ED6A3D725E2}"/>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143001" y="817745380"/>
          <a:ext cx="396239" cy="623846"/>
        </a:xfrm>
        <a:prstGeom prst="rect">
          <a:avLst/>
        </a:prstGeom>
      </xdr:spPr>
    </xdr:pic>
    <xdr:clientData/>
  </xdr:twoCellAnchor>
  <xdr:twoCellAnchor>
    <xdr:from>
      <xdr:col>1</xdr:col>
      <xdr:colOff>193040</xdr:colOff>
      <xdr:row>1168</xdr:row>
      <xdr:rowOff>29833</xdr:rowOff>
    </xdr:from>
    <xdr:to>
      <xdr:col>1</xdr:col>
      <xdr:colOff>599440</xdr:colOff>
      <xdr:row>1168</xdr:row>
      <xdr:rowOff>671063</xdr:rowOff>
    </xdr:to>
    <xdr:pic>
      <xdr:nvPicPr>
        <xdr:cNvPr id="12638" name="Picture 12637">
          <a:extLst>
            <a:ext uri="{FF2B5EF4-FFF2-40B4-BE49-F238E27FC236}">
              <a16:creationId xmlns:a16="http://schemas.microsoft.com/office/drawing/2014/main" id="{8AE86CBA-30F8-A840-B443-C37733EA8BF0}"/>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32840" y="816347733"/>
          <a:ext cx="406400" cy="641230"/>
        </a:xfrm>
        <a:prstGeom prst="rect">
          <a:avLst/>
        </a:prstGeom>
      </xdr:spPr>
    </xdr:pic>
    <xdr:clientData/>
  </xdr:twoCellAnchor>
  <xdr:twoCellAnchor>
    <xdr:from>
      <xdr:col>1</xdr:col>
      <xdr:colOff>182880</xdr:colOff>
      <xdr:row>1169</xdr:row>
      <xdr:rowOff>39993</xdr:rowOff>
    </xdr:from>
    <xdr:to>
      <xdr:col>1</xdr:col>
      <xdr:colOff>589280</xdr:colOff>
      <xdr:row>1169</xdr:row>
      <xdr:rowOff>681223</xdr:rowOff>
    </xdr:to>
    <xdr:pic>
      <xdr:nvPicPr>
        <xdr:cNvPr id="12639" name="Picture 12638">
          <a:extLst>
            <a:ext uri="{FF2B5EF4-FFF2-40B4-BE49-F238E27FC236}">
              <a16:creationId xmlns:a16="http://schemas.microsoft.com/office/drawing/2014/main" id="{44F20F67-619D-F049-A831-C859BAF744DC}"/>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22680" y="817056393"/>
          <a:ext cx="406400" cy="641230"/>
        </a:xfrm>
        <a:prstGeom prst="rect">
          <a:avLst/>
        </a:prstGeom>
      </xdr:spPr>
    </xdr:pic>
    <xdr:clientData/>
  </xdr:twoCellAnchor>
  <xdr:twoCellAnchor>
    <xdr:from>
      <xdr:col>1</xdr:col>
      <xdr:colOff>190500</xdr:colOff>
      <xdr:row>1171</xdr:row>
      <xdr:rowOff>47432</xdr:rowOff>
    </xdr:from>
    <xdr:to>
      <xdr:col>1</xdr:col>
      <xdr:colOff>609600</xdr:colOff>
      <xdr:row>1172</xdr:row>
      <xdr:rowOff>5847</xdr:rowOff>
    </xdr:to>
    <xdr:pic>
      <xdr:nvPicPr>
        <xdr:cNvPr id="12640" name="Picture 12639">
          <a:extLst>
            <a:ext uri="{FF2B5EF4-FFF2-40B4-BE49-F238E27FC236}">
              <a16:creationId xmlns:a16="http://schemas.microsoft.com/office/drawing/2014/main" id="{44FA6A31-6FBB-1342-A64D-495C05E9E510}"/>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30300" y="818460832"/>
          <a:ext cx="419100" cy="656915"/>
        </a:xfrm>
        <a:prstGeom prst="rect">
          <a:avLst/>
        </a:prstGeom>
      </xdr:spPr>
    </xdr:pic>
    <xdr:clientData/>
  </xdr:twoCellAnchor>
  <xdr:twoCellAnchor>
    <xdr:from>
      <xdr:col>1</xdr:col>
      <xdr:colOff>203200</xdr:colOff>
      <xdr:row>1172</xdr:row>
      <xdr:rowOff>22032</xdr:rowOff>
    </xdr:from>
    <xdr:to>
      <xdr:col>1</xdr:col>
      <xdr:colOff>622300</xdr:colOff>
      <xdr:row>1172</xdr:row>
      <xdr:rowOff>678947</xdr:rowOff>
    </xdr:to>
    <xdr:pic>
      <xdr:nvPicPr>
        <xdr:cNvPr id="12641" name="Picture 12640">
          <a:extLst>
            <a:ext uri="{FF2B5EF4-FFF2-40B4-BE49-F238E27FC236}">
              <a16:creationId xmlns:a16="http://schemas.microsoft.com/office/drawing/2014/main" id="{EB9BCD8C-0CD4-B84B-AF9C-D45B7392EC91}"/>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43000" y="819133932"/>
          <a:ext cx="419100" cy="656915"/>
        </a:xfrm>
        <a:prstGeom prst="rect">
          <a:avLst/>
        </a:prstGeom>
      </xdr:spPr>
    </xdr:pic>
    <xdr:clientData/>
  </xdr:twoCellAnchor>
  <xdr:twoCellAnchor>
    <xdr:from>
      <xdr:col>1</xdr:col>
      <xdr:colOff>203200</xdr:colOff>
      <xdr:row>1173</xdr:row>
      <xdr:rowOff>50800</xdr:rowOff>
    </xdr:from>
    <xdr:to>
      <xdr:col>1</xdr:col>
      <xdr:colOff>607413</xdr:colOff>
      <xdr:row>1173</xdr:row>
      <xdr:rowOff>673100</xdr:rowOff>
    </xdr:to>
    <xdr:pic>
      <xdr:nvPicPr>
        <xdr:cNvPr id="12642" name="Picture 12641">
          <a:extLst>
            <a:ext uri="{FF2B5EF4-FFF2-40B4-BE49-F238E27FC236}">
              <a16:creationId xmlns:a16="http://schemas.microsoft.com/office/drawing/2014/main" id="{34F1A1C4-B605-764D-B4C3-8ABD3073E400}"/>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143000" y="819861200"/>
          <a:ext cx="404213" cy="622300"/>
        </a:xfrm>
        <a:prstGeom prst="rect">
          <a:avLst/>
        </a:prstGeom>
      </xdr:spPr>
    </xdr:pic>
    <xdr:clientData/>
  </xdr:twoCellAnchor>
  <xdr:twoCellAnchor>
    <xdr:from>
      <xdr:col>1</xdr:col>
      <xdr:colOff>203200</xdr:colOff>
      <xdr:row>1174</xdr:row>
      <xdr:rowOff>60960</xdr:rowOff>
    </xdr:from>
    <xdr:to>
      <xdr:col>1</xdr:col>
      <xdr:colOff>777700</xdr:colOff>
      <xdr:row>1174</xdr:row>
      <xdr:rowOff>660400</xdr:rowOff>
    </xdr:to>
    <xdr:pic>
      <xdr:nvPicPr>
        <xdr:cNvPr id="12643" name="Picture 12642">
          <a:extLst>
            <a:ext uri="{FF2B5EF4-FFF2-40B4-BE49-F238E27FC236}">
              <a16:creationId xmlns:a16="http://schemas.microsoft.com/office/drawing/2014/main" id="{20D0F174-A7B5-2A44-B2E3-7DD9F1D0CD31}"/>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143000" y="820569860"/>
          <a:ext cx="574500" cy="599440"/>
        </a:xfrm>
        <a:prstGeom prst="rect">
          <a:avLst/>
        </a:prstGeom>
      </xdr:spPr>
    </xdr:pic>
    <xdr:clientData/>
  </xdr:twoCellAnchor>
  <xdr:twoCellAnchor>
    <xdr:from>
      <xdr:col>1</xdr:col>
      <xdr:colOff>257963</xdr:colOff>
      <xdr:row>1175</xdr:row>
      <xdr:rowOff>53977</xdr:rowOff>
    </xdr:from>
    <xdr:to>
      <xdr:col>1</xdr:col>
      <xdr:colOff>653990</xdr:colOff>
      <xdr:row>1175</xdr:row>
      <xdr:rowOff>686092</xdr:rowOff>
    </xdr:to>
    <xdr:pic>
      <xdr:nvPicPr>
        <xdr:cNvPr id="12644" name="Picture 12643">
          <a:extLst>
            <a:ext uri="{FF2B5EF4-FFF2-40B4-BE49-F238E27FC236}">
              <a16:creationId xmlns:a16="http://schemas.microsoft.com/office/drawing/2014/main" id="{B6672DDF-B023-C34C-AC29-BD9A46571B08}"/>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197763" y="821261377"/>
          <a:ext cx="396027" cy="632115"/>
        </a:xfrm>
        <a:prstGeom prst="rect">
          <a:avLst/>
        </a:prstGeom>
      </xdr:spPr>
    </xdr:pic>
    <xdr:clientData/>
  </xdr:twoCellAnchor>
  <xdr:twoCellAnchor>
    <xdr:from>
      <xdr:col>1</xdr:col>
      <xdr:colOff>264386</xdr:colOff>
      <xdr:row>1176</xdr:row>
      <xdr:rowOff>45802</xdr:rowOff>
    </xdr:from>
    <xdr:to>
      <xdr:col>1</xdr:col>
      <xdr:colOff>660413</xdr:colOff>
      <xdr:row>1176</xdr:row>
      <xdr:rowOff>677917</xdr:rowOff>
    </xdr:to>
    <xdr:pic>
      <xdr:nvPicPr>
        <xdr:cNvPr id="12645" name="Picture 12644">
          <a:extLst>
            <a:ext uri="{FF2B5EF4-FFF2-40B4-BE49-F238E27FC236}">
              <a16:creationId xmlns:a16="http://schemas.microsoft.com/office/drawing/2014/main" id="{D99A3AE2-DB7A-9D44-8ECA-8C6810AC4765}"/>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204186" y="821951702"/>
          <a:ext cx="396027" cy="632115"/>
        </a:xfrm>
        <a:prstGeom prst="rect">
          <a:avLst/>
        </a:prstGeom>
      </xdr:spPr>
    </xdr:pic>
    <xdr:clientData/>
  </xdr:twoCellAnchor>
  <xdr:twoCellAnchor>
    <xdr:from>
      <xdr:col>1</xdr:col>
      <xdr:colOff>0</xdr:colOff>
      <xdr:row>1177</xdr:row>
      <xdr:rowOff>0</xdr:rowOff>
    </xdr:from>
    <xdr:to>
      <xdr:col>1</xdr:col>
      <xdr:colOff>396027</xdr:colOff>
      <xdr:row>1177</xdr:row>
      <xdr:rowOff>632115</xdr:rowOff>
    </xdr:to>
    <xdr:pic>
      <xdr:nvPicPr>
        <xdr:cNvPr id="12646" name="Picture 12645">
          <a:extLst>
            <a:ext uri="{FF2B5EF4-FFF2-40B4-BE49-F238E27FC236}">
              <a16:creationId xmlns:a16="http://schemas.microsoft.com/office/drawing/2014/main" id="{D8B38052-E2E3-0C4B-A194-E98926E787A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2604400"/>
          <a:ext cx="396027" cy="632115"/>
        </a:xfrm>
        <a:prstGeom prst="rect">
          <a:avLst/>
        </a:prstGeom>
      </xdr:spPr>
    </xdr:pic>
    <xdr:clientData/>
  </xdr:twoCellAnchor>
  <xdr:twoCellAnchor>
    <xdr:from>
      <xdr:col>1</xdr:col>
      <xdr:colOff>0</xdr:colOff>
      <xdr:row>1178</xdr:row>
      <xdr:rowOff>0</xdr:rowOff>
    </xdr:from>
    <xdr:to>
      <xdr:col>1</xdr:col>
      <xdr:colOff>396027</xdr:colOff>
      <xdr:row>1178</xdr:row>
      <xdr:rowOff>632115</xdr:rowOff>
    </xdr:to>
    <xdr:pic>
      <xdr:nvPicPr>
        <xdr:cNvPr id="12647" name="Picture 12646">
          <a:extLst>
            <a:ext uri="{FF2B5EF4-FFF2-40B4-BE49-F238E27FC236}">
              <a16:creationId xmlns:a16="http://schemas.microsoft.com/office/drawing/2014/main" id="{0AD70247-51BE-E943-8149-094AA6C41E70}"/>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3302900"/>
          <a:ext cx="396027" cy="632115"/>
        </a:xfrm>
        <a:prstGeom prst="rect">
          <a:avLst/>
        </a:prstGeom>
      </xdr:spPr>
    </xdr:pic>
    <xdr:clientData/>
  </xdr:twoCellAnchor>
  <xdr:twoCellAnchor>
    <xdr:from>
      <xdr:col>1</xdr:col>
      <xdr:colOff>86591</xdr:colOff>
      <xdr:row>1179</xdr:row>
      <xdr:rowOff>36515</xdr:rowOff>
    </xdr:from>
    <xdr:to>
      <xdr:col>1</xdr:col>
      <xdr:colOff>577273</xdr:colOff>
      <xdr:row>1179</xdr:row>
      <xdr:rowOff>686954</xdr:rowOff>
    </xdr:to>
    <xdr:pic>
      <xdr:nvPicPr>
        <xdr:cNvPr id="12648" name="Picture 12647">
          <a:extLst>
            <a:ext uri="{FF2B5EF4-FFF2-40B4-BE49-F238E27FC236}">
              <a16:creationId xmlns:a16="http://schemas.microsoft.com/office/drawing/2014/main" id="{B7019CD5-D99F-C64F-9D31-8EB2DA7CCF4A}"/>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026391" y="824037915"/>
          <a:ext cx="490682" cy="650439"/>
        </a:xfrm>
        <a:prstGeom prst="rect">
          <a:avLst/>
        </a:prstGeom>
      </xdr:spPr>
    </xdr:pic>
    <xdr:clientData/>
  </xdr:twoCellAnchor>
  <xdr:twoCellAnchor>
    <xdr:from>
      <xdr:col>1</xdr:col>
      <xdr:colOff>0</xdr:colOff>
      <xdr:row>1180</xdr:row>
      <xdr:rowOff>0</xdr:rowOff>
    </xdr:from>
    <xdr:to>
      <xdr:col>1</xdr:col>
      <xdr:colOff>490682</xdr:colOff>
      <xdr:row>1180</xdr:row>
      <xdr:rowOff>650439</xdr:rowOff>
    </xdr:to>
    <xdr:pic>
      <xdr:nvPicPr>
        <xdr:cNvPr id="12649" name="Picture 12648">
          <a:extLst>
            <a:ext uri="{FF2B5EF4-FFF2-40B4-BE49-F238E27FC236}">
              <a16:creationId xmlns:a16="http://schemas.microsoft.com/office/drawing/2014/main" id="{FDA41E52-C4CA-2541-9ED1-7E9A75E4C2A0}"/>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4699900"/>
          <a:ext cx="490682" cy="650439"/>
        </a:xfrm>
        <a:prstGeom prst="rect">
          <a:avLst/>
        </a:prstGeom>
      </xdr:spPr>
    </xdr:pic>
    <xdr:clientData/>
  </xdr:twoCellAnchor>
  <xdr:twoCellAnchor>
    <xdr:from>
      <xdr:col>1</xdr:col>
      <xdr:colOff>0</xdr:colOff>
      <xdr:row>1181</xdr:row>
      <xdr:rowOff>0</xdr:rowOff>
    </xdr:from>
    <xdr:to>
      <xdr:col>1</xdr:col>
      <xdr:colOff>490682</xdr:colOff>
      <xdr:row>1181</xdr:row>
      <xdr:rowOff>650439</xdr:rowOff>
    </xdr:to>
    <xdr:pic>
      <xdr:nvPicPr>
        <xdr:cNvPr id="12650" name="Picture 12649">
          <a:extLst>
            <a:ext uri="{FF2B5EF4-FFF2-40B4-BE49-F238E27FC236}">
              <a16:creationId xmlns:a16="http://schemas.microsoft.com/office/drawing/2014/main" id="{B8F7DB7B-8752-DC41-8595-4885FEF82E33}"/>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5398400"/>
          <a:ext cx="490682" cy="650439"/>
        </a:xfrm>
        <a:prstGeom prst="rect">
          <a:avLst/>
        </a:prstGeom>
      </xdr:spPr>
    </xdr:pic>
    <xdr:clientData/>
  </xdr:twoCellAnchor>
  <xdr:twoCellAnchor>
    <xdr:from>
      <xdr:col>1</xdr:col>
      <xdr:colOff>48105</xdr:colOff>
      <xdr:row>1182</xdr:row>
      <xdr:rowOff>39695</xdr:rowOff>
    </xdr:from>
    <xdr:to>
      <xdr:col>1</xdr:col>
      <xdr:colOff>538788</xdr:colOff>
      <xdr:row>1182</xdr:row>
      <xdr:rowOff>682147</xdr:rowOff>
    </xdr:to>
    <xdr:pic>
      <xdr:nvPicPr>
        <xdr:cNvPr id="12651" name="Picture 12650">
          <a:extLst>
            <a:ext uri="{FF2B5EF4-FFF2-40B4-BE49-F238E27FC236}">
              <a16:creationId xmlns:a16="http://schemas.microsoft.com/office/drawing/2014/main" id="{9F208522-DE26-DC44-97B6-4DD2009A139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987905" y="826136595"/>
          <a:ext cx="490683" cy="642452"/>
        </a:xfrm>
        <a:prstGeom prst="rect">
          <a:avLst/>
        </a:prstGeom>
      </xdr:spPr>
    </xdr:pic>
    <xdr:clientData/>
  </xdr:twoCellAnchor>
  <xdr:twoCellAnchor>
    <xdr:from>
      <xdr:col>1</xdr:col>
      <xdr:colOff>38485</xdr:colOff>
      <xdr:row>1183</xdr:row>
      <xdr:rowOff>31771</xdr:rowOff>
    </xdr:from>
    <xdr:to>
      <xdr:col>1</xdr:col>
      <xdr:colOff>538788</xdr:colOff>
      <xdr:row>1183</xdr:row>
      <xdr:rowOff>683329</xdr:rowOff>
    </xdr:to>
    <xdr:pic>
      <xdr:nvPicPr>
        <xdr:cNvPr id="12652" name="Picture 12651">
          <a:extLst>
            <a:ext uri="{FF2B5EF4-FFF2-40B4-BE49-F238E27FC236}">
              <a16:creationId xmlns:a16="http://schemas.microsoft.com/office/drawing/2014/main" id="{1976564B-2094-4341-809E-EBDD6AF656E4}"/>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978285" y="826827171"/>
          <a:ext cx="500303" cy="651558"/>
        </a:xfrm>
        <a:prstGeom prst="rect">
          <a:avLst/>
        </a:prstGeom>
      </xdr:spPr>
    </xdr:pic>
    <xdr:clientData/>
  </xdr:twoCellAnchor>
  <xdr:twoCellAnchor>
    <xdr:from>
      <xdr:col>1</xdr:col>
      <xdr:colOff>67350</xdr:colOff>
      <xdr:row>1184</xdr:row>
      <xdr:rowOff>38484</xdr:rowOff>
    </xdr:from>
    <xdr:to>
      <xdr:col>1</xdr:col>
      <xdr:colOff>554498</xdr:colOff>
      <xdr:row>1184</xdr:row>
      <xdr:rowOff>683105</xdr:rowOff>
    </xdr:to>
    <xdr:pic>
      <xdr:nvPicPr>
        <xdr:cNvPr id="12653" name="Picture 12652">
          <a:extLst>
            <a:ext uri="{FF2B5EF4-FFF2-40B4-BE49-F238E27FC236}">
              <a16:creationId xmlns:a16="http://schemas.microsoft.com/office/drawing/2014/main" id="{5FC73277-172F-1E48-9919-AA7C1A2CC3A1}"/>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007150" y="827532384"/>
          <a:ext cx="487148" cy="644621"/>
        </a:xfrm>
        <a:prstGeom prst="rect">
          <a:avLst/>
        </a:prstGeom>
      </xdr:spPr>
    </xdr:pic>
    <xdr:clientData/>
  </xdr:twoCellAnchor>
  <xdr:twoCellAnchor>
    <xdr:from>
      <xdr:col>1</xdr:col>
      <xdr:colOff>50801</xdr:colOff>
      <xdr:row>1185</xdr:row>
      <xdr:rowOff>40640</xdr:rowOff>
    </xdr:from>
    <xdr:to>
      <xdr:col>1</xdr:col>
      <xdr:colOff>548641</xdr:colOff>
      <xdr:row>1185</xdr:row>
      <xdr:rowOff>693621</xdr:rowOff>
    </xdr:to>
    <xdr:pic>
      <xdr:nvPicPr>
        <xdr:cNvPr id="12654" name="Picture 12653">
          <a:extLst>
            <a:ext uri="{FF2B5EF4-FFF2-40B4-BE49-F238E27FC236}">
              <a16:creationId xmlns:a16="http://schemas.microsoft.com/office/drawing/2014/main" id="{6E8E8A6A-9E5D-2845-96D4-417438B988CE}"/>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90601" y="828233040"/>
          <a:ext cx="497840" cy="652981"/>
        </a:xfrm>
        <a:prstGeom prst="rect">
          <a:avLst/>
        </a:prstGeom>
      </xdr:spPr>
    </xdr:pic>
    <xdr:clientData/>
  </xdr:twoCellAnchor>
  <xdr:twoCellAnchor>
    <xdr:from>
      <xdr:col>1</xdr:col>
      <xdr:colOff>0</xdr:colOff>
      <xdr:row>1186</xdr:row>
      <xdr:rowOff>0</xdr:rowOff>
    </xdr:from>
    <xdr:to>
      <xdr:col>1</xdr:col>
      <xdr:colOff>497840</xdr:colOff>
      <xdr:row>1186</xdr:row>
      <xdr:rowOff>652981</xdr:rowOff>
    </xdr:to>
    <xdr:pic>
      <xdr:nvPicPr>
        <xdr:cNvPr id="12655" name="Picture 12654">
          <a:extLst>
            <a:ext uri="{FF2B5EF4-FFF2-40B4-BE49-F238E27FC236}">
              <a16:creationId xmlns:a16="http://schemas.microsoft.com/office/drawing/2014/main" id="{28477693-86DC-BF43-84AD-5F32D45FE306}"/>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8890900"/>
          <a:ext cx="497840" cy="652981"/>
        </a:xfrm>
        <a:prstGeom prst="rect">
          <a:avLst/>
        </a:prstGeom>
      </xdr:spPr>
    </xdr:pic>
    <xdr:clientData/>
  </xdr:twoCellAnchor>
  <xdr:twoCellAnchor>
    <xdr:from>
      <xdr:col>1</xdr:col>
      <xdr:colOff>0</xdr:colOff>
      <xdr:row>1187</xdr:row>
      <xdr:rowOff>0</xdr:rowOff>
    </xdr:from>
    <xdr:to>
      <xdr:col>1</xdr:col>
      <xdr:colOff>497840</xdr:colOff>
      <xdr:row>1187</xdr:row>
      <xdr:rowOff>652981</xdr:rowOff>
    </xdr:to>
    <xdr:pic>
      <xdr:nvPicPr>
        <xdr:cNvPr id="12656" name="Picture 12655">
          <a:extLst>
            <a:ext uri="{FF2B5EF4-FFF2-40B4-BE49-F238E27FC236}">
              <a16:creationId xmlns:a16="http://schemas.microsoft.com/office/drawing/2014/main" id="{4D094E3B-2C3D-F44F-BB89-75F3C3A10881}"/>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9589400"/>
          <a:ext cx="497840" cy="652981"/>
        </a:xfrm>
        <a:prstGeom prst="rect">
          <a:avLst/>
        </a:prstGeom>
      </xdr:spPr>
    </xdr:pic>
    <xdr:clientData/>
  </xdr:twoCellAnchor>
  <xdr:twoCellAnchor>
    <xdr:from>
      <xdr:col>1</xdr:col>
      <xdr:colOff>60961</xdr:colOff>
      <xdr:row>1188</xdr:row>
      <xdr:rowOff>55950</xdr:rowOff>
    </xdr:from>
    <xdr:to>
      <xdr:col>1</xdr:col>
      <xdr:colOff>548641</xdr:colOff>
      <xdr:row>1188</xdr:row>
      <xdr:rowOff>650239</xdr:rowOff>
    </xdr:to>
    <xdr:pic>
      <xdr:nvPicPr>
        <xdr:cNvPr id="12657" name="Picture 12656">
          <a:extLst>
            <a:ext uri="{FF2B5EF4-FFF2-40B4-BE49-F238E27FC236}">
              <a16:creationId xmlns:a16="http://schemas.microsoft.com/office/drawing/2014/main" id="{08F9D5AE-ACC7-6A41-AFEE-BEA64CA297A4}"/>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0343850"/>
          <a:ext cx="487680" cy="594289"/>
        </a:xfrm>
        <a:prstGeom prst="rect">
          <a:avLst/>
        </a:prstGeom>
      </xdr:spPr>
    </xdr:pic>
    <xdr:clientData/>
  </xdr:twoCellAnchor>
  <xdr:twoCellAnchor>
    <xdr:from>
      <xdr:col>1</xdr:col>
      <xdr:colOff>60961</xdr:colOff>
      <xdr:row>1189</xdr:row>
      <xdr:rowOff>66110</xdr:rowOff>
    </xdr:from>
    <xdr:to>
      <xdr:col>1</xdr:col>
      <xdr:colOff>548641</xdr:colOff>
      <xdr:row>1189</xdr:row>
      <xdr:rowOff>660399</xdr:rowOff>
    </xdr:to>
    <xdr:pic>
      <xdr:nvPicPr>
        <xdr:cNvPr id="12658" name="Picture 12657">
          <a:extLst>
            <a:ext uri="{FF2B5EF4-FFF2-40B4-BE49-F238E27FC236}">
              <a16:creationId xmlns:a16="http://schemas.microsoft.com/office/drawing/2014/main" id="{102C8ABB-0E81-5448-9536-3D036D0A007E}"/>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1052510"/>
          <a:ext cx="487680" cy="594289"/>
        </a:xfrm>
        <a:prstGeom prst="rect">
          <a:avLst/>
        </a:prstGeom>
      </xdr:spPr>
    </xdr:pic>
    <xdr:clientData/>
  </xdr:twoCellAnchor>
  <xdr:twoCellAnchor>
    <xdr:from>
      <xdr:col>1</xdr:col>
      <xdr:colOff>20321</xdr:colOff>
      <xdr:row>1190</xdr:row>
      <xdr:rowOff>45790</xdr:rowOff>
    </xdr:from>
    <xdr:to>
      <xdr:col>1</xdr:col>
      <xdr:colOff>508001</xdr:colOff>
      <xdr:row>1190</xdr:row>
      <xdr:rowOff>640079</xdr:rowOff>
    </xdr:to>
    <xdr:pic>
      <xdr:nvPicPr>
        <xdr:cNvPr id="12659" name="Picture 12658">
          <a:extLst>
            <a:ext uri="{FF2B5EF4-FFF2-40B4-BE49-F238E27FC236}">
              <a16:creationId xmlns:a16="http://schemas.microsoft.com/office/drawing/2014/main" id="{943BDFD7-74F4-6441-BE1F-5FCCE7B2643C}"/>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960121" y="831730690"/>
          <a:ext cx="487680" cy="594289"/>
        </a:xfrm>
        <a:prstGeom prst="rect">
          <a:avLst/>
        </a:prstGeom>
      </xdr:spPr>
    </xdr:pic>
    <xdr:clientData/>
  </xdr:twoCellAnchor>
  <xdr:twoCellAnchor>
    <xdr:from>
      <xdr:col>1</xdr:col>
      <xdr:colOff>40640</xdr:colOff>
      <xdr:row>1191</xdr:row>
      <xdr:rowOff>47079</xdr:rowOff>
    </xdr:from>
    <xdr:to>
      <xdr:col>1</xdr:col>
      <xdr:colOff>532354</xdr:colOff>
      <xdr:row>1191</xdr:row>
      <xdr:rowOff>690881</xdr:rowOff>
    </xdr:to>
    <xdr:pic>
      <xdr:nvPicPr>
        <xdr:cNvPr id="12660" name="Picture 12659">
          <a:extLst>
            <a:ext uri="{FF2B5EF4-FFF2-40B4-BE49-F238E27FC236}">
              <a16:creationId xmlns:a16="http://schemas.microsoft.com/office/drawing/2014/main" id="{A729C2CE-D09C-5245-B734-A0561605F893}"/>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80440" y="832430479"/>
          <a:ext cx="491714" cy="643802"/>
        </a:xfrm>
        <a:prstGeom prst="rect">
          <a:avLst/>
        </a:prstGeom>
      </xdr:spPr>
    </xdr:pic>
    <xdr:clientData/>
  </xdr:twoCellAnchor>
  <xdr:twoCellAnchor>
    <xdr:from>
      <xdr:col>1</xdr:col>
      <xdr:colOff>0</xdr:colOff>
      <xdr:row>1192</xdr:row>
      <xdr:rowOff>0</xdr:rowOff>
    </xdr:from>
    <xdr:to>
      <xdr:col>1</xdr:col>
      <xdr:colOff>491714</xdr:colOff>
      <xdr:row>1192</xdr:row>
      <xdr:rowOff>643802</xdr:rowOff>
    </xdr:to>
    <xdr:pic>
      <xdr:nvPicPr>
        <xdr:cNvPr id="12661" name="Picture 12660">
          <a:extLst>
            <a:ext uri="{FF2B5EF4-FFF2-40B4-BE49-F238E27FC236}">
              <a16:creationId xmlns:a16="http://schemas.microsoft.com/office/drawing/2014/main" id="{330D0065-8725-9740-A066-EB111F44401C}"/>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081900"/>
          <a:ext cx="491714" cy="643802"/>
        </a:xfrm>
        <a:prstGeom prst="rect">
          <a:avLst/>
        </a:prstGeom>
      </xdr:spPr>
    </xdr:pic>
    <xdr:clientData/>
  </xdr:twoCellAnchor>
  <xdr:twoCellAnchor>
    <xdr:from>
      <xdr:col>1</xdr:col>
      <xdr:colOff>0</xdr:colOff>
      <xdr:row>1193</xdr:row>
      <xdr:rowOff>0</xdr:rowOff>
    </xdr:from>
    <xdr:to>
      <xdr:col>1</xdr:col>
      <xdr:colOff>491714</xdr:colOff>
      <xdr:row>1193</xdr:row>
      <xdr:rowOff>643802</xdr:rowOff>
    </xdr:to>
    <xdr:pic>
      <xdr:nvPicPr>
        <xdr:cNvPr id="12662" name="Picture 12661">
          <a:extLst>
            <a:ext uri="{FF2B5EF4-FFF2-40B4-BE49-F238E27FC236}">
              <a16:creationId xmlns:a16="http://schemas.microsoft.com/office/drawing/2014/main" id="{3E0E7293-C941-0341-884B-BA6127B090D8}"/>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780400"/>
          <a:ext cx="491714" cy="643802"/>
        </a:xfrm>
        <a:prstGeom prst="rect">
          <a:avLst/>
        </a:prstGeom>
      </xdr:spPr>
    </xdr:pic>
    <xdr:clientData/>
  </xdr:twoCellAnchor>
  <xdr:twoCellAnchor>
    <xdr:from>
      <xdr:col>1</xdr:col>
      <xdr:colOff>60960</xdr:colOff>
      <xdr:row>1194</xdr:row>
      <xdr:rowOff>22860</xdr:rowOff>
    </xdr:from>
    <xdr:to>
      <xdr:col>1</xdr:col>
      <xdr:colOff>558800</xdr:colOff>
      <xdr:row>1194</xdr:row>
      <xdr:rowOff>670052</xdr:rowOff>
    </xdr:to>
    <xdr:pic>
      <xdr:nvPicPr>
        <xdr:cNvPr id="12663" name="Picture 12662">
          <a:extLst>
            <a:ext uri="{FF2B5EF4-FFF2-40B4-BE49-F238E27FC236}">
              <a16:creationId xmlns:a16="http://schemas.microsoft.com/office/drawing/2014/main" id="{DCA730CD-83F2-0240-ACE5-E3DED8365648}"/>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000760" y="834501760"/>
          <a:ext cx="497840" cy="647192"/>
        </a:xfrm>
        <a:prstGeom prst="rect">
          <a:avLst/>
        </a:prstGeom>
      </xdr:spPr>
    </xdr:pic>
    <xdr:clientData/>
  </xdr:twoCellAnchor>
  <xdr:twoCellAnchor>
    <xdr:from>
      <xdr:col>1</xdr:col>
      <xdr:colOff>81280</xdr:colOff>
      <xdr:row>1195</xdr:row>
      <xdr:rowOff>24892</xdr:rowOff>
    </xdr:from>
    <xdr:to>
      <xdr:col>1</xdr:col>
      <xdr:colOff>577948</xdr:colOff>
      <xdr:row>1195</xdr:row>
      <xdr:rowOff>670560</xdr:rowOff>
    </xdr:to>
    <xdr:pic>
      <xdr:nvPicPr>
        <xdr:cNvPr id="12664" name="Picture 12663">
          <a:extLst>
            <a:ext uri="{FF2B5EF4-FFF2-40B4-BE49-F238E27FC236}">
              <a16:creationId xmlns:a16="http://schemas.microsoft.com/office/drawing/2014/main" id="{8BCD28F0-E38D-814E-A012-605E0D523871}"/>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021080" y="835202292"/>
          <a:ext cx="496668" cy="645668"/>
        </a:xfrm>
        <a:prstGeom prst="rect">
          <a:avLst/>
        </a:prstGeom>
      </xdr:spPr>
    </xdr:pic>
    <xdr:clientData/>
  </xdr:twoCellAnchor>
  <xdr:twoCellAnchor>
    <xdr:from>
      <xdr:col>1</xdr:col>
      <xdr:colOff>91440</xdr:colOff>
      <xdr:row>1196</xdr:row>
      <xdr:rowOff>39198</xdr:rowOff>
    </xdr:from>
    <xdr:to>
      <xdr:col>1</xdr:col>
      <xdr:colOff>604520</xdr:colOff>
      <xdr:row>1196</xdr:row>
      <xdr:rowOff>668019</xdr:rowOff>
    </xdr:to>
    <xdr:pic>
      <xdr:nvPicPr>
        <xdr:cNvPr id="12665" name="Picture 12664">
          <a:extLst>
            <a:ext uri="{FF2B5EF4-FFF2-40B4-BE49-F238E27FC236}">
              <a16:creationId xmlns:a16="http://schemas.microsoft.com/office/drawing/2014/main" id="{7FEDF4FE-CE85-A440-9659-1FE8E3828D51}"/>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31240" y="835915098"/>
          <a:ext cx="513080" cy="628821"/>
        </a:xfrm>
        <a:prstGeom prst="rect">
          <a:avLst/>
        </a:prstGeom>
      </xdr:spPr>
    </xdr:pic>
    <xdr:clientData/>
  </xdr:twoCellAnchor>
  <xdr:twoCellAnchor>
    <xdr:from>
      <xdr:col>1</xdr:col>
      <xdr:colOff>60960</xdr:colOff>
      <xdr:row>1197</xdr:row>
      <xdr:rowOff>39198</xdr:rowOff>
    </xdr:from>
    <xdr:to>
      <xdr:col>1</xdr:col>
      <xdr:colOff>574040</xdr:colOff>
      <xdr:row>1197</xdr:row>
      <xdr:rowOff>668019</xdr:rowOff>
    </xdr:to>
    <xdr:pic>
      <xdr:nvPicPr>
        <xdr:cNvPr id="12666" name="Picture 12665">
          <a:extLst>
            <a:ext uri="{FF2B5EF4-FFF2-40B4-BE49-F238E27FC236}">
              <a16:creationId xmlns:a16="http://schemas.microsoft.com/office/drawing/2014/main" id="{7D74EF29-BB22-4441-B733-51CF22CD45B4}"/>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6613598"/>
          <a:ext cx="513080" cy="628821"/>
        </a:xfrm>
        <a:prstGeom prst="rect">
          <a:avLst/>
        </a:prstGeom>
      </xdr:spPr>
    </xdr:pic>
    <xdr:clientData/>
  </xdr:twoCellAnchor>
  <xdr:twoCellAnchor>
    <xdr:from>
      <xdr:col>1</xdr:col>
      <xdr:colOff>60960</xdr:colOff>
      <xdr:row>1198</xdr:row>
      <xdr:rowOff>39198</xdr:rowOff>
    </xdr:from>
    <xdr:to>
      <xdr:col>1</xdr:col>
      <xdr:colOff>574040</xdr:colOff>
      <xdr:row>1198</xdr:row>
      <xdr:rowOff>668019</xdr:rowOff>
    </xdr:to>
    <xdr:pic>
      <xdr:nvPicPr>
        <xdr:cNvPr id="12667" name="Picture 12666">
          <a:extLst>
            <a:ext uri="{FF2B5EF4-FFF2-40B4-BE49-F238E27FC236}">
              <a16:creationId xmlns:a16="http://schemas.microsoft.com/office/drawing/2014/main" id="{41A08567-23FB-B642-8DD8-F84081723B1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7312098"/>
          <a:ext cx="513080" cy="628821"/>
        </a:xfrm>
        <a:prstGeom prst="rect">
          <a:avLst/>
        </a:prstGeom>
      </xdr:spPr>
    </xdr:pic>
    <xdr:clientData/>
  </xdr:twoCellAnchor>
  <xdr:twoCellAnchor>
    <xdr:from>
      <xdr:col>1</xdr:col>
      <xdr:colOff>50800</xdr:colOff>
      <xdr:row>1199</xdr:row>
      <xdr:rowOff>17154</xdr:rowOff>
    </xdr:from>
    <xdr:to>
      <xdr:col>1</xdr:col>
      <xdr:colOff>579120</xdr:colOff>
      <xdr:row>1199</xdr:row>
      <xdr:rowOff>675711</xdr:rowOff>
    </xdr:to>
    <xdr:pic>
      <xdr:nvPicPr>
        <xdr:cNvPr id="12668" name="Picture 12667">
          <a:extLst>
            <a:ext uri="{FF2B5EF4-FFF2-40B4-BE49-F238E27FC236}">
              <a16:creationId xmlns:a16="http://schemas.microsoft.com/office/drawing/2014/main" id="{9EF12875-89E0-B144-A8C4-F88125FAA322}"/>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990600" y="837988554"/>
          <a:ext cx="528320" cy="658557"/>
        </a:xfrm>
        <a:prstGeom prst="rect">
          <a:avLst/>
        </a:prstGeom>
      </xdr:spPr>
    </xdr:pic>
    <xdr:clientData/>
  </xdr:twoCellAnchor>
  <xdr:twoCellAnchor>
    <xdr:from>
      <xdr:col>1</xdr:col>
      <xdr:colOff>40640</xdr:colOff>
      <xdr:row>1200</xdr:row>
      <xdr:rowOff>41123</xdr:rowOff>
    </xdr:from>
    <xdr:to>
      <xdr:col>1</xdr:col>
      <xdr:colOff>528320</xdr:colOff>
      <xdr:row>1200</xdr:row>
      <xdr:rowOff>679644</xdr:rowOff>
    </xdr:to>
    <xdr:pic>
      <xdr:nvPicPr>
        <xdr:cNvPr id="12669" name="Picture 12668">
          <a:extLst>
            <a:ext uri="{FF2B5EF4-FFF2-40B4-BE49-F238E27FC236}">
              <a16:creationId xmlns:a16="http://schemas.microsoft.com/office/drawing/2014/main" id="{63A653D4-C793-C94F-8A9C-07926FF32F5F}"/>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980440" y="838711023"/>
          <a:ext cx="487680" cy="638521"/>
        </a:xfrm>
        <a:prstGeom prst="rect">
          <a:avLst/>
        </a:prstGeom>
      </xdr:spPr>
    </xdr:pic>
    <xdr:clientData/>
  </xdr:twoCellAnchor>
  <xdr:twoCellAnchor>
    <xdr:from>
      <xdr:col>1</xdr:col>
      <xdr:colOff>40641</xdr:colOff>
      <xdr:row>1201</xdr:row>
      <xdr:rowOff>40640</xdr:rowOff>
    </xdr:from>
    <xdr:to>
      <xdr:col>1</xdr:col>
      <xdr:colOff>518161</xdr:colOff>
      <xdr:row>1201</xdr:row>
      <xdr:rowOff>675853</xdr:rowOff>
    </xdr:to>
    <xdr:pic>
      <xdr:nvPicPr>
        <xdr:cNvPr id="12670" name="Picture 12669">
          <a:extLst>
            <a:ext uri="{FF2B5EF4-FFF2-40B4-BE49-F238E27FC236}">
              <a16:creationId xmlns:a16="http://schemas.microsoft.com/office/drawing/2014/main" id="{D38EC756-8FF0-A142-ADCB-B0E99B362E6F}"/>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39409040"/>
          <a:ext cx="477520" cy="635213"/>
        </a:xfrm>
        <a:prstGeom prst="rect">
          <a:avLst/>
        </a:prstGeom>
      </xdr:spPr>
    </xdr:pic>
    <xdr:clientData/>
  </xdr:twoCellAnchor>
  <xdr:twoCellAnchor>
    <xdr:from>
      <xdr:col>1</xdr:col>
      <xdr:colOff>40641</xdr:colOff>
      <xdr:row>1202</xdr:row>
      <xdr:rowOff>30480</xdr:rowOff>
    </xdr:from>
    <xdr:to>
      <xdr:col>1</xdr:col>
      <xdr:colOff>518161</xdr:colOff>
      <xdr:row>1202</xdr:row>
      <xdr:rowOff>665693</xdr:rowOff>
    </xdr:to>
    <xdr:pic>
      <xdr:nvPicPr>
        <xdr:cNvPr id="12671" name="Picture 12670">
          <a:extLst>
            <a:ext uri="{FF2B5EF4-FFF2-40B4-BE49-F238E27FC236}">
              <a16:creationId xmlns:a16="http://schemas.microsoft.com/office/drawing/2014/main" id="{64E97EE7-39B6-A24A-AABC-0ACE3624C700}"/>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097380"/>
          <a:ext cx="477520" cy="635213"/>
        </a:xfrm>
        <a:prstGeom prst="rect">
          <a:avLst/>
        </a:prstGeom>
      </xdr:spPr>
    </xdr:pic>
    <xdr:clientData/>
  </xdr:twoCellAnchor>
  <xdr:twoCellAnchor>
    <xdr:from>
      <xdr:col>1</xdr:col>
      <xdr:colOff>40641</xdr:colOff>
      <xdr:row>1203</xdr:row>
      <xdr:rowOff>40640</xdr:rowOff>
    </xdr:from>
    <xdr:to>
      <xdr:col>1</xdr:col>
      <xdr:colOff>518161</xdr:colOff>
      <xdr:row>1203</xdr:row>
      <xdr:rowOff>675853</xdr:rowOff>
    </xdr:to>
    <xdr:pic>
      <xdr:nvPicPr>
        <xdr:cNvPr id="12672" name="Picture 12671">
          <a:extLst>
            <a:ext uri="{FF2B5EF4-FFF2-40B4-BE49-F238E27FC236}">
              <a16:creationId xmlns:a16="http://schemas.microsoft.com/office/drawing/2014/main" id="{6E0807EE-0FC4-3E44-A09C-82664975E6F5}"/>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806040"/>
          <a:ext cx="477520" cy="635213"/>
        </a:xfrm>
        <a:prstGeom prst="rect">
          <a:avLst/>
        </a:prstGeom>
      </xdr:spPr>
    </xdr:pic>
    <xdr:clientData/>
  </xdr:twoCellAnchor>
  <xdr:twoCellAnchor>
    <xdr:from>
      <xdr:col>1</xdr:col>
      <xdr:colOff>60960</xdr:colOff>
      <xdr:row>1204</xdr:row>
      <xdr:rowOff>40641</xdr:rowOff>
    </xdr:from>
    <xdr:to>
      <xdr:col>1</xdr:col>
      <xdr:colOff>548640</xdr:colOff>
      <xdr:row>1204</xdr:row>
      <xdr:rowOff>680295</xdr:rowOff>
    </xdr:to>
    <xdr:pic>
      <xdr:nvPicPr>
        <xdr:cNvPr id="12673" name="Picture 12672">
          <a:extLst>
            <a:ext uri="{FF2B5EF4-FFF2-40B4-BE49-F238E27FC236}">
              <a16:creationId xmlns:a16="http://schemas.microsoft.com/office/drawing/2014/main" id="{31D59A91-D78D-DF41-AB68-9D6DC0943DB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1504541"/>
          <a:ext cx="487680" cy="639654"/>
        </a:xfrm>
        <a:prstGeom prst="rect">
          <a:avLst/>
        </a:prstGeom>
      </xdr:spPr>
    </xdr:pic>
    <xdr:clientData/>
  </xdr:twoCellAnchor>
  <xdr:twoCellAnchor>
    <xdr:from>
      <xdr:col>1</xdr:col>
      <xdr:colOff>60960</xdr:colOff>
      <xdr:row>1207</xdr:row>
      <xdr:rowOff>40641</xdr:rowOff>
    </xdr:from>
    <xdr:to>
      <xdr:col>1</xdr:col>
      <xdr:colOff>548640</xdr:colOff>
      <xdr:row>1207</xdr:row>
      <xdr:rowOff>680295</xdr:rowOff>
    </xdr:to>
    <xdr:pic>
      <xdr:nvPicPr>
        <xdr:cNvPr id="12674" name="Picture 12673">
          <a:extLst>
            <a:ext uri="{FF2B5EF4-FFF2-40B4-BE49-F238E27FC236}">
              <a16:creationId xmlns:a16="http://schemas.microsoft.com/office/drawing/2014/main" id="{4CDB67A0-6AB8-D046-A9DA-9A475F9D1BD7}"/>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3600041"/>
          <a:ext cx="487680" cy="639654"/>
        </a:xfrm>
        <a:prstGeom prst="rect">
          <a:avLst/>
        </a:prstGeom>
      </xdr:spPr>
    </xdr:pic>
    <xdr:clientData/>
  </xdr:twoCellAnchor>
  <xdr:twoCellAnchor>
    <xdr:from>
      <xdr:col>1</xdr:col>
      <xdr:colOff>81280</xdr:colOff>
      <xdr:row>1212</xdr:row>
      <xdr:rowOff>30481</xdr:rowOff>
    </xdr:from>
    <xdr:to>
      <xdr:col>1</xdr:col>
      <xdr:colOff>568960</xdr:colOff>
      <xdr:row>1212</xdr:row>
      <xdr:rowOff>670135</xdr:rowOff>
    </xdr:to>
    <xdr:pic>
      <xdr:nvPicPr>
        <xdr:cNvPr id="12675" name="Picture 12674">
          <a:extLst>
            <a:ext uri="{FF2B5EF4-FFF2-40B4-BE49-F238E27FC236}">
              <a16:creationId xmlns:a16="http://schemas.microsoft.com/office/drawing/2014/main" id="{3BA3A019-10E4-3443-AB16-C156471F29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21080" y="846383881"/>
          <a:ext cx="487680" cy="639654"/>
        </a:xfrm>
        <a:prstGeom prst="rect">
          <a:avLst/>
        </a:prstGeom>
      </xdr:spPr>
    </xdr:pic>
    <xdr:clientData/>
  </xdr:twoCellAnchor>
  <xdr:twoCellAnchor>
    <xdr:from>
      <xdr:col>1</xdr:col>
      <xdr:colOff>63566</xdr:colOff>
      <xdr:row>1213</xdr:row>
      <xdr:rowOff>30480</xdr:rowOff>
    </xdr:from>
    <xdr:to>
      <xdr:col>1</xdr:col>
      <xdr:colOff>558439</xdr:colOff>
      <xdr:row>1213</xdr:row>
      <xdr:rowOff>680720</xdr:rowOff>
    </xdr:to>
    <xdr:pic>
      <xdr:nvPicPr>
        <xdr:cNvPr id="12676" name="Picture 12675">
          <a:extLst>
            <a:ext uri="{FF2B5EF4-FFF2-40B4-BE49-F238E27FC236}">
              <a16:creationId xmlns:a16="http://schemas.microsoft.com/office/drawing/2014/main" id="{E0FA5009-FE5D-AD4E-B15F-62E3DDEC2908}"/>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03366" y="847082380"/>
          <a:ext cx="494873" cy="650240"/>
        </a:xfrm>
        <a:prstGeom prst="rect">
          <a:avLst/>
        </a:prstGeom>
      </xdr:spPr>
    </xdr:pic>
    <xdr:clientData/>
  </xdr:twoCellAnchor>
  <xdr:twoCellAnchor>
    <xdr:from>
      <xdr:col>1</xdr:col>
      <xdr:colOff>30480</xdr:colOff>
      <xdr:row>1214</xdr:row>
      <xdr:rowOff>0</xdr:rowOff>
    </xdr:from>
    <xdr:to>
      <xdr:col>1</xdr:col>
      <xdr:colOff>525353</xdr:colOff>
      <xdr:row>1214</xdr:row>
      <xdr:rowOff>650240</xdr:rowOff>
    </xdr:to>
    <xdr:pic>
      <xdr:nvPicPr>
        <xdr:cNvPr id="12677" name="Picture 12676">
          <a:extLst>
            <a:ext uri="{FF2B5EF4-FFF2-40B4-BE49-F238E27FC236}">
              <a16:creationId xmlns:a16="http://schemas.microsoft.com/office/drawing/2014/main" id="{FEF10C3F-8960-E14E-BAEA-3CDCF7F66DF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7750400"/>
          <a:ext cx="494873" cy="650240"/>
        </a:xfrm>
        <a:prstGeom prst="rect">
          <a:avLst/>
        </a:prstGeom>
      </xdr:spPr>
    </xdr:pic>
    <xdr:clientData/>
  </xdr:twoCellAnchor>
  <xdr:twoCellAnchor>
    <xdr:from>
      <xdr:col>1</xdr:col>
      <xdr:colOff>25400</xdr:colOff>
      <xdr:row>1215</xdr:row>
      <xdr:rowOff>23707</xdr:rowOff>
    </xdr:from>
    <xdr:to>
      <xdr:col>1</xdr:col>
      <xdr:colOff>520273</xdr:colOff>
      <xdr:row>1215</xdr:row>
      <xdr:rowOff>623147</xdr:rowOff>
    </xdr:to>
    <xdr:pic>
      <xdr:nvPicPr>
        <xdr:cNvPr id="12678" name="Picture 12677">
          <a:extLst>
            <a:ext uri="{FF2B5EF4-FFF2-40B4-BE49-F238E27FC236}">
              <a16:creationId xmlns:a16="http://schemas.microsoft.com/office/drawing/2014/main" id="{F3EC060C-F66E-5F45-A266-06F9EB2D03E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82133" y="771616440"/>
          <a:ext cx="494873" cy="599440"/>
        </a:xfrm>
        <a:prstGeom prst="rect">
          <a:avLst/>
        </a:prstGeom>
      </xdr:spPr>
    </xdr:pic>
    <xdr:clientData/>
  </xdr:twoCellAnchor>
  <xdr:twoCellAnchor>
    <xdr:from>
      <xdr:col>1</xdr:col>
      <xdr:colOff>30480</xdr:colOff>
      <xdr:row>1224</xdr:row>
      <xdr:rowOff>30480</xdr:rowOff>
    </xdr:from>
    <xdr:to>
      <xdr:col>1</xdr:col>
      <xdr:colOff>525353</xdr:colOff>
      <xdr:row>1224</xdr:row>
      <xdr:rowOff>680720</xdr:rowOff>
    </xdr:to>
    <xdr:pic>
      <xdr:nvPicPr>
        <xdr:cNvPr id="12679" name="Picture 12678">
          <a:extLst>
            <a:ext uri="{FF2B5EF4-FFF2-40B4-BE49-F238E27FC236}">
              <a16:creationId xmlns:a16="http://schemas.microsoft.com/office/drawing/2014/main" id="{866CE08D-5AAA-8D48-85D0-C17A9497671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9177880"/>
          <a:ext cx="494873" cy="650240"/>
        </a:xfrm>
        <a:prstGeom prst="rect">
          <a:avLst/>
        </a:prstGeom>
      </xdr:spPr>
    </xdr:pic>
    <xdr:clientData/>
  </xdr:twoCellAnchor>
  <xdr:twoCellAnchor>
    <xdr:from>
      <xdr:col>1</xdr:col>
      <xdr:colOff>71120</xdr:colOff>
      <xdr:row>1205</xdr:row>
      <xdr:rowOff>30480</xdr:rowOff>
    </xdr:from>
    <xdr:to>
      <xdr:col>1</xdr:col>
      <xdr:colOff>558800</xdr:colOff>
      <xdr:row>1205</xdr:row>
      <xdr:rowOff>670134</xdr:rowOff>
    </xdr:to>
    <xdr:pic>
      <xdr:nvPicPr>
        <xdr:cNvPr id="12680" name="Picture 12679">
          <a:extLst>
            <a:ext uri="{FF2B5EF4-FFF2-40B4-BE49-F238E27FC236}">
              <a16:creationId xmlns:a16="http://schemas.microsoft.com/office/drawing/2014/main" id="{F2836A38-6468-A74C-9561-F83FED81FA3A}"/>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10920" y="842192880"/>
          <a:ext cx="487680" cy="639654"/>
        </a:xfrm>
        <a:prstGeom prst="rect">
          <a:avLst/>
        </a:prstGeom>
      </xdr:spPr>
    </xdr:pic>
    <xdr:clientData/>
  </xdr:twoCellAnchor>
  <xdr:twoCellAnchor>
    <xdr:from>
      <xdr:col>1</xdr:col>
      <xdr:colOff>50800</xdr:colOff>
      <xdr:row>1206</xdr:row>
      <xdr:rowOff>30480</xdr:rowOff>
    </xdr:from>
    <xdr:to>
      <xdr:col>1</xdr:col>
      <xdr:colOff>538480</xdr:colOff>
      <xdr:row>1206</xdr:row>
      <xdr:rowOff>670134</xdr:rowOff>
    </xdr:to>
    <xdr:pic>
      <xdr:nvPicPr>
        <xdr:cNvPr id="12681" name="Picture 12680">
          <a:extLst>
            <a:ext uri="{FF2B5EF4-FFF2-40B4-BE49-F238E27FC236}">
              <a16:creationId xmlns:a16="http://schemas.microsoft.com/office/drawing/2014/main" id="{6BF8CC45-BCA9-7442-9F3A-A9374EC7E35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842891380"/>
          <a:ext cx="487680" cy="639654"/>
        </a:xfrm>
        <a:prstGeom prst="rect">
          <a:avLst/>
        </a:prstGeom>
      </xdr:spPr>
    </xdr:pic>
    <xdr:clientData/>
  </xdr:twoCellAnchor>
  <xdr:twoCellAnchor>
    <xdr:from>
      <xdr:col>1</xdr:col>
      <xdr:colOff>0</xdr:colOff>
      <xdr:row>1208</xdr:row>
      <xdr:rowOff>0</xdr:rowOff>
    </xdr:from>
    <xdr:to>
      <xdr:col>1</xdr:col>
      <xdr:colOff>487680</xdr:colOff>
      <xdr:row>1208</xdr:row>
      <xdr:rowOff>639654</xdr:rowOff>
    </xdr:to>
    <xdr:pic>
      <xdr:nvPicPr>
        <xdr:cNvPr id="12682" name="Picture 12681">
          <a:extLst>
            <a:ext uri="{FF2B5EF4-FFF2-40B4-BE49-F238E27FC236}">
              <a16:creationId xmlns:a16="http://schemas.microsoft.com/office/drawing/2014/main" id="{85D98156-AA98-4E4A-B4E6-699A02407036}"/>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257900"/>
          <a:ext cx="487680" cy="639654"/>
        </a:xfrm>
        <a:prstGeom prst="rect">
          <a:avLst/>
        </a:prstGeom>
      </xdr:spPr>
    </xdr:pic>
    <xdr:clientData/>
  </xdr:twoCellAnchor>
  <xdr:twoCellAnchor>
    <xdr:from>
      <xdr:col>1</xdr:col>
      <xdr:colOff>0</xdr:colOff>
      <xdr:row>1209</xdr:row>
      <xdr:rowOff>0</xdr:rowOff>
    </xdr:from>
    <xdr:to>
      <xdr:col>1</xdr:col>
      <xdr:colOff>487680</xdr:colOff>
      <xdr:row>1209</xdr:row>
      <xdr:rowOff>639654</xdr:rowOff>
    </xdr:to>
    <xdr:pic>
      <xdr:nvPicPr>
        <xdr:cNvPr id="12683" name="Picture 12682">
          <a:extLst>
            <a:ext uri="{FF2B5EF4-FFF2-40B4-BE49-F238E27FC236}">
              <a16:creationId xmlns:a16="http://schemas.microsoft.com/office/drawing/2014/main" id="{0F80DDE2-97BE-4C48-BEDF-64E9CC12BF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956400"/>
          <a:ext cx="487680" cy="639654"/>
        </a:xfrm>
        <a:prstGeom prst="rect">
          <a:avLst/>
        </a:prstGeom>
      </xdr:spPr>
    </xdr:pic>
    <xdr:clientData/>
  </xdr:twoCellAnchor>
  <xdr:twoCellAnchor>
    <xdr:from>
      <xdr:col>1</xdr:col>
      <xdr:colOff>40640</xdr:colOff>
      <xdr:row>1225</xdr:row>
      <xdr:rowOff>40639</xdr:rowOff>
    </xdr:from>
    <xdr:to>
      <xdr:col>1</xdr:col>
      <xdr:colOff>518159</xdr:colOff>
      <xdr:row>1225</xdr:row>
      <xdr:rowOff>675850</xdr:rowOff>
    </xdr:to>
    <xdr:pic>
      <xdr:nvPicPr>
        <xdr:cNvPr id="12684" name="Picture 12683">
          <a:extLst>
            <a:ext uri="{FF2B5EF4-FFF2-40B4-BE49-F238E27FC236}">
              <a16:creationId xmlns:a16="http://schemas.microsoft.com/office/drawing/2014/main" id="{1CFAF15E-425C-AD48-9511-480222360A6A}"/>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980440" y="849886539"/>
          <a:ext cx="477519" cy="635211"/>
        </a:xfrm>
        <a:prstGeom prst="rect">
          <a:avLst/>
        </a:prstGeom>
      </xdr:spPr>
    </xdr:pic>
    <xdr:clientData/>
  </xdr:twoCellAnchor>
  <xdr:twoCellAnchor>
    <xdr:from>
      <xdr:col>1</xdr:col>
      <xdr:colOff>20320</xdr:colOff>
      <xdr:row>1226</xdr:row>
      <xdr:rowOff>49287</xdr:rowOff>
    </xdr:from>
    <xdr:to>
      <xdr:col>1</xdr:col>
      <xdr:colOff>650240</xdr:colOff>
      <xdr:row>1226</xdr:row>
      <xdr:rowOff>676277</xdr:rowOff>
    </xdr:to>
    <xdr:pic>
      <xdr:nvPicPr>
        <xdr:cNvPr id="12685" name="Picture 12684">
          <a:extLst>
            <a:ext uri="{FF2B5EF4-FFF2-40B4-BE49-F238E27FC236}">
              <a16:creationId xmlns:a16="http://schemas.microsoft.com/office/drawing/2014/main" id="{411D36DA-7F44-B246-8D00-9FD96AB39B8E}"/>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960120" y="850593687"/>
          <a:ext cx="629920" cy="626990"/>
        </a:xfrm>
        <a:prstGeom prst="rect">
          <a:avLst/>
        </a:prstGeom>
      </xdr:spPr>
    </xdr:pic>
    <xdr:clientData/>
  </xdr:twoCellAnchor>
  <xdr:twoCellAnchor>
    <xdr:from>
      <xdr:col>1</xdr:col>
      <xdr:colOff>60960</xdr:colOff>
      <xdr:row>1227</xdr:row>
      <xdr:rowOff>30480</xdr:rowOff>
    </xdr:from>
    <xdr:to>
      <xdr:col>1</xdr:col>
      <xdr:colOff>558474</xdr:colOff>
      <xdr:row>1227</xdr:row>
      <xdr:rowOff>680720</xdr:rowOff>
    </xdr:to>
    <xdr:pic>
      <xdr:nvPicPr>
        <xdr:cNvPr id="12686" name="Picture 12685">
          <a:extLst>
            <a:ext uri="{FF2B5EF4-FFF2-40B4-BE49-F238E27FC236}">
              <a16:creationId xmlns:a16="http://schemas.microsoft.com/office/drawing/2014/main" id="{AE4C6034-F08B-924D-9EB7-12B5F010B782}"/>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00760" y="851273380"/>
          <a:ext cx="497514" cy="650240"/>
        </a:xfrm>
        <a:prstGeom prst="rect">
          <a:avLst/>
        </a:prstGeom>
      </xdr:spPr>
    </xdr:pic>
    <xdr:clientData/>
  </xdr:twoCellAnchor>
  <xdr:twoCellAnchor>
    <xdr:from>
      <xdr:col>1</xdr:col>
      <xdr:colOff>40640</xdr:colOff>
      <xdr:row>1230</xdr:row>
      <xdr:rowOff>23707</xdr:rowOff>
    </xdr:from>
    <xdr:to>
      <xdr:col>1</xdr:col>
      <xdr:colOff>538480</xdr:colOff>
      <xdr:row>1230</xdr:row>
      <xdr:rowOff>687493</xdr:rowOff>
    </xdr:to>
    <xdr:pic>
      <xdr:nvPicPr>
        <xdr:cNvPr id="12687" name="Picture 12686">
          <a:extLst>
            <a:ext uri="{FF2B5EF4-FFF2-40B4-BE49-F238E27FC236}">
              <a16:creationId xmlns:a16="http://schemas.microsoft.com/office/drawing/2014/main" id="{56660CAA-5656-364F-92FB-D8169C46084D}"/>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980440" y="853362107"/>
          <a:ext cx="497840" cy="663786"/>
        </a:xfrm>
        <a:prstGeom prst="rect">
          <a:avLst/>
        </a:prstGeom>
      </xdr:spPr>
    </xdr:pic>
    <xdr:clientData/>
  </xdr:twoCellAnchor>
  <xdr:twoCellAnchor>
    <xdr:from>
      <xdr:col>1</xdr:col>
      <xdr:colOff>71120</xdr:colOff>
      <xdr:row>1228</xdr:row>
      <xdr:rowOff>30480</xdr:rowOff>
    </xdr:from>
    <xdr:to>
      <xdr:col>1</xdr:col>
      <xdr:colOff>568634</xdr:colOff>
      <xdr:row>1228</xdr:row>
      <xdr:rowOff>680720</xdr:rowOff>
    </xdr:to>
    <xdr:pic>
      <xdr:nvPicPr>
        <xdr:cNvPr id="12688" name="Picture 12687">
          <a:extLst>
            <a:ext uri="{FF2B5EF4-FFF2-40B4-BE49-F238E27FC236}">
              <a16:creationId xmlns:a16="http://schemas.microsoft.com/office/drawing/2014/main" id="{F1585110-FEB9-6C47-818F-D5F746C9CD78}"/>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10920" y="851971880"/>
          <a:ext cx="497514" cy="650240"/>
        </a:xfrm>
        <a:prstGeom prst="rect">
          <a:avLst/>
        </a:prstGeom>
      </xdr:spPr>
    </xdr:pic>
    <xdr:clientData/>
  </xdr:twoCellAnchor>
  <xdr:twoCellAnchor>
    <xdr:from>
      <xdr:col>1</xdr:col>
      <xdr:colOff>81280</xdr:colOff>
      <xdr:row>1229</xdr:row>
      <xdr:rowOff>30480</xdr:rowOff>
    </xdr:from>
    <xdr:to>
      <xdr:col>1</xdr:col>
      <xdr:colOff>578794</xdr:colOff>
      <xdr:row>1229</xdr:row>
      <xdr:rowOff>680720</xdr:rowOff>
    </xdr:to>
    <xdr:pic>
      <xdr:nvPicPr>
        <xdr:cNvPr id="12689" name="Picture 12688">
          <a:extLst>
            <a:ext uri="{FF2B5EF4-FFF2-40B4-BE49-F238E27FC236}">
              <a16:creationId xmlns:a16="http://schemas.microsoft.com/office/drawing/2014/main" id="{B1B22BB4-1478-F745-80CE-69635FA558BB}"/>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21080" y="852670380"/>
          <a:ext cx="497514" cy="650240"/>
        </a:xfrm>
        <a:prstGeom prst="rect">
          <a:avLst/>
        </a:prstGeom>
      </xdr:spPr>
    </xdr:pic>
    <xdr:clientData/>
  </xdr:twoCellAnchor>
  <xdr:twoCellAnchor>
    <xdr:from>
      <xdr:col>1</xdr:col>
      <xdr:colOff>71120</xdr:colOff>
      <xdr:row>1231</xdr:row>
      <xdr:rowOff>20320</xdr:rowOff>
    </xdr:from>
    <xdr:to>
      <xdr:col>1</xdr:col>
      <xdr:colOff>568960</xdr:colOff>
      <xdr:row>1231</xdr:row>
      <xdr:rowOff>684106</xdr:rowOff>
    </xdr:to>
    <xdr:pic>
      <xdr:nvPicPr>
        <xdr:cNvPr id="12690" name="Picture 12689">
          <a:extLst>
            <a:ext uri="{FF2B5EF4-FFF2-40B4-BE49-F238E27FC236}">
              <a16:creationId xmlns:a16="http://schemas.microsoft.com/office/drawing/2014/main" id="{11A4373B-EFCF-F640-8394-8BC228BB25BA}"/>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010920" y="854057220"/>
          <a:ext cx="497840" cy="663786"/>
        </a:xfrm>
        <a:prstGeom prst="rect">
          <a:avLst/>
        </a:prstGeom>
      </xdr:spPr>
    </xdr:pic>
    <xdr:clientData/>
  </xdr:twoCellAnchor>
  <xdr:twoCellAnchor>
    <xdr:from>
      <xdr:col>1</xdr:col>
      <xdr:colOff>91440</xdr:colOff>
      <xdr:row>1232</xdr:row>
      <xdr:rowOff>40640</xdr:rowOff>
    </xdr:from>
    <xdr:to>
      <xdr:col>1</xdr:col>
      <xdr:colOff>579412</xdr:colOff>
      <xdr:row>1232</xdr:row>
      <xdr:rowOff>690880</xdr:rowOff>
    </xdr:to>
    <xdr:pic>
      <xdr:nvPicPr>
        <xdr:cNvPr id="12691" name="Picture 12690">
          <a:extLst>
            <a:ext uri="{FF2B5EF4-FFF2-40B4-BE49-F238E27FC236}">
              <a16:creationId xmlns:a16="http://schemas.microsoft.com/office/drawing/2014/main" id="{34786388-6DC9-424D-B91F-344D1086DD7F}"/>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031240" y="854776040"/>
          <a:ext cx="487972" cy="650240"/>
        </a:xfrm>
        <a:prstGeom prst="rect">
          <a:avLst/>
        </a:prstGeom>
      </xdr:spPr>
    </xdr:pic>
    <xdr:clientData/>
  </xdr:twoCellAnchor>
  <xdr:twoCellAnchor>
    <xdr:from>
      <xdr:col>1</xdr:col>
      <xdr:colOff>73208</xdr:colOff>
      <xdr:row>1233</xdr:row>
      <xdr:rowOff>30480</xdr:rowOff>
    </xdr:from>
    <xdr:to>
      <xdr:col>1</xdr:col>
      <xdr:colOff>558800</xdr:colOff>
      <xdr:row>1233</xdr:row>
      <xdr:rowOff>676807</xdr:rowOff>
    </xdr:to>
    <xdr:pic>
      <xdr:nvPicPr>
        <xdr:cNvPr id="12692" name="Picture 12691">
          <a:extLst>
            <a:ext uri="{FF2B5EF4-FFF2-40B4-BE49-F238E27FC236}">
              <a16:creationId xmlns:a16="http://schemas.microsoft.com/office/drawing/2014/main" id="{82026D60-3084-AF4A-9A1A-990FEDC1728A}"/>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013008" y="855464380"/>
          <a:ext cx="485592" cy="646327"/>
        </a:xfrm>
        <a:prstGeom prst="rect">
          <a:avLst/>
        </a:prstGeom>
      </xdr:spPr>
    </xdr:pic>
    <xdr:clientData/>
  </xdr:twoCellAnchor>
  <xdr:twoCellAnchor>
    <xdr:from>
      <xdr:col>1</xdr:col>
      <xdr:colOff>0</xdr:colOff>
      <xdr:row>1234</xdr:row>
      <xdr:rowOff>0</xdr:rowOff>
    </xdr:from>
    <xdr:to>
      <xdr:col>1</xdr:col>
      <xdr:colOff>485592</xdr:colOff>
      <xdr:row>1234</xdr:row>
      <xdr:rowOff>646327</xdr:rowOff>
    </xdr:to>
    <xdr:pic>
      <xdr:nvPicPr>
        <xdr:cNvPr id="12693" name="Picture 12692">
          <a:extLst>
            <a:ext uri="{FF2B5EF4-FFF2-40B4-BE49-F238E27FC236}">
              <a16:creationId xmlns:a16="http://schemas.microsoft.com/office/drawing/2014/main" id="{2FED8C3E-B70F-B948-A1CA-6C4819EE0B03}"/>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39800" y="856132400"/>
          <a:ext cx="485592" cy="646327"/>
        </a:xfrm>
        <a:prstGeom prst="rect">
          <a:avLst/>
        </a:prstGeom>
      </xdr:spPr>
    </xdr:pic>
    <xdr:clientData/>
  </xdr:twoCellAnchor>
  <xdr:twoCellAnchor>
    <xdr:from>
      <xdr:col>1</xdr:col>
      <xdr:colOff>30480</xdr:colOff>
      <xdr:row>1235</xdr:row>
      <xdr:rowOff>40640</xdr:rowOff>
    </xdr:from>
    <xdr:to>
      <xdr:col>1</xdr:col>
      <xdr:colOff>516072</xdr:colOff>
      <xdr:row>1235</xdr:row>
      <xdr:rowOff>686967</xdr:rowOff>
    </xdr:to>
    <xdr:pic>
      <xdr:nvPicPr>
        <xdr:cNvPr id="12694" name="Picture 12693">
          <a:extLst>
            <a:ext uri="{FF2B5EF4-FFF2-40B4-BE49-F238E27FC236}">
              <a16:creationId xmlns:a16="http://schemas.microsoft.com/office/drawing/2014/main" id="{8BFCEA07-C915-8149-B7E4-EBB46D4DF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70280" y="856871540"/>
          <a:ext cx="485592" cy="646327"/>
        </a:xfrm>
        <a:prstGeom prst="rect">
          <a:avLst/>
        </a:prstGeom>
      </xdr:spPr>
    </xdr:pic>
    <xdr:clientData/>
  </xdr:twoCellAnchor>
  <xdr:twoCellAnchor>
    <xdr:from>
      <xdr:col>1</xdr:col>
      <xdr:colOff>20320</xdr:colOff>
      <xdr:row>1236</xdr:row>
      <xdr:rowOff>40640</xdr:rowOff>
    </xdr:from>
    <xdr:to>
      <xdr:col>1</xdr:col>
      <xdr:colOff>505912</xdr:colOff>
      <xdr:row>1236</xdr:row>
      <xdr:rowOff>686967</xdr:rowOff>
    </xdr:to>
    <xdr:pic>
      <xdr:nvPicPr>
        <xdr:cNvPr id="12695" name="Picture 12694">
          <a:extLst>
            <a:ext uri="{FF2B5EF4-FFF2-40B4-BE49-F238E27FC236}">
              <a16:creationId xmlns:a16="http://schemas.microsoft.com/office/drawing/2014/main" id="{0D6E748E-0356-0241-B7C7-21D96DF9E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60120" y="857570040"/>
          <a:ext cx="485592" cy="646327"/>
        </a:xfrm>
        <a:prstGeom prst="rect">
          <a:avLst/>
        </a:prstGeom>
      </xdr:spPr>
    </xdr:pic>
    <xdr:clientData/>
  </xdr:twoCellAnchor>
  <xdr:twoCellAnchor>
    <xdr:from>
      <xdr:col>1</xdr:col>
      <xdr:colOff>31769</xdr:colOff>
      <xdr:row>1237</xdr:row>
      <xdr:rowOff>30480</xdr:rowOff>
    </xdr:from>
    <xdr:to>
      <xdr:col>1</xdr:col>
      <xdr:colOff>528320</xdr:colOff>
      <xdr:row>1237</xdr:row>
      <xdr:rowOff>685620</xdr:rowOff>
    </xdr:to>
    <xdr:pic>
      <xdr:nvPicPr>
        <xdr:cNvPr id="12696" name="Picture 12695">
          <a:extLst>
            <a:ext uri="{FF2B5EF4-FFF2-40B4-BE49-F238E27FC236}">
              <a16:creationId xmlns:a16="http://schemas.microsoft.com/office/drawing/2014/main" id="{DBE75085-032D-E64C-A4C8-1EB62CBDAD07}"/>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1569" y="858258380"/>
          <a:ext cx="496551" cy="655140"/>
        </a:xfrm>
        <a:prstGeom prst="rect">
          <a:avLst/>
        </a:prstGeom>
      </xdr:spPr>
    </xdr:pic>
    <xdr:clientData/>
  </xdr:twoCellAnchor>
  <xdr:twoCellAnchor>
    <xdr:from>
      <xdr:col>1</xdr:col>
      <xdr:colOff>30480</xdr:colOff>
      <xdr:row>1238</xdr:row>
      <xdr:rowOff>30480</xdr:rowOff>
    </xdr:from>
    <xdr:to>
      <xdr:col>1</xdr:col>
      <xdr:colOff>527031</xdr:colOff>
      <xdr:row>1238</xdr:row>
      <xdr:rowOff>685620</xdr:rowOff>
    </xdr:to>
    <xdr:pic>
      <xdr:nvPicPr>
        <xdr:cNvPr id="12697" name="Picture 12696">
          <a:extLst>
            <a:ext uri="{FF2B5EF4-FFF2-40B4-BE49-F238E27FC236}">
              <a16:creationId xmlns:a16="http://schemas.microsoft.com/office/drawing/2014/main" id="{A6754CF6-75D1-5145-90B5-00AD11E90715}"/>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0280" y="858956880"/>
          <a:ext cx="496551" cy="655140"/>
        </a:xfrm>
        <a:prstGeom prst="rect">
          <a:avLst/>
        </a:prstGeom>
      </xdr:spPr>
    </xdr:pic>
    <xdr:clientData/>
  </xdr:twoCellAnchor>
  <xdr:twoCellAnchor>
    <xdr:from>
      <xdr:col>1</xdr:col>
      <xdr:colOff>0</xdr:colOff>
      <xdr:row>1239</xdr:row>
      <xdr:rowOff>0</xdr:rowOff>
    </xdr:from>
    <xdr:to>
      <xdr:col>1</xdr:col>
      <xdr:colOff>496551</xdr:colOff>
      <xdr:row>1239</xdr:row>
      <xdr:rowOff>655140</xdr:rowOff>
    </xdr:to>
    <xdr:pic>
      <xdr:nvPicPr>
        <xdr:cNvPr id="12698" name="Picture 12697">
          <a:extLst>
            <a:ext uri="{FF2B5EF4-FFF2-40B4-BE49-F238E27FC236}">
              <a16:creationId xmlns:a16="http://schemas.microsoft.com/office/drawing/2014/main" id="{48703678-301D-E140-A7B3-F9B247AD615D}"/>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39800" y="859624900"/>
          <a:ext cx="496551" cy="655140"/>
        </a:xfrm>
        <a:prstGeom prst="rect">
          <a:avLst/>
        </a:prstGeom>
      </xdr:spPr>
    </xdr:pic>
    <xdr:clientData/>
  </xdr:twoCellAnchor>
  <xdr:twoCellAnchor>
    <xdr:from>
      <xdr:col>1</xdr:col>
      <xdr:colOff>40641</xdr:colOff>
      <xdr:row>1240</xdr:row>
      <xdr:rowOff>50800</xdr:rowOff>
    </xdr:from>
    <xdr:to>
      <xdr:col>1</xdr:col>
      <xdr:colOff>517517</xdr:colOff>
      <xdr:row>1240</xdr:row>
      <xdr:rowOff>680720</xdr:rowOff>
    </xdr:to>
    <xdr:pic>
      <xdr:nvPicPr>
        <xdr:cNvPr id="12699" name="Picture 12698">
          <a:extLst>
            <a:ext uri="{FF2B5EF4-FFF2-40B4-BE49-F238E27FC236}">
              <a16:creationId xmlns:a16="http://schemas.microsoft.com/office/drawing/2014/main" id="{BC6188AB-3CCD-5A43-8947-02FD6F153D94}"/>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980441" y="860374200"/>
          <a:ext cx="476876" cy="629920"/>
        </a:xfrm>
        <a:prstGeom prst="rect">
          <a:avLst/>
        </a:prstGeom>
      </xdr:spPr>
    </xdr:pic>
    <xdr:clientData/>
  </xdr:twoCellAnchor>
  <xdr:twoCellAnchor>
    <xdr:from>
      <xdr:col>1</xdr:col>
      <xdr:colOff>40640</xdr:colOff>
      <xdr:row>1243</xdr:row>
      <xdr:rowOff>54674</xdr:rowOff>
    </xdr:from>
    <xdr:to>
      <xdr:col>1</xdr:col>
      <xdr:colOff>602644</xdr:colOff>
      <xdr:row>1243</xdr:row>
      <xdr:rowOff>680720</xdr:rowOff>
    </xdr:to>
    <xdr:pic>
      <xdr:nvPicPr>
        <xdr:cNvPr id="12700" name="Picture 12699">
          <a:extLst>
            <a:ext uri="{FF2B5EF4-FFF2-40B4-BE49-F238E27FC236}">
              <a16:creationId xmlns:a16="http://schemas.microsoft.com/office/drawing/2014/main" id="{AC3A559C-74FE-D54C-A88F-11B96B6F00EE}"/>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2473574"/>
          <a:ext cx="562004" cy="626046"/>
        </a:xfrm>
        <a:prstGeom prst="rect">
          <a:avLst/>
        </a:prstGeom>
      </xdr:spPr>
    </xdr:pic>
    <xdr:clientData/>
  </xdr:twoCellAnchor>
  <xdr:twoCellAnchor>
    <xdr:from>
      <xdr:col>1</xdr:col>
      <xdr:colOff>40640</xdr:colOff>
      <xdr:row>1244</xdr:row>
      <xdr:rowOff>54674</xdr:rowOff>
    </xdr:from>
    <xdr:to>
      <xdr:col>1</xdr:col>
      <xdr:colOff>602644</xdr:colOff>
      <xdr:row>1244</xdr:row>
      <xdr:rowOff>680720</xdr:rowOff>
    </xdr:to>
    <xdr:pic>
      <xdr:nvPicPr>
        <xdr:cNvPr id="12701" name="Picture 12700">
          <a:extLst>
            <a:ext uri="{FF2B5EF4-FFF2-40B4-BE49-F238E27FC236}">
              <a16:creationId xmlns:a16="http://schemas.microsoft.com/office/drawing/2014/main" id="{886C5D49-6EA8-3F47-A9D1-4BF3F4C80E9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3172074"/>
          <a:ext cx="562004" cy="626046"/>
        </a:xfrm>
        <a:prstGeom prst="rect">
          <a:avLst/>
        </a:prstGeom>
      </xdr:spPr>
    </xdr:pic>
    <xdr:clientData/>
  </xdr:twoCellAnchor>
  <xdr:twoCellAnchor>
    <xdr:from>
      <xdr:col>1</xdr:col>
      <xdr:colOff>40640</xdr:colOff>
      <xdr:row>1242</xdr:row>
      <xdr:rowOff>23532</xdr:rowOff>
    </xdr:from>
    <xdr:to>
      <xdr:col>1</xdr:col>
      <xdr:colOff>497840</xdr:colOff>
      <xdr:row>1242</xdr:row>
      <xdr:rowOff>683814</xdr:rowOff>
    </xdr:to>
    <xdr:pic>
      <xdr:nvPicPr>
        <xdr:cNvPr id="12702" name="Picture 12701">
          <a:extLst>
            <a:ext uri="{FF2B5EF4-FFF2-40B4-BE49-F238E27FC236}">
              <a16:creationId xmlns:a16="http://schemas.microsoft.com/office/drawing/2014/main" id="{9E2E78CC-3011-2348-8275-7F9891F69F9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743932"/>
          <a:ext cx="457200" cy="660282"/>
        </a:xfrm>
        <a:prstGeom prst="rect">
          <a:avLst/>
        </a:prstGeom>
      </xdr:spPr>
    </xdr:pic>
    <xdr:clientData/>
  </xdr:twoCellAnchor>
  <xdr:twoCellAnchor>
    <xdr:from>
      <xdr:col>1</xdr:col>
      <xdr:colOff>40640</xdr:colOff>
      <xdr:row>1241</xdr:row>
      <xdr:rowOff>30480</xdr:rowOff>
    </xdr:from>
    <xdr:to>
      <xdr:col>1</xdr:col>
      <xdr:colOff>497840</xdr:colOff>
      <xdr:row>1241</xdr:row>
      <xdr:rowOff>690762</xdr:rowOff>
    </xdr:to>
    <xdr:pic>
      <xdr:nvPicPr>
        <xdr:cNvPr id="12703" name="Picture 12702">
          <a:extLst>
            <a:ext uri="{FF2B5EF4-FFF2-40B4-BE49-F238E27FC236}">
              <a16:creationId xmlns:a16="http://schemas.microsoft.com/office/drawing/2014/main" id="{D2FCD3E2-F3A5-2641-B53C-68735CC4A06F}"/>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052380"/>
          <a:ext cx="457200" cy="660282"/>
        </a:xfrm>
        <a:prstGeom prst="rect">
          <a:avLst/>
        </a:prstGeom>
      </xdr:spPr>
    </xdr:pic>
    <xdr:clientData/>
  </xdr:twoCellAnchor>
  <xdr:twoCellAnchor>
    <xdr:from>
      <xdr:col>1</xdr:col>
      <xdr:colOff>40640</xdr:colOff>
      <xdr:row>1249</xdr:row>
      <xdr:rowOff>46782</xdr:rowOff>
    </xdr:from>
    <xdr:to>
      <xdr:col>1</xdr:col>
      <xdr:colOff>599440</xdr:colOff>
      <xdr:row>1249</xdr:row>
      <xdr:rowOff>670559</xdr:rowOff>
    </xdr:to>
    <xdr:pic>
      <xdr:nvPicPr>
        <xdr:cNvPr id="12704" name="Picture 12703">
          <a:extLst>
            <a:ext uri="{FF2B5EF4-FFF2-40B4-BE49-F238E27FC236}">
              <a16:creationId xmlns:a16="http://schemas.microsoft.com/office/drawing/2014/main" id="{D24C3026-EA9B-5D4A-BBF1-56CBBCB8969F}"/>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980440" y="866656682"/>
          <a:ext cx="558800" cy="623777"/>
        </a:xfrm>
        <a:prstGeom prst="rect">
          <a:avLst/>
        </a:prstGeom>
      </xdr:spPr>
    </xdr:pic>
    <xdr:clientData/>
  </xdr:twoCellAnchor>
  <xdr:twoCellAnchor>
    <xdr:from>
      <xdr:col>1</xdr:col>
      <xdr:colOff>45357</xdr:colOff>
      <xdr:row>1252</xdr:row>
      <xdr:rowOff>51526</xdr:rowOff>
    </xdr:from>
    <xdr:to>
      <xdr:col>1</xdr:col>
      <xdr:colOff>696685</xdr:colOff>
      <xdr:row>1252</xdr:row>
      <xdr:rowOff>694084</xdr:rowOff>
    </xdr:to>
    <xdr:pic>
      <xdr:nvPicPr>
        <xdr:cNvPr id="12705" name="Picture 12704">
          <a:extLst>
            <a:ext uri="{FF2B5EF4-FFF2-40B4-BE49-F238E27FC236}">
              <a16:creationId xmlns:a16="http://schemas.microsoft.com/office/drawing/2014/main" id="{CC7F7AE4-5E89-6B41-9C76-85B214A14775}"/>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985157" y="868756926"/>
          <a:ext cx="651328" cy="642558"/>
        </a:xfrm>
        <a:prstGeom prst="rect">
          <a:avLst/>
        </a:prstGeom>
      </xdr:spPr>
    </xdr:pic>
    <xdr:clientData/>
  </xdr:twoCellAnchor>
  <xdr:twoCellAnchor>
    <xdr:from>
      <xdr:col>1</xdr:col>
      <xdr:colOff>6021</xdr:colOff>
      <xdr:row>1251</xdr:row>
      <xdr:rowOff>34324</xdr:rowOff>
    </xdr:from>
    <xdr:to>
      <xdr:col>1</xdr:col>
      <xdr:colOff>495414</xdr:colOff>
      <xdr:row>1251</xdr:row>
      <xdr:rowOff>683054</xdr:rowOff>
    </xdr:to>
    <xdr:pic>
      <xdr:nvPicPr>
        <xdr:cNvPr id="12706" name="Picture 12705">
          <a:extLst>
            <a:ext uri="{FF2B5EF4-FFF2-40B4-BE49-F238E27FC236}">
              <a16:creationId xmlns:a16="http://schemas.microsoft.com/office/drawing/2014/main" id="{0C0940E6-FED8-7B42-9D7A-E5E3940F4F7C}"/>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945821" y="868041224"/>
          <a:ext cx="489393" cy="648730"/>
        </a:xfrm>
        <a:prstGeom prst="rect">
          <a:avLst/>
        </a:prstGeom>
      </xdr:spPr>
    </xdr:pic>
    <xdr:clientData/>
  </xdr:twoCellAnchor>
  <xdr:twoCellAnchor>
    <xdr:from>
      <xdr:col>1</xdr:col>
      <xdr:colOff>114414</xdr:colOff>
      <xdr:row>1266</xdr:row>
      <xdr:rowOff>11442</xdr:rowOff>
    </xdr:from>
    <xdr:to>
      <xdr:col>1</xdr:col>
      <xdr:colOff>593408</xdr:colOff>
      <xdr:row>1266</xdr:row>
      <xdr:rowOff>697812</xdr:rowOff>
    </xdr:to>
    <xdr:pic>
      <xdr:nvPicPr>
        <xdr:cNvPr id="12707" name="Picture 12706">
          <a:extLst>
            <a:ext uri="{FF2B5EF4-FFF2-40B4-BE49-F238E27FC236}">
              <a16:creationId xmlns:a16="http://schemas.microsoft.com/office/drawing/2014/main" id="{409E8894-43D8-6846-8039-C9C3FD6477B1}"/>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054214" y="878495842"/>
          <a:ext cx="478994" cy="686370"/>
        </a:xfrm>
        <a:prstGeom prst="rect">
          <a:avLst/>
        </a:prstGeom>
      </xdr:spPr>
    </xdr:pic>
    <xdr:clientData/>
  </xdr:twoCellAnchor>
  <xdr:twoCellAnchor>
    <xdr:from>
      <xdr:col>1</xdr:col>
      <xdr:colOff>118075</xdr:colOff>
      <xdr:row>1267</xdr:row>
      <xdr:rowOff>26544</xdr:rowOff>
    </xdr:from>
    <xdr:to>
      <xdr:col>1</xdr:col>
      <xdr:colOff>597069</xdr:colOff>
      <xdr:row>1268</xdr:row>
      <xdr:rowOff>14986</xdr:rowOff>
    </xdr:to>
    <xdr:pic>
      <xdr:nvPicPr>
        <xdr:cNvPr id="12708" name="Picture 12707">
          <a:extLst>
            <a:ext uri="{FF2B5EF4-FFF2-40B4-BE49-F238E27FC236}">
              <a16:creationId xmlns:a16="http://schemas.microsoft.com/office/drawing/2014/main" id="{8D17B34C-ACE8-A74F-9411-58134CB2921B}"/>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057875" y="879209444"/>
          <a:ext cx="478994" cy="686942"/>
        </a:xfrm>
        <a:prstGeom prst="rect">
          <a:avLst/>
        </a:prstGeom>
      </xdr:spPr>
    </xdr:pic>
    <xdr:clientData/>
  </xdr:twoCellAnchor>
  <xdr:twoCellAnchor>
    <xdr:from>
      <xdr:col>1</xdr:col>
      <xdr:colOff>91530</xdr:colOff>
      <xdr:row>1265</xdr:row>
      <xdr:rowOff>42038</xdr:rowOff>
    </xdr:from>
    <xdr:to>
      <xdr:col>1</xdr:col>
      <xdr:colOff>537748</xdr:colOff>
      <xdr:row>1265</xdr:row>
      <xdr:rowOff>675045</xdr:rowOff>
    </xdr:to>
    <xdr:pic>
      <xdr:nvPicPr>
        <xdr:cNvPr id="12709" name="Picture 12708">
          <a:extLst>
            <a:ext uri="{FF2B5EF4-FFF2-40B4-BE49-F238E27FC236}">
              <a16:creationId xmlns:a16="http://schemas.microsoft.com/office/drawing/2014/main" id="{9150E9BE-0829-A84C-98B5-1B551968B0FB}"/>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031330" y="877827938"/>
          <a:ext cx="446218" cy="633007"/>
        </a:xfrm>
        <a:prstGeom prst="rect">
          <a:avLst/>
        </a:prstGeom>
      </xdr:spPr>
    </xdr:pic>
    <xdr:clientData/>
  </xdr:twoCellAnchor>
  <xdr:twoCellAnchor>
    <xdr:from>
      <xdr:col>1</xdr:col>
      <xdr:colOff>45766</xdr:colOff>
      <xdr:row>1264</xdr:row>
      <xdr:rowOff>22883</xdr:rowOff>
    </xdr:from>
    <xdr:to>
      <xdr:col>1</xdr:col>
      <xdr:colOff>513552</xdr:colOff>
      <xdr:row>1264</xdr:row>
      <xdr:rowOff>686487</xdr:rowOff>
    </xdr:to>
    <xdr:pic>
      <xdr:nvPicPr>
        <xdr:cNvPr id="12710" name="Picture 12709">
          <a:extLst>
            <a:ext uri="{FF2B5EF4-FFF2-40B4-BE49-F238E27FC236}">
              <a16:creationId xmlns:a16="http://schemas.microsoft.com/office/drawing/2014/main" id="{D7970B5C-3DE7-8F46-9C9E-2988D8D5706F}"/>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985566" y="877110283"/>
          <a:ext cx="467786" cy="663604"/>
        </a:xfrm>
        <a:prstGeom prst="rect">
          <a:avLst/>
        </a:prstGeom>
      </xdr:spPr>
    </xdr:pic>
    <xdr:clientData/>
  </xdr:twoCellAnchor>
  <xdr:twoCellAnchor>
    <xdr:from>
      <xdr:col>1</xdr:col>
      <xdr:colOff>27493</xdr:colOff>
      <xdr:row>1271</xdr:row>
      <xdr:rowOff>13747</xdr:rowOff>
    </xdr:from>
    <xdr:to>
      <xdr:col>1</xdr:col>
      <xdr:colOff>508032</xdr:colOff>
      <xdr:row>1271</xdr:row>
      <xdr:rowOff>687619</xdr:rowOff>
    </xdr:to>
    <xdr:pic>
      <xdr:nvPicPr>
        <xdr:cNvPr id="12711" name="Picture 12710">
          <a:extLst>
            <a:ext uri="{FF2B5EF4-FFF2-40B4-BE49-F238E27FC236}">
              <a16:creationId xmlns:a16="http://schemas.microsoft.com/office/drawing/2014/main" id="{AE6054D3-B024-7641-8CC4-00515B8A8BBF}"/>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67293" y="881990647"/>
          <a:ext cx="480539" cy="673872"/>
        </a:xfrm>
        <a:prstGeom prst="rect">
          <a:avLst/>
        </a:prstGeom>
      </xdr:spPr>
    </xdr:pic>
    <xdr:clientData/>
  </xdr:twoCellAnchor>
  <xdr:twoCellAnchor>
    <xdr:from>
      <xdr:col>1</xdr:col>
      <xdr:colOff>68111</xdr:colOff>
      <xdr:row>1275</xdr:row>
      <xdr:rowOff>25400</xdr:rowOff>
    </xdr:from>
    <xdr:to>
      <xdr:col>1</xdr:col>
      <xdr:colOff>606122</xdr:colOff>
      <xdr:row>1275</xdr:row>
      <xdr:rowOff>676115</xdr:rowOff>
    </xdr:to>
    <xdr:pic>
      <xdr:nvPicPr>
        <xdr:cNvPr id="12712" name="Picture 12711">
          <a:extLst>
            <a:ext uri="{FF2B5EF4-FFF2-40B4-BE49-F238E27FC236}">
              <a16:creationId xmlns:a16="http://schemas.microsoft.com/office/drawing/2014/main" id="{A57C9C06-3516-284B-B61F-69273C1C33A6}"/>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007911" y="884796300"/>
          <a:ext cx="538011" cy="650715"/>
        </a:xfrm>
        <a:prstGeom prst="rect">
          <a:avLst/>
        </a:prstGeom>
      </xdr:spPr>
    </xdr:pic>
    <xdr:clientData/>
  </xdr:twoCellAnchor>
  <xdr:twoCellAnchor>
    <xdr:from>
      <xdr:col>1</xdr:col>
      <xdr:colOff>54820</xdr:colOff>
      <xdr:row>1274</xdr:row>
      <xdr:rowOff>27410</xdr:rowOff>
    </xdr:from>
    <xdr:to>
      <xdr:col>1</xdr:col>
      <xdr:colOff>592831</xdr:colOff>
      <xdr:row>1274</xdr:row>
      <xdr:rowOff>678125</xdr:rowOff>
    </xdr:to>
    <xdr:pic>
      <xdr:nvPicPr>
        <xdr:cNvPr id="12713" name="Picture 12712">
          <a:extLst>
            <a:ext uri="{FF2B5EF4-FFF2-40B4-BE49-F238E27FC236}">
              <a16:creationId xmlns:a16="http://schemas.microsoft.com/office/drawing/2014/main" id="{D102CDF7-1E89-E547-A11F-49BD382265D7}"/>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994620" y="884099810"/>
          <a:ext cx="538011" cy="650715"/>
        </a:xfrm>
        <a:prstGeom prst="rect">
          <a:avLst/>
        </a:prstGeom>
      </xdr:spPr>
    </xdr:pic>
    <xdr:clientData/>
  </xdr:twoCellAnchor>
  <xdr:twoCellAnchor>
    <xdr:from>
      <xdr:col>1</xdr:col>
      <xdr:colOff>42842</xdr:colOff>
      <xdr:row>1272</xdr:row>
      <xdr:rowOff>29096</xdr:rowOff>
    </xdr:from>
    <xdr:to>
      <xdr:col>1</xdr:col>
      <xdr:colOff>523381</xdr:colOff>
      <xdr:row>1273</xdr:row>
      <xdr:rowOff>8580</xdr:rowOff>
    </xdr:to>
    <xdr:pic>
      <xdr:nvPicPr>
        <xdr:cNvPr id="12714" name="Picture 12713">
          <a:extLst>
            <a:ext uri="{FF2B5EF4-FFF2-40B4-BE49-F238E27FC236}">
              <a16:creationId xmlns:a16="http://schemas.microsoft.com/office/drawing/2014/main" id="{A189FBE3-9FAA-3C41-93B5-5DABC75E0A42}"/>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982642" y="882704496"/>
          <a:ext cx="480539" cy="677984"/>
        </a:xfrm>
        <a:prstGeom prst="rect">
          <a:avLst/>
        </a:prstGeom>
      </xdr:spPr>
    </xdr:pic>
    <xdr:clientData/>
  </xdr:twoCellAnchor>
  <xdr:twoCellAnchor>
    <xdr:from>
      <xdr:col>1</xdr:col>
      <xdr:colOff>54820</xdr:colOff>
      <xdr:row>1273</xdr:row>
      <xdr:rowOff>18274</xdr:rowOff>
    </xdr:from>
    <xdr:to>
      <xdr:col>1</xdr:col>
      <xdr:colOff>535359</xdr:colOff>
      <xdr:row>1273</xdr:row>
      <xdr:rowOff>692146</xdr:rowOff>
    </xdr:to>
    <xdr:pic>
      <xdr:nvPicPr>
        <xdr:cNvPr id="12715" name="Picture 12714">
          <a:extLst>
            <a:ext uri="{FF2B5EF4-FFF2-40B4-BE49-F238E27FC236}">
              <a16:creationId xmlns:a16="http://schemas.microsoft.com/office/drawing/2014/main" id="{A4A10F43-6C31-EA4B-A31A-84F14DB22177}"/>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94620" y="883392174"/>
          <a:ext cx="480539" cy="673872"/>
        </a:xfrm>
        <a:prstGeom prst="rect">
          <a:avLst/>
        </a:prstGeom>
      </xdr:spPr>
    </xdr:pic>
    <xdr:clientData/>
  </xdr:twoCellAnchor>
  <xdr:twoCellAnchor>
    <xdr:from>
      <xdr:col>1</xdr:col>
      <xdr:colOff>39615</xdr:colOff>
      <xdr:row>1276</xdr:row>
      <xdr:rowOff>24423</xdr:rowOff>
    </xdr:from>
    <xdr:to>
      <xdr:col>1</xdr:col>
      <xdr:colOff>569872</xdr:colOff>
      <xdr:row>1276</xdr:row>
      <xdr:rowOff>687861</xdr:rowOff>
    </xdr:to>
    <xdr:pic>
      <xdr:nvPicPr>
        <xdr:cNvPr id="12716" name="Picture 12715">
          <a:extLst>
            <a:ext uri="{FF2B5EF4-FFF2-40B4-BE49-F238E27FC236}">
              <a16:creationId xmlns:a16="http://schemas.microsoft.com/office/drawing/2014/main" id="{EF87A22B-8A38-1D47-A283-1116D21378F5}"/>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979415" y="885493823"/>
          <a:ext cx="530257" cy="663438"/>
        </a:xfrm>
        <a:prstGeom prst="rect">
          <a:avLst/>
        </a:prstGeom>
      </xdr:spPr>
    </xdr:pic>
    <xdr:clientData/>
  </xdr:twoCellAnchor>
  <xdr:twoCellAnchor>
    <xdr:from>
      <xdr:col>1</xdr:col>
      <xdr:colOff>57271</xdr:colOff>
      <xdr:row>1278</xdr:row>
      <xdr:rowOff>32565</xdr:rowOff>
    </xdr:from>
    <xdr:to>
      <xdr:col>1</xdr:col>
      <xdr:colOff>586155</xdr:colOff>
      <xdr:row>1278</xdr:row>
      <xdr:rowOff>664766</xdr:rowOff>
    </xdr:to>
    <xdr:pic>
      <xdr:nvPicPr>
        <xdr:cNvPr id="12717" name="Picture 12716">
          <a:extLst>
            <a:ext uri="{FF2B5EF4-FFF2-40B4-BE49-F238E27FC236}">
              <a16:creationId xmlns:a16="http://schemas.microsoft.com/office/drawing/2014/main" id="{57E6AE7B-4625-6F49-B677-920BC45CAC54}"/>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997071" y="886898965"/>
          <a:ext cx="528884" cy="632201"/>
        </a:xfrm>
        <a:prstGeom prst="rect">
          <a:avLst/>
        </a:prstGeom>
      </xdr:spPr>
    </xdr:pic>
    <xdr:clientData/>
  </xdr:twoCellAnchor>
  <xdr:twoCellAnchor>
    <xdr:from>
      <xdr:col>1</xdr:col>
      <xdr:colOff>80219</xdr:colOff>
      <xdr:row>1280</xdr:row>
      <xdr:rowOff>40706</xdr:rowOff>
    </xdr:from>
    <xdr:to>
      <xdr:col>1</xdr:col>
      <xdr:colOff>496603</xdr:colOff>
      <xdr:row>1280</xdr:row>
      <xdr:rowOff>692033</xdr:rowOff>
    </xdr:to>
    <xdr:pic>
      <xdr:nvPicPr>
        <xdr:cNvPr id="12718" name="Picture 12717">
          <a:extLst>
            <a:ext uri="{FF2B5EF4-FFF2-40B4-BE49-F238E27FC236}">
              <a16:creationId xmlns:a16="http://schemas.microsoft.com/office/drawing/2014/main" id="{61C00C10-F510-F743-AF04-528E7974F97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020019" y="888304106"/>
          <a:ext cx="416384" cy="651327"/>
        </a:xfrm>
        <a:prstGeom prst="rect">
          <a:avLst/>
        </a:prstGeom>
      </xdr:spPr>
    </xdr:pic>
    <xdr:clientData/>
  </xdr:twoCellAnchor>
  <xdr:twoCellAnchor>
    <xdr:from>
      <xdr:col>1</xdr:col>
      <xdr:colOff>20250</xdr:colOff>
      <xdr:row>1282</xdr:row>
      <xdr:rowOff>40704</xdr:rowOff>
    </xdr:from>
    <xdr:to>
      <xdr:col>1</xdr:col>
      <xdr:colOff>553590</xdr:colOff>
      <xdr:row>1282</xdr:row>
      <xdr:rowOff>681953</xdr:rowOff>
    </xdr:to>
    <xdr:pic>
      <xdr:nvPicPr>
        <xdr:cNvPr id="12719" name="Picture 12718">
          <a:extLst>
            <a:ext uri="{FF2B5EF4-FFF2-40B4-BE49-F238E27FC236}">
              <a16:creationId xmlns:a16="http://schemas.microsoft.com/office/drawing/2014/main" id="{AEDF0447-2A06-3046-8875-5FE0FC0F1D48}"/>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0050" y="889701104"/>
          <a:ext cx="533340" cy="641249"/>
        </a:xfrm>
        <a:prstGeom prst="rect">
          <a:avLst/>
        </a:prstGeom>
      </xdr:spPr>
    </xdr:pic>
    <xdr:clientData/>
  </xdr:twoCellAnchor>
  <xdr:twoCellAnchor>
    <xdr:from>
      <xdr:col>1</xdr:col>
      <xdr:colOff>24423</xdr:colOff>
      <xdr:row>1281</xdr:row>
      <xdr:rowOff>40705</xdr:rowOff>
    </xdr:from>
    <xdr:to>
      <xdr:col>1</xdr:col>
      <xdr:colOff>557763</xdr:colOff>
      <xdr:row>1281</xdr:row>
      <xdr:rowOff>681954</xdr:rowOff>
    </xdr:to>
    <xdr:pic>
      <xdr:nvPicPr>
        <xdr:cNvPr id="12720" name="Picture 12719">
          <a:extLst>
            <a:ext uri="{FF2B5EF4-FFF2-40B4-BE49-F238E27FC236}">
              <a16:creationId xmlns:a16="http://schemas.microsoft.com/office/drawing/2014/main" id="{466AE047-D92A-E249-9753-CC60D978F6F4}"/>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4223" y="889002605"/>
          <a:ext cx="533340" cy="641249"/>
        </a:xfrm>
        <a:prstGeom prst="rect">
          <a:avLst/>
        </a:prstGeom>
      </xdr:spPr>
    </xdr:pic>
    <xdr:clientData/>
  </xdr:twoCellAnchor>
  <xdr:twoCellAnchor>
    <xdr:from>
      <xdr:col>1</xdr:col>
      <xdr:colOff>16282</xdr:colOff>
      <xdr:row>1270</xdr:row>
      <xdr:rowOff>33209</xdr:rowOff>
    </xdr:from>
    <xdr:to>
      <xdr:col>1</xdr:col>
      <xdr:colOff>488462</xdr:colOff>
      <xdr:row>1270</xdr:row>
      <xdr:rowOff>652534</xdr:rowOff>
    </xdr:to>
    <xdr:pic>
      <xdr:nvPicPr>
        <xdr:cNvPr id="12721" name="Picture 12720">
          <a:extLst>
            <a:ext uri="{FF2B5EF4-FFF2-40B4-BE49-F238E27FC236}">
              <a16:creationId xmlns:a16="http://schemas.microsoft.com/office/drawing/2014/main" id="{B3D73B0F-37DB-3647-BFCE-355152F647D3}"/>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956082" y="881311609"/>
          <a:ext cx="472180" cy="619325"/>
        </a:xfrm>
        <a:prstGeom prst="rect">
          <a:avLst/>
        </a:prstGeom>
      </xdr:spPr>
    </xdr:pic>
    <xdr:clientData/>
  </xdr:twoCellAnchor>
  <xdr:twoCellAnchor>
    <xdr:from>
      <xdr:col>1</xdr:col>
      <xdr:colOff>114014</xdr:colOff>
      <xdr:row>1269</xdr:row>
      <xdr:rowOff>32564</xdr:rowOff>
    </xdr:from>
    <xdr:to>
      <xdr:col>1</xdr:col>
      <xdr:colOff>472179</xdr:colOff>
      <xdr:row>1269</xdr:row>
      <xdr:rowOff>698210</xdr:rowOff>
    </xdr:to>
    <xdr:pic>
      <xdr:nvPicPr>
        <xdr:cNvPr id="12722" name="Picture 12721">
          <a:extLst>
            <a:ext uri="{FF2B5EF4-FFF2-40B4-BE49-F238E27FC236}">
              <a16:creationId xmlns:a16="http://schemas.microsoft.com/office/drawing/2014/main" id="{26C0DEC8-8B85-6740-B182-7004C95795F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053814" y="880612464"/>
          <a:ext cx="358165" cy="665646"/>
        </a:xfrm>
        <a:prstGeom prst="rect">
          <a:avLst/>
        </a:prstGeom>
      </xdr:spPr>
    </xdr:pic>
    <xdr:clientData/>
  </xdr:twoCellAnchor>
  <xdr:twoCellAnchor>
    <xdr:from>
      <xdr:col>1</xdr:col>
      <xdr:colOff>77914</xdr:colOff>
      <xdr:row>1268</xdr:row>
      <xdr:rowOff>32564</xdr:rowOff>
    </xdr:from>
    <xdr:to>
      <xdr:col>1</xdr:col>
      <xdr:colOff>431474</xdr:colOff>
      <xdr:row>1268</xdr:row>
      <xdr:rowOff>696344</xdr:rowOff>
    </xdr:to>
    <xdr:pic>
      <xdr:nvPicPr>
        <xdr:cNvPr id="12723" name="Picture 12722">
          <a:extLst>
            <a:ext uri="{FF2B5EF4-FFF2-40B4-BE49-F238E27FC236}">
              <a16:creationId xmlns:a16="http://schemas.microsoft.com/office/drawing/2014/main" id="{41C44182-8BE4-4445-9FC7-82D1E30A71E3}"/>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017714" y="879913964"/>
          <a:ext cx="353560" cy="663780"/>
        </a:xfrm>
        <a:prstGeom prst="rect">
          <a:avLst/>
        </a:prstGeom>
      </xdr:spPr>
    </xdr:pic>
    <xdr:clientData/>
  </xdr:twoCellAnchor>
  <xdr:twoCellAnchor>
    <xdr:from>
      <xdr:col>1</xdr:col>
      <xdr:colOff>36957</xdr:colOff>
      <xdr:row>1263</xdr:row>
      <xdr:rowOff>16281</xdr:rowOff>
    </xdr:from>
    <xdr:to>
      <xdr:col>1</xdr:col>
      <xdr:colOff>529167</xdr:colOff>
      <xdr:row>1263</xdr:row>
      <xdr:rowOff>690368</xdr:rowOff>
    </xdr:to>
    <xdr:pic>
      <xdr:nvPicPr>
        <xdr:cNvPr id="12724" name="Picture 12723">
          <a:extLst>
            <a:ext uri="{FF2B5EF4-FFF2-40B4-BE49-F238E27FC236}">
              <a16:creationId xmlns:a16="http://schemas.microsoft.com/office/drawing/2014/main" id="{A2AAF8B5-91FB-FC47-964C-E1EE86CAE2C0}"/>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976757" y="876405181"/>
          <a:ext cx="492210" cy="674087"/>
        </a:xfrm>
        <a:prstGeom prst="rect">
          <a:avLst/>
        </a:prstGeom>
      </xdr:spPr>
    </xdr:pic>
    <xdr:clientData/>
  </xdr:twoCellAnchor>
  <xdr:twoCellAnchor>
    <xdr:from>
      <xdr:col>1</xdr:col>
      <xdr:colOff>48847</xdr:colOff>
      <xdr:row>1262</xdr:row>
      <xdr:rowOff>49422</xdr:rowOff>
    </xdr:from>
    <xdr:to>
      <xdr:col>1</xdr:col>
      <xdr:colOff>651283</xdr:colOff>
      <xdr:row>1262</xdr:row>
      <xdr:rowOff>683846</xdr:rowOff>
    </xdr:to>
    <xdr:pic>
      <xdr:nvPicPr>
        <xdr:cNvPr id="12725" name="Picture 12724">
          <a:extLst>
            <a:ext uri="{FF2B5EF4-FFF2-40B4-BE49-F238E27FC236}">
              <a16:creationId xmlns:a16="http://schemas.microsoft.com/office/drawing/2014/main" id="{522B6191-8799-AD47-B31D-45D23F26FDC2}"/>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88647" y="875739822"/>
          <a:ext cx="602436" cy="634424"/>
        </a:xfrm>
        <a:prstGeom prst="rect">
          <a:avLst/>
        </a:prstGeom>
      </xdr:spPr>
    </xdr:pic>
    <xdr:clientData/>
  </xdr:twoCellAnchor>
  <xdr:twoCellAnchor>
    <xdr:from>
      <xdr:col>1</xdr:col>
      <xdr:colOff>36147</xdr:colOff>
      <xdr:row>1261</xdr:row>
      <xdr:rowOff>36983</xdr:rowOff>
    </xdr:from>
    <xdr:to>
      <xdr:col>1</xdr:col>
      <xdr:colOff>638583</xdr:colOff>
      <xdr:row>1261</xdr:row>
      <xdr:rowOff>671407</xdr:rowOff>
    </xdr:to>
    <xdr:pic>
      <xdr:nvPicPr>
        <xdr:cNvPr id="12726" name="Picture 12725">
          <a:extLst>
            <a:ext uri="{FF2B5EF4-FFF2-40B4-BE49-F238E27FC236}">
              <a16:creationId xmlns:a16="http://schemas.microsoft.com/office/drawing/2014/main" id="{AA1B3169-E245-1942-8AB3-94E5BA13B18B}"/>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75947" y="875028883"/>
          <a:ext cx="602436" cy="634424"/>
        </a:xfrm>
        <a:prstGeom prst="rect">
          <a:avLst/>
        </a:prstGeom>
      </xdr:spPr>
    </xdr:pic>
    <xdr:clientData/>
  </xdr:twoCellAnchor>
  <xdr:twoCellAnchor>
    <xdr:from>
      <xdr:col>1</xdr:col>
      <xdr:colOff>39063</xdr:colOff>
      <xdr:row>1260</xdr:row>
      <xdr:rowOff>40640</xdr:rowOff>
    </xdr:from>
    <xdr:to>
      <xdr:col>1</xdr:col>
      <xdr:colOff>528320</xdr:colOff>
      <xdr:row>1260</xdr:row>
      <xdr:rowOff>686157</xdr:rowOff>
    </xdr:to>
    <xdr:pic>
      <xdr:nvPicPr>
        <xdr:cNvPr id="12727" name="Picture 12726">
          <a:extLst>
            <a:ext uri="{FF2B5EF4-FFF2-40B4-BE49-F238E27FC236}">
              <a16:creationId xmlns:a16="http://schemas.microsoft.com/office/drawing/2014/main" id="{F07143B4-A5EE-744C-87DC-5B35A0F16A0D}"/>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978863" y="874334040"/>
          <a:ext cx="489257" cy="645517"/>
        </a:xfrm>
        <a:prstGeom prst="rect">
          <a:avLst/>
        </a:prstGeom>
      </xdr:spPr>
    </xdr:pic>
    <xdr:clientData/>
  </xdr:twoCellAnchor>
  <xdr:twoCellAnchor>
    <xdr:from>
      <xdr:col>1</xdr:col>
      <xdr:colOff>40641</xdr:colOff>
      <xdr:row>1259</xdr:row>
      <xdr:rowOff>30480</xdr:rowOff>
    </xdr:from>
    <xdr:to>
      <xdr:col>1</xdr:col>
      <xdr:colOff>538481</xdr:colOff>
      <xdr:row>1259</xdr:row>
      <xdr:rowOff>682303</xdr:rowOff>
    </xdr:to>
    <xdr:pic>
      <xdr:nvPicPr>
        <xdr:cNvPr id="12728" name="Picture 12727">
          <a:extLst>
            <a:ext uri="{FF2B5EF4-FFF2-40B4-BE49-F238E27FC236}">
              <a16:creationId xmlns:a16="http://schemas.microsoft.com/office/drawing/2014/main" id="{71ED1F15-992F-3045-94E6-58112EFB8BE0}"/>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980441" y="873625380"/>
          <a:ext cx="497840" cy="651823"/>
        </a:xfrm>
        <a:prstGeom prst="rect">
          <a:avLst/>
        </a:prstGeom>
      </xdr:spPr>
    </xdr:pic>
    <xdr:clientData/>
  </xdr:twoCellAnchor>
  <xdr:twoCellAnchor>
    <xdr:from>
      <xdr:col>1</xdr:col>
      <xdr:colOff>67733</xdr:colOff>
      <xdr:row>1258</xdr:row>
      <xdr:rowOff>29049</xdr:rowOff>
    </xdr:from>
    <xdr:to>
      <xdr:col>1</xdr:col>
      <xdr:colOff>558800</xdr:colOff>
      <xdr:row>1258</xdr:row>
      <xdr:rowOff>669695</xdr:rowOff>
    </xdr:to>
    <xdr:pic>
      <xdr:nvPicPr>
        <xdr:cNvPr id="12729" name="Picture 12728">
          <a:extLst>
            <a:ext uri="{FF2B5EF4-FFF2-40B4-BE49-F238E27FC236}">
              <a16:creationId xmlns:a16="http://schemas.microsoft.com/office/drawing/2014/main" id="{F601C8D4-98C0-6B41-B7C5-29C998C18D7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007533" y="872925449"/>
          <a:ext cx="491067" cy="640646"/>
        </a:xfrm>
        <a:prstGeom prst="rect">
          <a:avLst/>
        </a:prstGeom>
      </xdr:spPr>
    </xdr:pic>
    <xdr:clientData/>
  </xdr:twoCellAnchor>
  <xdr:twoCellAnchor>
    <xdr:from>
      <xdr:col>1</xdr:col>
      <xdr:colOff>23737</xdr:colOff>
      <xdr:row>1257</xdr:row>
      <xdr:rowOff>38644</xdr:rowOff>
    </xdr:from>
    <xdr:to>
      <xdr:col>1</xdr:col>
      <xdr:colOff>479478</xdr:colOff>
      <xdr:row>1257</xdr:row>
      <xdr:rowOff>634287</xdr:rowOff>
    </xdr:to>
    <xdr:pic>
      <xdr:nvPicPr>
        <xdr:cNvPr id="12730" name="Picture 12729">
          <a:extLst>
            <a:ext uri="{FF2B5EF4-FFF2-40B4-BE49-F238E27FC236}">
              <a16:creationId xmlns:a16="http://schemas.microsoft.com/office/drawing/2014/main" id="{5FA79402-6514-A54E-91C2-99113599C3A8}"/>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63537" y="872236544"/>
          <a:ext cx="455741" cy="595643"/>
        </a:xfrm>
        <a:prstGeom prst="rect">
          <a:avLst/>
        </a:prstGeom>
      </xdr:spPr>
    </xdr:pic>
    <xdr:clientData/>
  </xdr:twoCellAnchor>
  <xdr:twoCellAnchor>
    <xdr:from>
      <xdr:col>1</xdr:col>
      <xdr:colOff>33707</xdr:colOff>
      <xdr:row>1256</xdr:row>
      <xdr:rowOff>72353</xdr:rowOff>
    </xdr:from>
    <xdr:to>
      <xdr:col>1</xdr:col>
      <xdr:colOff>489448</xdr:colOff>
      <xdr:row>1256</xdr:row>
      <xdr:rowOff>667996</xdr:rowOff>
    </xdr:to>
    <xdr:pic>
      <xdr:nvPicPr>
        <xdr:cNvPr id="12731" name="Picture 12730">
          <a:extLst>
            <a:ext uri="{FF2B5EF4-FFF2-40B4-BE49-F238E27FC236}">
              <a16:creationId xmlns:a16="http://schemas.microsoft.com/office/drawing/2014/main" id="{D24E500D-BDD3-F14D-9BB3-22A2AF463247}"/>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73507" y="871571753"/>
          <a:ext cx="455741" cy="595643"/>
        </a:xfrm>
        <a:prstGeom prst="rect">
          <a:avLst/>
        </a:prstGeom>
      </xdr:spPr>
    </xdr:pic>
    <xdr:clientData/>
  </xdr:twoCellAnchor>
  <xdr:twoCellAnchor>
    <xdr:from>
      <xdr:col>1</xdr:col>
      <xdr:colOff>43677</xdr:colOff>
      <xdr:row>1255</xdr:row>
      <xdr:rowOff>46716</xdr:rowOff>
    </xdr:from>
    <xdr:to>
      <xdr:col>1</xdr:col>
      <xdr:colOff>499418</xdr:colOff>
      <xdr:row>1255</xdr:row>
      <xdr:rowOff>642359</xdr:rowOff>
    </xdr:to>
    <xdr:pic>
      <xdr:nvPicPr>
        <xdr:cNvPr id="12732" name="Picture 12731">
          <a:extLst>
            <a:ext uri="{FF2B5EF4-FFF2-40B4-BE49-F238E27FC236}">
              <a16:creationId xmlns:a16="http://schemas.microsoft.com/office/drawing/2014/main" id="{1FD73B6F-40F5-C042-833B-5CE825272DFE}"/>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83477" y="870847616"/>
          <a:ext cx="455741" cy="595643"/>
        </a:xfrm>
        <a:prstGeom prst="rect">
          <a:avLst/>
        </a:prstGeom>
      </xdr:spPr>
    </xdr:pic>
    <xdr:clientData/>
  </xdr:twoCellAnchor>
  <xdr:twoCellAnchor>
    <xdr:from>
      <xdr:col>1</xdr:col>
      <xdr:colOff>65516</xdr:colOff>
      <xdr:row>1254</xdr:row>
      <xdr:rowOff>56686</xdr:rowOff>
    </xdr:from>
    <xdr:to>
      <xdr:col>1</xdr:col>
      <xdr:colOff>521257</xdr:colOff>
      <xdr:row>1254</xdr:row>
      <xdr:rowOff>652329</xdr:rowOff>
    </xdr:to>
    <xdr:pic>
      <xdr:nvPicPr>
        <xdr:cNvPr id="12733" name="Picture 12732">
          <a:extLst>
            <a:ext uri="{FF2B5EF4-FFF2-40B4-BE49-F238E27FC236}">
              <a16:creationId xmlns:a16="http://schemas.microsoft.com/office/drawing/2014/main" id="{0AFC3BA6-E124-C44D-91C3-0D6F72E17E2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005316" y="870159086"/>
          <a:ext cx="455741" cy="595643"/>
        </a:xfrm>
        <a:prstGeom prst="rect">
          <a:avLst/>
        </a:prstGeom>
      </xdr:spPr>
    </xdr:pic>
    <xdr:clientData/>
  </xdr:twoCellAnchor>
  <xdr:twoCellAnchor>
    <xdr:from>
      <xdr:col>1</xdr:col>
      <xdr:colOff>0</xdr:colOff>
      <xdr:row>1210</xdr:row>
      <xdr:rowOff>0</xdr:rowOff>
    </xdr:from>
    <xdr:to>
      <xdr:col>1</xdr:col>
      <xdr:colOff>487680</xdr:colOff>
      <xdr:row>1210</xdr:row>
      <xdr:rowOff>639654</xdr:rowOff>
    </xdr:to>
    <xdr:pic>
      <xdr:nvPicPr>
        <xdr:cNvPr id="12734" name="Picture 12733">
          <a:extLst>
            <a:ext uri="{FF2B5EF4-FFF2-40B4-BE49-F238E27FC236}">
              <a16:creationId xmlns:a16="http://schemas.microsoft.com/office/drawing/2014/main" id="{FEF83CD3-B298-554C-83CD-BD694841B32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5654900"/>
          <a:ext cx="487680" cy="639654"/>
        </a:xfrm>
        <a:prstGeom prst="rect">
          <a:avLst/>
        </a:prstGeom>
      </xdr:spPr>
    </xdr:pic>
    <xdr:clientData/>
  </xdr:twoCellAnchor>
  <xdr:twoCellAnchor>
    <xdr:from>
      <xdr:col>1</xdr:col>
      <xdr:colOff>145420</xdr:colOff>
      <xdr:row>1309</xdr:row>
      <xdr:rowOff>38779</xdr:rowOff>
    </xdr:from>
    <xdr:to>
      <xdr:col>1</xdr:col>
      <xdr:colOff>533205</xdr:colOff>
      <xdr:row>1309</xdr:row>
      <xdr:rowOff>645708</xdr:rowOff>
    </xdr:to>
    <xdr:pic>
      <xdr:nvPicPr>
        <xdr:cNvPr id="1094" name="Picture 1093">
          <a:extLst>
            <a:ext uri="{FF2B5EF4-FFF2-40B4-BE49-F238E27FC236}">
              <a16:creationId xmlns:a16="http://schemas.microsoft.com/office/drawing/2014/main" id="{6E75B95A-375A-4C47-992D-80BB88A032E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735436815"/>
          <a:ext cx="387785" cy="594229"/>
        </a:xfrm>
        <a:prstGeom prst="rect">
          <a:avLst/>
        </a:prstGeom>
      </xdr:spPr>
    </xdr:pic>
    <xdr:clientData/>
  </xdr:twoCellAnchor>
  <xdr:twoCellAnchor>
    <xdr:from>
      <xdr:col>1</xdr:col>
      <xdr:colOff>145420</xdr:colOff>
      <xdr:row>1310</xdr:row>
      <xdr:rowOff>38779</xdr:rowOff>
    </xdr:from>
    <xdr:to>
      <xdr:col>1</xdr:col>
      <xdr:colOff>533205</xdr:colOff>
      <xdr:row>1310</xdr:row>
      <xdr:rowOff>645708</xdr:rowOff>
    </xdr:to>
    <xdr:pic>
      <xdr:nvPicPr>
        <xdr:cNvPr id="1095" name="Picture 1094">
          <a:extLst>
            <a:ext uri="{FF2B5EF4-FFF2-40B4-BE49-F238E27FC236}">
              <a16:creationId xmlns:a16="http://schemas.microsoft.com/office/drawing/2014/main" id="{55C20953-8968-5B4D-BBC9-25395E6C119C}"/>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145420</xdr:colOff>
      <xdr:row>1311</xdr:row>
      <xdr:rowOff>38779</xdr:rowOff>
    </xdr:from>
    <xdr:to>
      <xdr:col>1</xdr:col>
      <xdr:colOff>533205</xdr:colOff>
      <xdr:row>1311</xdr:row>
      <xdr:rowOff>645708</xdr:rowOff>
    </xdr:to>
    <xdr:pic>
      <xdr:nvPicPr>
        <xdr:cNvPr id="1096" name="Picture 1095">
          <a:extLst>
            <a:ext uri="{FF2B5EF4-FFF2-40B4-BE49-F238E27FC236}">
              <a16:creationId xmlns:a16="http://schemas.microsoft.com/office/drawing/2014/main" id="{D88B9B30-455A-4F45-B9B8-9BA6099BE52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33867</xdr:colOff>
      <xdr:row>1211</xdr:row>
      <xdr:rowOff>8467</xdr:rowOff>
    </xdr:from>
    <xdr:to>
      <xdr:col>1</xdr:col>
      <xdr:colOff>521547</xdr:colOff>
      <xdr:row>1212</xdr:row>
      <xdr:rowOff>13121</xdr:rowOff>
    </xdr:to>
    <xdr:pic>
      <xdr:nvPicPr>
        <xdr:cNvPr id="1097" name="Picture 1096">
          <a:extLst>
            <a:ext uri="{FF2B5EF4-FFF2-40B4-BE49-F238E27FC236}">
              <a16:creationId xmlns:a16="http://schemas.microsoft.com/office/drawing/2014/main" id="{6C870594-CB06-1F4D-8989-4E289E974A0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769061200"/>
          <a:ext cx="487680" cy="639654"/>
        </a:xfrm>
        <a:prstGeom prst="rect">
          <a:avLst/>
        </a:prstGeom>
      </xdr:spPr>
    </xdr:pic>
    <xdr:clientData/>
  </xdr:twoCellAnchor>
  <xdr:twoCellAnchor>
    <xdr:from>
      <xdr:col>1</xdr:col>
      <xdr:colOff>33867</xdr:colOff>
      <xdr:row>1373</xdr:row>
      <xdr:rowOff>95673</xdr:rowOff>
    </xdr:from>
    <xdr:to>
      <xdr:col>1</xdr:col>
      <xdr:colOff>528740</xdr:colOff>
      <xdr:row>1375</xdr:row>
      <xdr:rowOff>187113</xdr:rowOff>
    </xdr:to>
    <xdr:pic>
      <xdr:nvPicPr>
        <xdr:cNvPr id="1098" name="Picture 1097">
          <a:extLst>
            <a:ext uri="{FF2B5EF4-FFF2-40B4-BE49-F238E27FC236}">
              <a16:creationId xmlns:a16="http://schemas.microsoft.com/office/drawing/2014/main" id="{668BC518-58C5-0B44-9574-33E0A95A69D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90600" y="848489540"/>
          <a:ext cx="494873" cy="599440"/>
        </a:xfrm>
        <a:prstGeom prst="rect">
          <a:avLst/>
        </a:prstGeom>
      </xdr:spPr>
    </xdr:pic>
    <xdr:clientData/>
  </xdr:twoCellAnchor>
  <xdr:twoCellAnchor>
    <xdr:from>
      <xdr:col>1</xdr:col>
      <xdr:colOff>101600</xdr:colOff>
      <xdr:row>1216</xdr:row>
      <xdr:rowOff>32173</xdr:rowOff>
    </xdr:from>
    <xdr:to>
      <xdr:col>1</xdr:col>
      <xdr:colOff>596473</xdr:colOff>
      <xdr:row>1216</xdr:row>
      <xdr:rowOff>631613</xdr:rowOff>
    </xdr:to>
    <xdr:pic>
      <xdr:nvPicPr>
        <xdr:cNvPr id="1099" name="Picture 1098">
          <a:extLst>
            <a:ext uri="{FF2B5EF4-FFF2-40B4-BE49-F238E27FC236}">
              <a16:creationId xmlns:a16="http://schemas.microsoft.com/office/drawing/2014/main" id="{031AA762-90E0-0841-8BD9-B5BBFFC91AB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58333" y="772259906"/>
          <a:ext cx="494873" cy="599440"/>
        </a:xfrm>
        <a:prstGeom prst="rect">
          <a:avLst/>
        </a:prstGeom>
      </xdr:spPr>
    </xdr:pic>
    <xdr:clientData/>
  </xdr:twoCellAnchor>
  <xdr:twoCellAnchor>
    <xdr:from>
      <xdr:col>1</xdr:col>
      <xdr:colOff>0</xdr:colOff>
      <xdr:row>1217</xdr:row>
      <xdr:rowOff>0</xdr:rowOff>
    </xdr:from>
    <xdr:to>
      <xdr:col>1</xdr:col>
      <xdr:colOff>494873</xdr:colOff>
      <xdr:row>1217</xdr:row>
      <xdr:rowOff>599440</xdr:rowOff>
    </xdr:to>
    <xdr:pic>
      <xdr:nvPicPr>
        <xdr:cNvPr id="1100" name="Picture 1099">
          <a:extLst>
            <a:ext uri="{FF2B5EF4-FFF2-40B4-BE49-F238E27FC236}">
              <a16:creationId xmlns:a16="http://schemas.microsoft.com/office/drawing/2014/main" id="{C3C9F1BD-EC75-F14A-83E6-AF109A18B69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2862733"/>
          <a:ext cx="494873" cy="599440"/>
        </a:xfrm>
        <a:prstGeom prst="rect">
          <a:avLst/>
        </a:prstGeom>
      </xdr:spPr>
    </xdr:pic>
    <xdr:clientData/>
  </xdr:twoCellAnchor>
  <xdr:twoCellAnchor>
    <xdr:from>
      <xdr:col>1</xdr:col>
      <xdr:colOff>0</xdr:colOff>
      <xdr:row>1218</xdr:row>
      <xdr:rowOff>0</xdr:rowOff>
    </xdr:from>
    <xdr:to>
      <xdr:col>1</xdr:col>
      <xdr:colOff>494873</xdr:colOff>
      <xdr:row>1218</xdr:row>
      <xdr:rowOff>599440</xdr:rowOff>
    </xdr:to>
    <xdr:pic>
      <xdr:nvPicPr>
        <xdr:cNvPr id="1101" name="Picture 1100">
          <a:extLst>
            <a:ext uri="{FF2B5EF4-FFF2-40B4-BE49-F238E27FC236}">
              <a16:creationId xmlns:a16="http://schemas.microsoft.com/office/drawing/2014/main" id="{1A551210-981F-BB48-B70D-8EF4746E5CD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3497733"/>
          <a:ext cx="494873" cy="599440"/>
        </a:xfrm>
        <a:prstGeom prst="rect">
          <a:avLst/>
        </a:prstGeom>
      </xdr:spPr>
    </xdr:pic>
    <xdr:clientData/>
  </xdr:twoCellAnchor>
  <xdr:twoCellAnchor>
    <xdr:from>
      <xdr:col>1</xdr:col>
      <xdr:colOff>76200</xdr:colOff>
      <xdr:row>1219</xdr:row>
      <xdr:rowOff>8467</xdr:rowOff>
    </xdr:from>
    <xdr:to>
      <xdr:col>1</xdr:col>
      <xdr:colOff>571073</xdr:colOff>
      <xdr:row>1219</xdr:row>
      <xdr:rowOff>607907</xdr:rowOff>
    </xdr:to>
    <xdr:pic>
      <xdr:nvPicPr>
        <xdr:cNvPr id="1102" name="Picture 1101">
          <a:extLst>
            <a:ext uri="{FF2B5EF4-FFF2-40B4-BE49-F238E27FC236}">
              <a16:creationId xmlns:a16="http://schemas.microsoft.com/office/drawing/2014/main" id="{C6EEA054-32D1-3747-A99E-2348B46CDDC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32933" y="774141200"/>
          <a:ext cx="494873" cy="599440"/>
        </a:xfrm>
        <a:prstGeom prst="rect">
          <a:avLst/>
        </a:prstGeom>
      </xdr:spPr>
    </xdr:pic>
    <xdr:clientData/>
  </xdr:twoCellAnchor>
  <xdr:twoCellAnchor>
    <xdr:from>
      <xdr:col>1</xdr:col>
      <xdr:colOff>0</xdr:colOff>
      <xdr:row>1220</xdr:row>
      <xdr:rowOff>0</xdr:rowOff>
    </xdr:from>
    <xdr:to>
      <xdr:col>1</xdr:col>
      <xdr:colOff>494873</xdr:colOff>
      <xdr:row>1220</xdr:row>
      <xdr:rowOff>599440</xdr:rowOff>
    </xdr:to>
    <xdr:pic>
      <xdr:nvPicPr>
        <xdr:cNvPr id="1103" name="Picture 1102">
          <a:extLst>
            <a:ext uri="{FF2B5EF4-FFF2-40B4-BE49-F238E27FC236}">
              <a16:creationId xmlns:a16="http://schemas.microsoft.com/office/drawing/2014/main" id="{6977E233-5C6D-2F4D-91D4-192A2610BAA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4767733"/>
          <a:ext cx="494873" cy="599440"/>
        </a:xfrm>
        <a:prstGeom prst="rect">
          <a:avLst/>
        </a:prstGeom>
      </xdr:spPr>
    </xdr:pic>
    <xdr:clientData/>
  </xdr:twoCellAnchor>
  <xdr:twoCellAnchor>
    <xdr:from>
      <xdr:col>1</xdr:col>
      <xdr:colOff>0</xdr:colOff>
      <xdr:row>1221</xdr:row>
      <xdr:rowOff>0</xdr:rowOff>
    </xdr:from>
    <xdr:to>
      <xdr:col>1</xdr:col>
      <xdr:colOff>494873</xdr:colOff>
      <xdr:row>1221</xdr:row>
      <xdr:rowOff>599440</xdr:rowOff>
    </xdr:to>
    <xdr:pic>
      <xdr:nvPicPr>
        <xdr:cNvPr id="1104" name="Picture 1103">
          <a:extLst>
            <a:ext uri="{FF2B5EF4-FFF2-40B4-BE49-F238E27FC236}">
              <a16:creationId xmlns:a16="http://schemas.microsoft.com/office/drawing/2014/main" id="{64EC9F86-7A77-254D-9D39-D153E62E3E6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5402733"/>
          <a:ext cx="494873" cy="599440"/>
        </a:xfrm>
        <a:prstGeom prst="rect">
          <a:avLst/>
        </a:prstGeom>
      </xdr:spPr>
    </xdr:pic>
    <xdr:clientData/>
  </xdr:twoCellAnchor>
  <xdr:twoCellAnchor>
    <xdr:from>
      <xdr:col>1</xdr:col>
      <xdr:colOff>0</xdr:colOff>
      <xdr:row>1222</xdr:row>
      <xdr:rowOff>0</xdr:rowOff>
    </xdr:from>
    <xdr:to>
      <xdr:col>1</xdr:col>
      <xdr:colOff>494873</xdr:colOff>
      <xdr:row>1222</xdr:row>
      <xdr:rowOff>599440</xdr:rowOff>
    </xdr:to>
    <xdr:pic>
      <xdr:nvPicPr>
        <xdr:cNvPr id="1105" name="Picture 1104">
          <a:extLst>
            <a:ext uri="{FF2B5EF4-FFF2-40B4-BE49-F238E27FC236}">
              <a16:creationId xmlns:a16="http://schemas.microsoft.com/office/drawing/2014/main" id="{EA9E29D0-2EC4-D741-810D-38E4DECDBB5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037733"/>
          <a:ext cx="494873" cy="599440"/>
        </a:xfrm>
        <a:prstGeom prst="rect">
          <a:avLst/>
        </a:prstGeom>
      </xdr:spPr>
    </xdr:pic>
    <xdr:clientData/>
  </xdr:twoCellAnchor>
  <xdr:twoCellAnchor>
    <xdr:from>
      <xdr:col>1</xdr:col>
      <xdr:colOff>0</xdr:colOff>
      <xdr:row>1223</xdr:row>
      <xdr:rowOff>0</xdr:rowOff>
    </xdr:from>
    <xdr:to>
      <xdr:col>1</xdr:col>
      <xdr:colOff>494873</xdr:colOff>
      <xdr:row>1223</xdr:row>
      <xdr:rowOff>599440</xdr:rowOff>
    </xdr:to>
    <xdr:pic>
      <xdr:nvPicPr>
        <xdr:cNvPr id="1106" name="Picture 1105">
          <a:extLst>
            <a:ext uri="{FF2B5EF4-FFF2-40B4-BE49-F238E27FC236}">
              <a16:creationId xmlns:a16="http://schemas.microsoft.com/office/drawing/2014/main" id="{F4A97DBF-C65A-D548-843F-127BF026A44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672733"/>
          <a:ext cx="494873" cy="599440"/>
        </a:xfrm>
        <a:prstGeom prst="rect">
          <a:avLst/>
        </a:prstGeom>
      </xdr:spPr>
    </xdr:pic>
    <xdr:clientData/>
  </xdr:twoCellAnchor>
  <xdr:twoCellAnchor>
    <xdr:from>
      <xdr:col>1</xdr:col>
      <xdr:colOff>42334</xdr:colOff>
      <xdr:row>930</xdr:row>
      <xdr:rowOff>42333</xdr:rowOff>
    </xdr:from>
    <xdr:to>
      <xdr:col>1</xdr:col>
      <xdr:colOff>626534</xdr:colOff>
      <xdr:row>930</xdr:row>
      <xdr:rowOff>621222</xdr:rowOff>
    </xdr:to>
    <xdr:pic>
      <xdr:nvPicPr>
        <xdr:cNvPr id="1107" name="Picture 1106">
          <a:extLst>
            <a:ext uri="{FF2B5EF4-FFF2-40B4-BE49-F238E27FC236}">
              <a16:creationId xmlns:a16="http://schemas.microsoft.com/office/drawing/2014/main" id="{34CC7153-3C1D-AA46-A5A4-75425D614B39}"/>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999067" y="590660066"/>
          <a:ext cx="584200" cy="578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631</xdr:row>
      <xdr:rowOff>215900</xdr:rowOff>
    </xdr:from>
    <xdr:to>
      <xdr:col>1</xdr:col>
      <xdr:colOff>927100</xdr:colOff>
      <xdr:row>662</xdr:row>
      <xdr:rowOff>144246</xdr:rowOff>
    </xdr:to>
    <xdr:sp macro="" textlink="">
      <xdr:nvSpPr>
        <xdr:cNvPr id="2" name="AutoShape 2485">
          <a:extLst>
            <a:ext uri="{FF2B5EF4-FFF2-40B4-BE49-F238E27FC236}">
              <a16:creationId xmlns:a16="http://schemas.microsoft.com/office/drawing/2014/main" id="{06C7CB8D-1ACC-A641-8B81-FF3B1E88587E}"/>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856</xdr:row>
      <xdr:rowOff>64033</xdr:rowOff>
    </xdr:from>
    <xdr:to>
      <xdr:col>1</xdr:col>
      <xdr:colOff>728133</xdr:colOff>
      <xdr:row>856</xdr:row>
      <xdr:rowOff>672352</xdr:rowOff>
    </xdr:to>
    <xdr:pic>
      <xdr:nvPicPr>
        <xdr:cNvPr id="4" name="Picture 3">
          <a:extLst>
            <a:ext uri="{FF2B5EF4-FFF2-40B4-BE49-F238E27FC236}">
              <a16:creationId xmlns:a16="http://schemas.microsoft.com/office/drawing/2014/main" id="{568A5152-59B5-4B4D-AE23-B650858E7AE8}"/>
            </a:ext>
          </a:extLst>
        </xdr:cNvPr>
        <xdr:cNvPicPr>
          <a:picLocks noChangeAspect="1"/>
        </xdr:cNvPicPr>
      </xdr:nvPicPr>
      <xdr:blipFill>
        <a:blip xmlns:r="http://schemas.openxmlformats.org/officeDocument/2006/relationships" r:embed="rId1"/>
        <a:stretch>
          <a:fillRect/>
        </a:stretch>
      </xdr:blipFill>
      <xdr:spPr>
        <a:xfrm>
          <a:off x="939158" y="601375166"/>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5" name="Picture 4">
          <a:extLst>
            <a:ext uri="{FF2B5EF4-FFF2-40B4-BE49-F238E27FC236}">
              <a16:creationId xmlns:a16="http://schemas.microsoft.com/office/drawing/2014/main" id="{F7C4A499-3DFD-4E4C-BC06-23CB1D8CA3E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287739" y="21247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6" name="Picture 5">
          <a:extLst>
            <a:ext uri="{FF2B5EF4-FFF2-40B4-BE49-F238E27FC236}">
              <a16:creationId xmlns:a16="http://schemas.microsoft.com/office/drawing/2014/main" id="{2338C085-678D-6B45-B23E-A60C84DACF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304270" y="14121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7" name="Picture 6">
          <a:extLst>
            <a:ext uri="{FF2B5EF4-FFF2-40B4-BE49-F238E27FC236}">
              <a16:creationId xmlns:a16="http://schemas.microsoft.com/office/drawing/2014/main" id="{114F3BDB-2E38-8247-8116-8A9B0088531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89555" y="7315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8" name="Picture 7">
          <a:extLst>
            <a:ext uri="{FF2B5EF4-FFF2-40B4-BE49-F238E27FC236}">
              <a16:creationId xmlns:a16="http://schemas.microsoft.com/office/drawing/2014/main" id="{0A521D40-C365-094F-A270-C822EFFA188F}"/>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3" y="28216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9" name="Picture 8">
          <a:extLst>
            <a:ext uri="{FF2B5EF4-FFF2-40B4-BE49-F238E27FC236}">
              <a16:creationId xmlns:a16="http://schemas.microsoft.com/office/drawing/2014/main" id="{DCBF4F34-7E5A-4C4F-8F21-1BFCB2362379}"/>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1" y="35709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0" name="Picture 9">
          <a:extLst>
            <a:ext uri="{FF2B5EF4-FFF2-40B4-BE49-F238E27FC236}">
              <a16:creationId xmlns:a16="http://schemas.microsoft.com/office/drawing/2014/main" id="{08F5FAA0-7BB9-7147-AFD7-0CF16F03E41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229885" y="56591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 name="Picture 10">
          <a:extLst>
            <a:ext uri="{FF2B5EF4-FFF2-40B4-BE49-F238E27FC236}">
              <a16:creationId xmlns:a16="http://schemas.microsoft.com/office/drawing/2014/main" id="{E6C61373-308A-7843-AC1A-59C430B85574}"/>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250043" y="63576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2" name="Picture 11">
          <a:extLst>
            <a:ext uri="{FF2B5EF4-FFF2-40B4-BE49-F238E27FC236}">
              <a16:creationId xmlns:a16="http://schemas.microsoft.com/office/drawing/2014/main" id="{715BE319-A166-8C4E-9C74-091F0356E256}"/>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233915" y="70618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3" name="Picture 12">
          <a:extLst>
            <a:ext uri="{FF2B5EF4-FFF2-40B4-BE49-F238E27FC236}">
              <a16:creationId xmlns:a16="http://schemas.microsoft.com/office/drawing/2014/main" id="{E130F5F3-6474-B04D-9182-310B57A43B25}"/>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283101" y="77205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4" name="Picture 13">
          <a:extLst>
            <a:ext uri="{FF2B5EF4-FFF2-40B4-BE49-F238E27FC236}">
              <a16:creationId xmlns:a16="http://schemas.microsoft.com/office/drawing/2014/main" id="{9F680531-834D-A84D-9FC1-B9262B4F55C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289555" y="42579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5" name="Picture 14">
          <a:extLst>
            <a:ext uri="{FF2B5EF4-FFF2-40B4-BE49-F238E27FC236}">
              <a16:creationId xmlns:a16="http://schemas.microsoft.com/office/drawing/2014/main" id="{2732B656-EBD8-3F4D-B786-AAC33E376C5B}"/>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66170" y="49388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6" name="Picture 15">
          <a:extLst>
            <a:ext uri="{FF2B5EF4-FFF2-40B4-BE49-F238E27FC236}">
              <a16:creationId xmlns:a16="http://schemas.microsoft.com/office/drawing/2014/main" id="{A6827A55-AB54-7742-B3E4-18657EBFCF65}"/>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245204" y="84173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7" name="Picture 16">
          <a:extLst>
            <a:ext uri="{FF2B5EF4-FFF2-40B4-BE49-F238E27FC236}">
              <a16:creationId xmlns:a16="http://schemas.microsoft.com/office/drawing/2014/main" id="{1BAFB846-CC3D-454E-9685-FCCF9BD81E33}"/>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41173" y="91192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8" name="Picture 17">
          <a:extLst>
            <a:ext uri="{FF2B5EF4-FFF2-40B4-BE49-F238E27FC236}">
              <a16:creationId xmlns:a16="http://schemas.microsoft.com/office/drawing/2014/main" id="{8CC6072E-7082-E846-B476-2C69F5F05983}"/>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235528" y="98104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9" name="Picture 18">
          <a:extLst>
            <a:ext uri="{FF2B5EF4-FFF2-40B4-BE49-F238E27FC236}">
              <a16:creationId xmlns:a16="http://schemas.microsoft.com/office/drawing/2014/main" id="{482EFF2B-3F9C-564D-89C1-FFD030FAC8BD}"/>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6328" y="105231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20" name="Picture 19">
          <a:extLst>
            <a:ext uri="{FF2B5EF4-FFF2-40B4-BE49-F238E27FC236}">
              <a16:creationId xmlns:a16="http://schemas.microsoft.com/office/drawing/2014/main" id="{AF553164-68BE-7345-9AAA-A27473CD9DC7}"/>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290360" y="112217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21" name="Picture 20">
          <a:extLst>
            <a:ext uri="{FF2B5EF4-FFF2-40B4-BE49-F238E27FC236}">
              <a16:creationId xmlns:a16="http://schemas.microsoft.com/office/drawing/2014/main" id="{20191687-4DCB-AB45-8CB6-09CFD10B5FED}"/>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270204" y="119019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22" name="Picture 21">
          <a:extLst>
            <a:ext uri="{FF2B5EF4-FFF2-40B4-BE49-F238E27FC236}">
              <a16:creationId xmlns:a16="http://schemas.microsoft.com/office/drawing/2014/main" id="{360D291A-6840-1441-95D5-5631A0351D94}"/>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62944" y="125988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23" name="Picture 22">
          <a:extLst>
            <a:ext uri="{FF2B5EF4-FFF2-40B4-BE49-F238E27FC236}">
              <a16:creationId xmlns:a16="http://schemas.microsoft.com/office/drawing/2014/main" id="{FE14AB41-D8C5-F243-A9CB-E98A40EC5794}"/>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303262" y="133267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24" name="Picture 23">
          <a:extLst>
            <a:ext uri="{FF2B5EF4-FFF2-40B4-BE49-F238E27FC236}">
              <a16:creationId xmlns:a16="http://schemas.microsoft.com/office/drawing/2014/main" id="{1CD24294-12A7-B046-A8E2-8D9E70B57A03}"/>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310520" y="13952260"/>
          <a:ext cx="492783" cy="670652"/>
        </a:xfrm>
        <a:prstGeom prst="rect">
          <a:avLst/>
        </a:prstGeom>
      </xdr:spPr>
    </xdr:pic>
    <xdr:clientData/>
  </xdr:twoCellAnchor>
  <xdr:twoCellAnchor>
    <xdr:from>
      <xdr:col>1</xdr:col>
      <xdr:colOff>203400</xdr:colOff>
      <xdr:row>21</xdr:row>
      <xdr:rowOff>64104</xdr:rowOff>
    </xdr:from>
    <xdr:to>
      <xdr:col>1</xdr:col>
      <xdr:colOff>740885</xdr:colOff>
      <xdr:row>21</xdr:row>
      <xdr:rowOff>658491</xdr:rowOff>
    </xdr:to>
    <xdr:pic>
      <xdr:nvPicPr>
        <xdr:cNvPr id="25" name="Picture 24">
          <a:extLst>
            <a:ext uri="{FF2B5EF4-FFF2-40B4-BE49-F238E27FC236}">
              <a16:creationId xmlns:a16="http://schemas.microsoft.com/office/drawing/2014/main" id="{615520DE-199C-5543-A5A8-F12768D20D7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321000" y="14732604"/>
          <a:ext cx="537485" cy="594387"/>
        </a:xfrm>
        <a:prstGeom prst="rect">
          <a:avLst/>
        </a:prstGeom>
      </xdr:spPr>
    </xdr:pic>
    <xdr:clientData/>
  </xdr:twoCellAnchor>
  <xdr:twoCellAnchor>
    <xdr:from>
      <xdr:col>1</xdr:col>
      <xdr:colOff>168730</xdr:colOff>
      <xdr:row>22</xdr:row>
      <xdr:rowOff>51203</xdr:rowOff>
    </xdr:from>
    <xdr:to>
      <xdr:col>1</xdr:col>
      <xdr:colOff>680824</xdr:colOff>
      <xdr:row>22</xdr:row>
      <xdr:rowOff>673100</xdr:rowOff>
    </xdr:to>
    <xdr:pic>
      <xdr:nvPicPr>
        <xdr:cNvPr id="26" name="Picture 25">
          <a:extLst>
            <a:ext uri="{FF2B5EF4-FFF2-40B4-BE49-F238E27FC236}">
              <a16:creationId xmlns:a16="http://schemas.microsoft.com/office/drawing/2014/main" id="{C8FF7012-39B7-A640-AD39-F3B380F1BCF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286330" y="15418203"/>
          <a:ext cx="512094" cy="621897"/>
        </a:xfrm>
        <a:prstGeom prst="rect">
          <a:avLst/>
        </a:prstGeom>
      </xdr:spPr>
    </xdr:pic>
    <xdr:clientData/>
  </xdr:twoCellAnchor>
  <xdr:twoCellAnchor>
    <xdr:from>
      <xdr:col>1</xdr:col>
      <xdr:colOff>214691</xdr:colOff>
      <xdr:row>23</xdr:row>
      <xdr:rowOff>43946</xdr:rowOff>
    </xdr:from>
    <xdr:to>
      <xdr:col>1</xdr:col>
      <xdr:colOff>707474</xdr:colOff>
      <xdr:row>23</xdr:row>
      <xdr:rowOff>651098</xdr:rowOff>
    </xdr:to>
    <xdr:pic>
      <xdr:nvPicPr>
        <xdr:cNvPr id="27" name="Picture 26">
          <a:extLst>
            <a:ext uri="{FF2B5EF4-FFF2-40B4-BE49-F238E27FC236}">
              <a16:creationId xmlns:a16="http://schemas.microsoft.com/office/drawing/2014/main" id="{D0986DD8-8100-8946-92F3-0EBE91AB059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32291" y="16109446"/>
          <a:ext cx="492783" cy="607152"/>
        </a:xfrm>
        <a:prstGeom prst="rect">
          <a:avLst/>
        </a:prstGeom>
      </xdr:spPr>
    </xdr:pic>
    <xdr:clientData/>
  </xdr:twoCellAnchor>
  <xdr:twoCellAnchor>
    <xdr:from>
      <xdr:col>1</xdr:col>
      <xdr:colOff>232430</xdr:colOff>
      <xdr:row>24</xdr:row>
      <xdr:rowOff>56847</xdr:rowOff>
    </xdr:from>
    <xdr:to>
      <xdr:col>1</xdr:col>
      <xdr:colOff>766797</xdr:colOff>
      <xdr:row>24</xdr:row>
      <xdr:rowOff>649224</xdr:rowOff>
    </xdr:to>
    <xdr:pic>
      <xdr:nvPicPr>
        <xdr:cNvPr id="28" name="Picture 27">
          <a:extLst>
            <a:ext uri="{FF2B5EF4-FFF2-40B4-BE49-F238E27FC236}">
              <a16:creationId xmlns:a16="http://schemas.microsoft.com/office/drawing/2014/main" id="{D69EB240-D665-3343-8349-7C7886CD0DFE}"/>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350030" y="16820847"/>
          <a:ext cx="534367" cy="592377"/>
        </a:xfrm>
        <a:prstGeom prst="rect">
          <a:avLst/>
        </a:prstGeom>
      </xdr:spPr>
    </xdr:pic>
    <xdr:clientData/>
  </xdr:twoCellAnchor>
  <xdr:twoCellAnchor>
    <xdr:from>
      <xdr:col>1</xdr:col>
      <xdr:colOff>139700</xdr:colOff>
      <xdr:row>25</xdr:row>
      <xdr:rowOff>62288</xdr:rowOff>
    </xdr:from>
    <xdr:to>
      <xdr:col>1</xdr:col>
      <xdr:colOff>645443</xdr:colOff>
      <xdr:row>25</xdr:row>
      <xdr:rowOff>660400</xdr:rowOff>
    </xdr:to>
    <xdr:pic>
      <xdr:nvPicPr>
        <xdr:cNvPr id="29" name="Picture 28">
          <a:extLst>
            <a:ext uri="{FF2B5EF4-FFF2-40B4-BE49-F238E27FC236}">
              <a16:creationId xmlns:a16="http://schemas.microsoft.com/office/drawing/2014/main" id="{7E4141A7-371B-DA47-A685-D1B087A0357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257300" y="17524788"/>
          <a:ext cx="505743" cy="598112"/>
        </a:xfrm>
        <a:prstGeom prst="rect">
          <a:avLst/>
        </a:prstGeom>
      </xdr:spPr>
    </xdr:pic>
    <xdr:clientData/>
  </xdr:twoCellAnchor>
  <xdr:twoCellAnchor>
    <xdr:from>
      <xdr:col>1</xdr:col>
      <xdr:colOff>248557</xdr:colOff>
      <xdr:row>26</xdr:row>
      <xdr:rowOff>76803</xdr:rowOff>
    </xdr:from>
    <xdr:to>
      <xdr:col>1</xdr:col>
      <xdr:colOff>742027</xdr:colOff>
      <xdr:row>26</xdr:row>
      <xdr:rowOff>660400</xdr:rowOff>
    </xdr:to>
    <xdr:pic>
      <xdr:nvPicPr>
        <xdr:cNvPr id="30" name="Picture 29">
          <a:extLst>
            <a:ext uri="{FF2B5EF4-FFF2-40B4-BE49-F238E27FC236}">
              <a16:creationId xmlns:a16="http://schemas.microsoft.com/office/drawing/2014/main" id="{2E79A77A-0C01-7943-A3BC-4247DA333F1E}"/>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366157" y="18237803"/>
          <a:ext cx="493470" cy="583597"/>
        </a:xfrm>
        <a:prstGeom prst="rect">
          <a:avLst/>
        </a:prstGeom>
      </xdr:spPr>
    </xdr:pic>
    <xdr:clientData/>
  </xdr:twoCellAnchor>
  <xdr:twoCellAnchor>
    <xdr:from>
      <xdr:col>1</xdr:col>
      <xdr:colOff>288875</xdr:colOff>
      <xdr:row>27</xdr:row>
      <xdr:rowOff>85877</xdr:rowOff>
    </xdr:from>
    <xdr:to>
      <xdr:col>1</xdr:col>
      <xdr:colOff>774701</xdr:colOff>
      <xdr:row>28</xdr:row>
      <xdr:rowOff>1954</xdr:rowOff>
    </xdr:to>
    <xdr:pic>
      <xdr:nvPicPr>
        <xdr:cNvPr id="31" name="Picture 30">
          <a:extLst>
            <a:ext uri="{FF2B5EF4-FFF2-40B4-BE49-F238E27FC236}">
              <a16:creationId xmlns:a16="http://schemas.microsoft.com/office/drawing/2014/main" id="{0E373984-1001-BD47-80A3-C03EA5ECD78B}"/>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6475" y="18945377"/>
          <a:ext cx="485826" cy="614577"/>
        </a:xfrm>
        <a:prstGeom prst="rect">
          <a:avLst/>
        </a:prstGeom>
      </xdr:spPr>
    </xdr:pic>
    <xdr:clientData/>
  </xdr:twoCellAnchor>
  <xdr:twoCellAnchor>
    <xdr:from>
      <xdr:col>1</xdr:col>
      <xdr:colOff>329193</xdr:colOff>
      <xdr:row>28</xdr:row>
      <xdr:rowOff>43875</xdr:rowOff>
    </xdr:from>
    <xdr:to>
      <xdr:col>1</xdr:col>
      <xdr:colOff>749625</xdr:colOff>
      <xdr:row>28</xdr:row>
      <xdr:rowOff>673100</xdr:rowOff>
    </xdr:to>
    <xdr:pic>
      <xdr:nvPicPr>
        <xdr:cNvPr id="32" name="Picture 31">
          <a:extLst>
            <a:ext uri="{FF2B5EF4-FFF2-40B4-BE49-F238E27FC236}">
              <a16:creationId xmlns:a16="http://schemas.microsoft.com/office/drawing/2014/main" id="{D811158C-15F4-9647-A41F-4EF16DB9545E}"/>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46793" y="19601875"/>
          <a:ext cx="420432" cy="629225"/>
        </a:xfrm>
        <a:prstGeom prst="rect">
          <a:avLst/>
        </a:prstGeom>
      </xdr:spPr>
    </xdr:pic>
    <xdr:clientData/>
  </xdr:twoCellAnchor>
  <xdr:twoCellAnchor>
    <xdr:from>
      <xdr:col>1</xdr:col>
      <xdr:colOff>309032</xdr:colOff>
      <xdr:row>29</xdr:row>
      <xdr:rowOff>25401</xdr:rowOff>
    </xdr:from>
    <xdr:to>
      <xdr:col>1</xdr:col>
      <xdr:colOff>747611</xdr:colOff>
      <xdr:row>29</xdr:row>
      <xdr:rowOff>673101</xdr:rowOff>
    </xdr:to>
    <xdr:pic>
      <xdr:nvPicPr>
        <xdr:cNvPr id="33" name="Picture 32">
          <a:extLst>
            <a:ext uri="{FF2B5EF4-FFF2-40B4-BE49-F238E27FC236}">
              <a16:creationId xmlns:a16="http://schemas.microsoft.com/office/drawing/2014/main" id="{8C0C5161-76E5-C04B-8B8E-A66F1AE0E231}"/>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632" y="20281901"/>
          <a:ext cx="438579" cy="647700"/>
        </a:xfrm>
        <a:prstGeom prst="rect">
          <a:avLst/>
        </a:prstGeom>
      </xdr:spPr>
    </xdr:pic>
    <xdr:clientData/>
  </xdr:twoCellAnchor>
  <xdr:twoCellAnchor>
    <xdr:from>
      <xdr:col>1</xdr:col>
      <xdr:colOff>312260</xdr:colOff>
      <xdr:row>30</xdr:row>
      <xdr:rowOff>37093</xdr:rowOff>
    </xdr:from>
    <xdr:to>
      <xdr:col>1</xdr:col>
      <xdr:colOff>745066</xdr:colOff>
      <xdr:row>30</xdr:row>
      <xdr:rowOff>673893</xdr:rowOff>
    </xdr:to>
    <xdr:pic>
      <xdr:nvPicPr>
        <xdr:cNvPr id="34" name="Picture 33">
          <a:extLst>
            <a:ext uri="{FF2B5EF4-FFF2-40B4-BE49-F238E27FC236}">
              <a16:creationId xmlns:a16="http://schemas.microsoft.com/office/drawing/2014/main" id="{74A60AE9-DC7E-E143-8CAE-463C94314A3D}"/>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29860" y="20992093"/>
          <a:ext cx="432806" cy="636800"/>
        </a:xfrm>
        <a:prstGeom prst="rect">
          <a:avLst/>
        </a:prstGeom>
      </xdr:spPr>
    </xdr:pic>
    <xdr:clientData/>
  </xdr:twoCellAnchor>
  <xdr:twoCellAnchor>
    <xdr:from>
      <xdr:col>1</xdr:col>
      <xdr:colOff>315083</xdr:colOff>
      <xdr:row>31</xdr:row>
      <xdr:rowOff>31448</xdr:rowOff>
    </xdr:from>
    <xdr:to>
      <xdr:col>1</xdr:col>
      <xdr:colOff>750379</xdr:colOff>
      <xdr:row>31</xdr:row>
      <xdr:rowOff>685801</xdr:rowOff>
    </xdr:to>
    <xdr:pic>
      <xdr:nvPicPr>
        <xdr:cNvPr id="35" name="Picture 34">
          <a:extLst>
            <a:ext uri="{FF2B5EF4-FFF2-40B4-BE49-F238E27FC236}">
              <a16:creationId xmlns:a16="http://schemas.microsoft.com/office/drawing/2014/main" id="{4364C2E6-ECB2-1243-B1CB-09776422143D}"/>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32683" y="21684948"/>
          <a:ext cx="435296" cy="654353"/>
        </a:xfrm>
        <a:prstGeom prst="rect">
          <a:avLst/>
        </a:prstGeom>
      </xdr:spPr>
    </xdr:pic>
    <xdr:clientData/>
  </xdr:twoCellAnchor>
  <xdr:twoCellAnchor>
    <xdr:from>
      <xdr:col>1</xdr:col>
      <xdr:colOff>314679</xdr:colOff>
      <xdr:row>32</xdr:row>
      <xdr:rowOff>34269</xdr:rowOff>
    </xdr:from>
    <xdr:to>
      <xdr:col>1</xdr:col>
      <xdr:colOff>762399</xdr:colOff>
      <xdr:row>32</xdr:row>
      <xdr:rowOff>678165</xdr:rowOff>
    </xdr:to>
    <xdr:pic>
      <xdr:nvPicPr>
        <xdr:cNvPr id="36" name="Picture 35">
          <a:extLst>
            <a:ext uri="{FF2B5EF4-FFF2-40B4-BE49-F238E27FC236}">
              <a16:creationId xmlns:a16="http://schemas.microsoft.com/office/drawing/2014/main" id="{07565B1E-1E57-7B41-8DA2-81C561A37D6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432279" y="22386269"/>
          <a:ext cx="447720" cy="643896"/>
        </a:xfrm>
        <a:prstGeom prst="rect">
          <a:avLst/>
        </a:prstGeom>
      </xdr:spPr>
    </xdr:pic>
    <xdr:clientData/>
  </xdr:twoCellAnchor>
  <xdr:twoCellAnchor>
    <xdr:from>
      <xdr:col>1</xdr:col>
      <xdr:colOff>292101</xdr:colOff>
      <xdr:row>33</xdr:row>
      <xdr:rowOff>31850</xdr:rowOff>
    </xdr:from>
    <xdr:to>
      <xdr:col>1</xdr:col>
      <xdr:colOff>759545</xdr:colOff>
      <xdr:row>33</xdr:row>
      <xdr:rowOff>672031</xdr:rowOff>
    </xdr:to>
    <xdr:pic>
      <xdr:nvPicPr>
        <xdr:cNvPr id="37" name="Picture 36">
          <a:extLst>
            <a:ext uri="{FF2B5EF4-FFF2-40B4-BE49-F238E27FC236}">
              <a16:creationId xmlns:a16="http://schemas.microsoft.com/office/drawing/2014/main" id="{B5FC7C05-1804-7242-A7A9-3EFE41052E58}"/>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409701" y="23082350"/>
          <a:ext cx="467444" cy="640181"/>
        </a:xfrm>
        <a:prstGeom prst="rect">
          <a:avLst/>
        </a:prstGeom>
      </xdr:spPr>
    </xdr:pic>
    <xdr:clientData/>
  </xdr:twoCellAnchor>
  <xdr:twoCellAnchor>
    <xdr:from>
      <xdr:col>1</xdr:col>
      <xdr:colOff>312258</xdr:colOff>
      <xdr:row>34</xdr:row>
      <xdr:rowOff>31848</xdr:rowOff>
    </xdr:from>
    <xdr:to>
      <xdr:col>1</xdr:col>
      <xdr:colOff>756043</xdr:colOff>
      <xdr:row>34</xdr:row>
      <xdr:rowOff>677334</xdr:rowOff>
    </xdr:to>
    <xdr:pic>
      <xdr:nvPicPr>
        <xdr:cNvPr id="38" name="Picture 37">
          <a:extLst>
            <a:ext uri="{FF2B5EF4-FFF2-40B4-BE49-F238E27FC236}">
              <a16:creationId xmlns:a16="http://schemas.microsoft.com/office/drawing/2014/main" id="{602EE37A-94B9-DC4B-9F8F-83A34FD707B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429858" y="23780848"/>
          <a:ext cx="443785" cy="645486"/>
        </a:xfrm>
        <a:prstGeom prst="rect">
          <a:avLst/>
        </a:prstGeom>
      </xdr:spPr>
    </xdr:pic>
    <xdr:clientData/>
  </xdr:twoCellAnchor>
  <xdr:twoCellAnchor>
    <xdr:from>
      <xdr:col>1</xdr:col>
      <xdr:colOff>196143</xdr:colOff>
      <xdr:row>35</xdr:row>
      <xdr:rowOff>78176</xdr:rowOff>
    </xdr:from>
    <xdr:to>
      <xdr:col>1</xdr:col>
      <xdr:colOff>671460</xdr:colOff>
      <xdr:row>35</xdr:row>
      <xdr:rowOff>613834</xdr:rowOff>
    </xdr:to>
    <xdr:pic>
      <xdr:nvPicPr>
        <xdr:cNvPr id="39" name="Picture 38">
          <a:extLst>
            <a:ext uri="{FF2B5EF4-FFF2-40B4-BE49-F238E27FC236}">
              <a16:creationId xmlns:a16="http://schemas.microsoft.com/office/drawing/2014/main" id="{B451F3B7-93F2-BD4B-AC39-00674E7CC8DA}"/>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13743" y="24525676"/>
          <a:ext cx="475317" cy="535658"/>
        </a:xfrm>
        <a:prstGeom prst="rect">
          <a:avLst/>
        </a:prstGeom>
      </xdr:spPr>
    </xdr:pic>
    <xdr:clientData/>
  </xdr:twoCellAnchor>
  <xdr:twoCellAnchor>
    <xdr:from>
      <xdr:col>1</xdr:col>
      <xdr:colOff>217914</xdr:colOff>
      <xdr:row>36</xdr:row>
      <xdr:rowOff>78176</xdr:rowOff>
    </xdr:from>
    <xdr:to>
      <xdr:col>1</xdr:col>
      <xdr:colOff>693231</xdr:colOff>
      <xdr:row>36</xdr:row>
      <xdr:rowOff>606348</xdr:rowOff>
    </xdr:to>
    <xdr:pic>
      <xdr:nvPicPr>
        <xdr:cNvPr id="40" name="Picture 39">
          <a:extLst>
            <a:ext uri="{FF2B5EF4-FFF2-40B4-BE49-F238E27FC236}">
              <a16:creationId xmlns:a16="http://schemas.microsoft.com/office/drawing/2014/main" id="{F04ECFAE-8F2C-114C-958A-328C7B80012B}"/>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35514" y="25224176"/>
          <a:ext cx="475317" cy="528172"/>
        </a:xfrm>
        <a:prstGeom prst="rect">
          <a:avLst/>
        </a:prstGeom>
      </xdr:spPr>
    </xdr:pic>
    <xdr:clientData/>
  </xdr:twoCellAnchor>
  <xdr:twoCellAnchor>
    <xdr:from>
      <xdr:col>1</xdr:col>
      <xdr:colOff>292100</xdr:colOff>
      <xdr:row>37</xdr:row>
      <xdr:rowOff>33822</xdr:rowOff>
    </xdr:from>
    <xdr:to>
      <xdr:col>1</xdr:col>
      <xdr:colOff>745402</xdr:colOff>
      <xdr:row>37</xdr:row>
      <xdr:rowOff>681142</xdr:rowOff>
    </xdr:to>
    <xdr:pic>
      <xdr:nvPicPr>
        <xdr:cNvPr id="41" name="Picture 40">
          <a:extLst>
            <a:ext uri="{FF2B5EF4-FFF2-40B4-BE49-F238E27FC236}">
              <a16:creationId xmlns:a16="http://schemas.microsoft.com/office/drawing/2014/main" id="{7CC60A13-5FD9-1E47-9026-3BBF53BE0251}"/>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5878322"/>
          <a:ext cx="453302" cy="647320"/>
        </a:xfrm>
        <a:prstGeom prst="rect">
          <a:avLst/>
        </a:prstGeom>
      </xdr:spPr>
    </xdr:pic>
    <xdr:clientData/>
  </xdr:twoCellAnchor>
  <xdr:twoCellAnchor>
    <xdr:from>
      <xdr:col>1</xdr:col>
      <xdr:colOff>292100</xdr:colOff>
      <xdr:row>38</xdr:row>
      <xdr:rowOff>33823</xdr:rowOff>
    </xdr:from>
    <xdr:to>
      <xdr:col>1</xdr:col>
      <xdr:colOff>745403</xdr:colOff>
      <xdr:row>38</xdr:row>
      <xdr:rowOff>679238</xdr:rowOff>
    </xdr:to>
    <xdr:pic>
      <xdr:nvPicPr>
        <xdr:cNvPr id="42" name="Picture 41">
          <a:extLst>
            <a:ext uri="{FF2B5EF4-FFF2-40B4-BE49-F238E27FC236}">
              <a16:creationId xmlns:a16="http://schemas.microsoft.com/office/drawing/2014/main" id="{8D95E52B-8C4A-F947-8EF1-36D9817E1B18}"/>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6576823"/>
          <a:ext cx="453303" cy="645415"/>
        </a:xfrm>
        <a:prstGeom prst="rect">
          <a:avLst/>
        </a:prstGeom>
      </xdr:spPr>
    </xdr:pic>
    <xdr:clientData/>
  </xdr:twoCellAnchor>
  <xdr:twoCellAnchor>
    <xdr:from>
      <xdr:col>1</xdr:col>
      <xdr:colOff>283229</xdr:colOff>
      <xdr:row>39</xdr:row>
      <xdr:rowOff>44753</xdr:rowOff>
    </xdr:from>
    <xdr:to>
      <xdr:col>1</xdr:col>
      <xdr:colOff>748527</xdr:colOff>
      <xdr:row>39</xdr:row>
      <xdr:rowOff>677351</xdr:rowOff>
    </xdr:to>
    <xdr:pic>
      <xdr:nvPicPr>
        <xdr:cNvPr id="43" name="Picture 42">
          <a:extLst>
            <a:ext uri="{FF2B5EF4-FFF2-40B4-BE49-F238E27FC236}">
              <a16:creationId xmlns:a16="http://schemas.microsoft.com/office/drawing/2014/main" id="{F5FB28A9-04A0-1E46-BDE1-C8DC9B519E8D}"/>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00829" y="27286253"/>
          <a:ext cx="465298" cy="632598"/>
        </a:xfrm>
        <a:prstGeom prst="rect">
          <a:avLst/>
        </a:prstGeom>
      </xdr:spPr>
    </xdr:pic>
    <xdr:clientData/>
  </xdr:twoCellAnchor>
  <xdr:twoCellAnchor>
    <xdr:from>
      <xdr:col>1</xdr:col>
      <xdr:colOff>271941</xdr:colOff>
      <xdr:row>40</xdr:row>
      <xdr:rowOff>57251</xdr:rowOff>
    </xdr:from>
    <xdr:to>
      <xdr:col>1</xdr:col>
      <xdr:colOff>740095</xdr:colOff>
      <xdr:row>40</xdr:row>
      <xdr:rowOff>685800</xdr:rowOff>
    </xdr:to>
    <xdr:pic>
      <xdr:nvPicPr>
        <xdr:cNvPr id="44" name="Picture 43">
          <a:extLst>
            <a:ext uri="{FF2B5EF4-FFF2-40B4-BE49-F238E27FC236}">
              <a16:creationId xmlns:a16="http://schemas.microsoft.com/office/drawing/2014/main" id="{56794BE5-D6E0-EC44-A18A-A4DBE1B5F486}"/>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9541" y="27997251"/>
          <a:ext cx="468154" cy="628549"/>
        </a:xfrm>
        <a:prstGeom prst="rect">
          <a:avLst/>
        </a:prstGeom>
      </xdr:spPr>
    </xdr:pic>
    <xdr:clientData/>
  </xdr:twoCellAnchor>
  <xdr:twoCellAnchor>
    <xdr:from>
      <xdr:col>1</xdr:col>
      <xdr:colOff>113091</xdr:colOff>
      <xdr:row>41</xdr:row>
      <xdr:rowOff>46063</xdr:rowOff>
    </xdr:from>
    <xdr:to>
      <xdr:col>1</xdr:col>
      <xdr:colOff>698753</xdr:colOff>
      <xdr:row>41</xdr:row>
      <xdr:rowOff>629814</xdr:rowOff>
    </xdr:to>
    <xdr:pic>
      <xdr:nvPicPr>
        <xdr:cNvPr id="45" name="Picture 44">
          <a:extLst>
            <a:ext uri="{FF2B5EF4-FFF2-40B4-BE49-F238E27FC236}">
              <a16:creationId xmlns:a16="http://schemas.microsoft.com/office/drawing/2014/main" id="{B13C06EC-E6A7-B74E-9D67-688CFCFF5A8C}"/>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230691" y="28684563"/>
          <a:ext cx="585662" cy="583751"/>
        </a:xfrm>
        <a:prstGeom prst="rect">
          <a:avLst/>
        </a:prstGeom>
      </xdr:spPr>
    </xdr:pic>
    <xdr:clientData/>
  </xdr:twoCellAnchor>
  <xdr:twoCellAnchor>
    <xdr:from>
      <xdr:col>1</xdr:col>
      <xdr:colOff>178404</xdr:colOff>
      <xdr:row>42</xdr:row>
      <xdr:rowOff>81675</xdr:rowOff>
    </xdr:from>
    <xdr:to>
      <xdr:col>1</xdr:col>
      <xdr:colOff>674927</xdr:colOff>
      <xdr:row>42</xdr:row>
      <xdr:rowOff>623234</xdr:rowOff>
    </xdr:to>
    <xdr:pic>
      <xdr:nvPicPr>
        <xdr:cNvPr id="46" name="Picture 45">
          <a:extLst>
            <a:ext uri="{FF2B5EF4-FFF2-40B4-BE49-F238E27FC236}">
              <a16:creationId xmlns:a16="http://schemas.microsoft.com/office/drawing/2014/main" id="{4B1EA88E-0CDE-8A40-B178-6EC23BD79681}"/>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296004" y="29418675"/>
          <a:ext cx="496523" cy="541559"/>
        </a:xfrm>
        <a:prstGeom prst="rect">
          <a:avLst/>
        </a:prstGeom>
      </xdr:spPr>
    </xdr:pic>
    <xdr:clientData/>
  </xdr:twoCellAnchor>
  <xdr:twoCellAnchor>
    <xdr:from>
      <xdr:col>1</xdr:col>
      <xdr:colOff>231624</xdr:colOff>
      <xdr:row>43</xdr:row>
      <xdr:rowOff>74050</xdr:rowOff>
    </xdr:from>
    <xdr:to>
      <xdr:col>1</xdr:col>
      <xdr:colOff>731138</xdr:colOff>
      <xdr:row>43</xdr:row>
      <xdr:rowOff>613962</xdr:rowOff>
    </xdr:to>
    <xdr:pic>
      <xdr:nvPicPr>
        <xdr:cNvPr id="47" name="Picture 46">
          <a:extLst>
            <a:ext uri="{FF2B5EF4-FFF2-40B4-BE49-F238E27FC236}">
              <a16:creationId xmlns:a16="http://schemas.microsoft.com/office/drawing/2014/main" id="{B9EA0CD7-659F-5C4B-B8A1-0910A3E7FC64}"/>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49224" y="30109550"/>
          <a:ext cx="499514" cy="539912"/>
        </a:xfrm>
        <a:prstGeom prst="rect">
          <a:avLst/>
        </a:prstGeom>
      </xdr:spPr>
    </xdr:pic>
    <xdr:clientData/>
  </xdr:twoCellAnchor>
  <xdr:twoCellAnchor>
    <xdr:from>
      <xdr:col>1</xdr:col>
      <xdr:colOff>140507</xdr:colOff>
      <xdr:row>44</xdr:row>
      <xdr:rowOff>108046</xdr:rowOff>
    </xdr:from>
    <xdr:to>
      <xdr:col>1</xdr:col>
      <xdr:colOff>615685</xdr:colOff>
      <xdr:row>44</xdr:row>
      <xdr:rowOff>615421</xdr:rowOff>
    </xdr:to>
    <xdr:pic>
      <xdr:nvPicPr>
        <xdr:cNvPr id="48" name="Picture 47">
          <a:extLst>
            <a:ext uri="{FF2B5EF4-FFF2-40B4-BE49-F238E27FC236}">
              <a16:creationId xmlns:a16="http://schemas.microsoft.com/office/drawing/2014/main" id="{782183E8-76EC-424E-82C7-6E99CF3FE05E}"/>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258107" y="30842046"/>
          <a:ext cx="475178" cy="507375"/>
        </a:xfrm>
        <a:prstGeom prst="rect">
          <a:avLst/>
        </a:prstGeom>
      </xdr:spPr>
    </xdr:pic>
    <xdr:clientData/>
  </xdr:twoCellAnchor>
  <xdr:twoCellAnchor>
    <xdr:from>
      <xdr:col>1</xdr:col>
      <xdr:colOff>200981</xdr:colOff>
      <xdr:row>45</xdr:row>
      <xdr:rowOff>118943</xdr:rowOff>
    </xdr:from>
    <xdr:to>
      <xdr:col>1</xdr:col>
      <xdr:colOff>672320</xdr:colOff>
      <xdr:row>46</xdr:row>
      <xdr:rowOff>4111</xdr:rowOff>
    </xdr:to>
    <xdr:pic>
      <xdr:nvPicPr>
        <xdr:cNvPr id="49" name="Picture 48">
          <a:extLst>
            <a:ext uri="{FF2B5EF4-FFF2-40B4-BE49-F238E27FC236}">
              <a16:creationId xmlns:a16="http://schemas.microsoft.com/office/drawing/2014/main" id="{6C641B5D-D6A6-7F41-9724-82E91067860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18581" y="31551443"/>
          <a:ext cx="471339" cy="583668"/>
        </a:xfrm>
        <a:prstGeom prst="rect">
          <a:avLst/>
        </a:prstGeom>
      </xdr:spPr>
    </xdr:pic>
    <xdr:clientData/>
  </xdr:twoCellAnchor>
  <xdr:twoCellAnchor>
    <xdr:from>
      <xdr:col>1</xdr:col>
      <xdr:colOff>200983</xdr:colOff>
      <xdr:row>46</xdr:row>
      <xdr:rowOff>124849</xdr:rowOff>
    </xdr:from>
    <xdr:to>
      <xdr:col>1</xdr:col>
      <xdr:colOff>665588</xdr:colOff>
      <xdr:row>47</xdr:row>
      <xdr:rowOff>9420</xdr:rowOff>
    </xdr:to>
    <xdr:pic>
      <xdr:nvPicPr>
        <xdr:cNvPr id="50" name="Picture 49">
          <a:extLst>
            <a:ext uri="{FF2B5EF4-FFF2-40B4-BE49-F238E27FC236}">
              <a16:creationId xmlns:a16="http://schemas.microsoft.com/office/drawing/2014/main" id="{5CFEB070-525C-A745-8291-97CA1E8F9D6F}"/>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18583" y="32255849"/>
          <a:ext cx="464605" cy="583071"/>
        </a:xfrm>
        <a:prstGeom prst="rect">
          <a:avLst/>
        </a:prstGeom>
      </xdr:spPr>
    </xdr:pic>
    <xdr:clientData/>
  </xdr:twoCellAnchor>
  <xdr:twoCellAnchor>
    <xdr:from>
      <xdr:col>1</xdr:col>
      <xdr:colOff>169829</xdr:colOff>
      <xdr:row>47</xdr:row>
      <xdr:rowOff>128210</xdr:rowOff>
    </xdr:from>
    <xdr:to>
      <xdr:col>1</xdr:col>
      <xdr:colOff>667292</xdr:colOff>
      <xdr:row>48</xdr:row>
      <xdr:rowOff>9749</xdr:rowOff>
    </xdr:to>
    <xdr:pic>
      <xdr:nvPicPr>
        <xdr:cNvPr id="51" name="Picture 50">
          <a:extLst>
            <a:ext uri="{FF2B5EF4-FFF2-40B4-BE49-F238E27FC236}">
              <a16:creationId xmlns:a16="http://schemas.microsoft.com/office/drawing/2014/main" id="{002C68B8-EA85-E346-8981-F05625CFA003}"/>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287429" y="32957710"/>
          <a:ext cx="497463" cy="580039"/>
        </a:xfrm>
        <a:prstGeom prst="rect">
          <a:avLst/>
        </a:prstGeom>
      </xdr:spPr>
    </xdr:pic>
    <xdr:clientData/>
  </xdr:twoCellAnchor>
  <xdr:twoCellAnchor>
    <xdr:from>
      <xdr:col>1</xdr:col>
      <xdr:colOff>200984</xdr:colOff>
      <xdr:row>48</xdr:row>
      <xdr:rowOff>93650</xdr:rowOff>
    </xdr:from>
    <xdr:to>
      <xdr:col>1</xdr:col>
      <xdr:colOff>671412</xdr:colOff>
      <xdr:row>48</xdr:row>
      <xdr:rowOff>693085</xdr:rowOff>
    </xdr:to>
    <xdr:pic>
      <xdr:nvPicPr>
        <xdr:cNvPr id="52" name="Picture 51">
          <a:extLst>
            <a:ext uri="{FF2B5EF4-FFF2-40B4-BE49-F238E27FC236}">
              <a16:creationId xmlns:a16="http://schemas.microsoft.com/office/drawing/2014/main" id="{49F0B5D8-E77C-AD4F-95F5-850A045ABCF9}"/>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318584" y="33621650"/>
          <a:ext cx="470428" cy="599435"/>
        </a:xfrm>
        <a:prstGeom prst="rect">
          <a:avLst/>
        </a:prstGeom>
      </xdr:spPr>
    </xdr:pic>
    <xdr:clientData/>
  </xdr:twoCellAnchor>
  <xdr:twoCellAnchor>
    <xdr:from>
      <xdr:col>1</xdr:col>
      <xdr:colOff>221141</xdr:colOff>
      <xdr:row>49</xdr:row>
      <xdr:rowOff>87890</xdr:rowOff>
    </xdr:from>
    <xdr:to>
      <xdr:col>1</xdr:col>
      <xdr:colOff>675373</xdr:colOff>
      <xdr:row>49</xdr:row>
      <xdr:rowOff>693593</xdr:rowOff>
    </xdr:to>
    <xdr:pic>
      <xdr:nvPicPr>
        <xdr:cNvPr id="53" name="Picture 52">
          <a:extLst>
            <a:ext uri="{FF2B5EF4-FFF2-40B4-BE49-F238E27FC236}">
              <a16:creationId xmlns:a16="http://schemas.microsoft.com/office/drawing/2014/main" id="{0D811F16-BB1D-304F-9FE6-08BAFC121B8A}"/>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338741" y="34314390"/>
          <a:ext cx="454232" cy="605703"/>
        </a:xfrm>
        <a:prstGeom prst="rect">
          <a:avLst/>
        </a:prstGeom>
      </xdr:spPr>
    </xdr:pic>
    <xdr:clientData/>
  </xdr:twoCellAnchor>
  <xdr:twoCellAnchor>
    <xdr:from>
      <xdr:col>1</xdr:col>
      <xdr:colOff>180825</xdr:colOff>
      <xdr:row>50</xdr:row>
      <xdr:rowOff>92325</xdr:rowOff>
    </xdr:from>
    <xdr:to>
      <xdr:col>1</xdr:col>
      <xdr:colOff>661992</xdr:colOff>
      <xdr:row>51</xdr:row>
      <xdr:rowOff>1525</xdr:rowOff>
    </xdr:to>
    <xdr:pic>
      <xdr:nvPicPr>
        <xdr:cNvPr id="54" name="Picture 53">
          <a:extLst>
            <a:ext uri="{FF2B5EF4-FFF2-40B4-BE49-F238E27FC236}">
              <a16:creationId xmlns:a16="http://schemas.microsoft.com/office/drawing/2014/main" id="{B379C273-30C3-5C46-B741-C3A2344383DE}"/>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98425" y="35017325"/>
          <a:ext cx="481167" cy="607700"/>
        </a:xfrm>
        <a:prstGeom prst="rect">
          <a:avLst/>
        </a:prstGeom>
      </xdr:spPr>
    </xdr:pic>
    <xdr:clientData/>
  </xdr:twoCellAnchor>
  <xdr:twoCellAnchor>
    <xdr:from>
      <xdr:col>1</xdr:col>
      <xdr:colOff>221142</xdr:colOff>
      <xdr:row>51</xdr:row>
      <xdr:rowOff>95956</xdr:rowOff>
    </xdr:from>
    <xdr:to>
      <xdr:col>1</xdr:col>
      <xdr:colOff>670642</xdr:colOff>
      <xdr:row>52</xdr:row>
      <xdr:rowOff>3546</xdr:rowOff>
    </xdr:to>
    <xdr:pic>
      <xdr:nvPicPr>
        <xdr:cNvPr id="55" name="Picture 54">
          <a:extLst>
            <a:ext uri="{FF2B5EF4-FFF2-40B4-BE49-F238E27FC236}">
              <a16:creationId xmlns:a16="http://schemas.microsoft.com/office/drawing/2014/main" id="{00D07C8D-11D0-5948-ACDB-DBBA5EDDA986}"/>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338742" y="35719456"/>
          <a:ext cx="449500" cy="606090"/>
        </a:xfrm>
        <a:prstGeom prst="rect">
          <a:avLst/>
        </a:prstGeom>
      </xdr:spPr>
    </xdr:pic>
    <xdr:clientData/>
  </xdr:twoCellAnchor>
  <xdr:twoCellAnchor>
    <xdr:from>
      <xdr:col>1</xdr:col>
      <xdr:colOff>221143</xdr:colOff>
      <xdr:row>52</xdr:row>
      <xdr:rowOff>95953</xdr:rowOff>
    </xdr:from>
    <xdr:to>
      <xdr:col>1</xdr:col>
      <xdr:colOff>670643</xdr:colOff>
      <xdr:row>52</xdr:row>
      <xdr:rowOff>692218</xdr:rowOff>
    </xdr:to>
    <xdr:pic>
      <xdr:nvPicPr>
        <xdr:cNvPr id="56" name="Picture 55">
          <a:extLst>
            <a:ext uri="{FF2B5EF4-FFF2-40B4-BE49-F238E27FC236}">
              <a16:creationId xmlns:a16="http://schemas.microsoft.com/office/drawing/2014/main" id="{3DA8AED9-F365-154F-ACF5-67124B7649B1}"/>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338743" y="36417953"/>
          <a:ext cx="449500" cy="596265"/>
        </a:xfrm>
        <a:prstGeom prst="rect">
          <a:avLst/>
        </a:prstGeom>
      </xdr:spPr>
    </xdr:pic>
    <xdr:clientData/>
  </xdr:twoCellAnchor>
  <xdr:twoCellAnchor>
    <xdr:from>
      <xdr:col>1</xdr:col>
      <xdr:colOff>261461</xdr:colOff>
      <xdr:row>53</xdr:row>
      <xdr:rowOff>99988</xdr:rowOff>
    </xdr:from>
    <xdr:to>
      <xdr:col>1</xdr:col>
      <xdr:colOff>679295</xdr:colOff>
      <xdr:row>53</xdr:row>
      <xdr:rowOff>691078</xdr:rowOff>
    </xdr:to>
    <xdr:pic>
      <xdr:nvPicPr>
        <xdr:cNvPr id="57" name="Picture 56">
          <a:extLst>
            <a:ext uri="{FF2B5EF4-FFF2-40B4-BE49-F238E27FC236}">
              <a16:creationId xmlns:a16="http://schemas.microsoft.com/office/drawing/2014/main" id="{4C231915-4E41-C748-B5E2-67FB4D4E8BE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379061" y="37120488"/>
          <a:ext cx="417834" cy="591090"/>
        </a:xfrm>
        <a:prstGeom prst="rect">
          <a:avLst/>
        </a:prstGeom>
      </xdr:spPr>
    </xdr:pic>
    <xdr:clientData/>
  </xdr:twoCellAnchor>
  <xdr:twoCellAnchor>
    <xdr:from>
      <xdr:col>1</xdr:col>
      <xdr:colOff>221143</xdr:colOff>
      <xdr:row>54</xdr:row>
      <xdr:rowOff>155996</xdr:rowOff>
    </xdr:from>
    <xdr:to>
      <xdr:col>1</xdr:col>
      <xdr:colOff>667548</xdr:colOff>
      <xdr:row>55</xdr:row>
      <xdr:rowOff>12448</xdr:rowOff>
    </xdr:to>
    <xdr:pic>
      <xdr:nvPicPr>
        <xdr:cNvPr id="58" name="Picture 57">
          <a:extLst>
            <a:ext uri="{FF2B5EF4-FFF2-40B4-BE49-F238E27FC236}">
              <a16:creationId xmlns:a16="http://schemas.microsoft.com/office/drawing/2014/main" id="{D4F78246-E0A0-814C-B938-A8890C51CE44}"/>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38743" y="37874996"/>
          <a:ext cx="446405" cy="554952"/>
        </a:xfrm>
        <a:prstGeom prst="rect">
          <a:avLst/>
        </a:prstGeom>
      </xdr:spPr>
    </xdr:pic>
    <xdr:clientData/>
  </xdr:twoCellAnchor>
  <xdr:twoCellAnchor>
    <xdr:from>
      <xdr:col>1</xdr:col>
      <xdr:colOff>180824</xdr:colOff>
      <xdr:row>55</xdr:row>
      <xdr:rowOff>94607</xdr:rowOff>
    </xdr:from>
    <xdr:to>
      <xdr:col>1</xdr:col>
      <xdr:colOff>664720</xdr:colOff>
      <xdr:row>55</xdr:row>
      <xdr:rowOff>692311</xdr:rowOff>
    </xdr:to>
    <xdr:pic>
      <xdr:nvPicPr>
        <xdr:cNvPr id="59" name="Picture 58">
          <a:extLst>
            <a:ext uri="{FF2B5EF4-FFF2-40B4-BE49-F238E27FC236}">
              <a16:creationId xmlns:a16="http://schemas.microsoft.com/office/drawing/2014/main" id="{733B93D9-3B04-9042-9752-C6117A6B9FB3}"/>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8512107"/>
          <a:ext cx="483896" cy="597704"/>
        </a:xfrm>
        <a:prstGeom prst="rect">
          <a:avLst/>
        </a:prstGeom>
      </xdr:spPr>
    </xdr:pic>
    <xdr:clientData/>
  </xdr:twoCellAnchor>
  <xdr:twoCellAnchor>
    <xdr:from>
      <xdr:col>1</xdr:col>
      <xdr:colOff>180824</xdr:colOff>
      <xdr:row>56</xdr:row>
      <xdr:rowOff>94608</xdr:rowOff>
    </xdr:from>
    <xdr:to>
      <xdr:col>1</xdr:col>
      <xdr:colOff>664720</xdr:colOff>
      <xdr:row>56</xdr:row>
      <xdr:rowOff>692312</xdr:rowOff>
    </xdr:to>
    <xdr:pic>
      <xdr:nvPicPr>
        <xdr:cNvPr id="60" name="Picture 59">
          <a:extLst>
            <a:ext uri="{FF2B5EF4-FFF2-40B4-BE49-F238E27FC236}">
              <a16:creationId xmlns:a16="http://schemas.microsoft.com/office/drawing/2014/main" id="{CB81FB66-7AD2-7A45-BA74-DF6DCEC8D5C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9210608"/>
          <a:ext cx="483896" cy="597704"/>
        </a:xfrm>
        <a:prstGeom prst="rect">
          <a:avLst/>
        </a:prstGeom>
      </xdr:spPr>
    </xdr:pic>
    <xdr:clientData/>
  </xdr:twoCellAnchor>
  <xdr:twoCellAnchor>
    <xdr:from>
      <xdr:col>1</xdr:col>
      <xdr:colOff>173569</xdr:colOff>
      <xdr:row>57</xdr:row>
      <xdr:rowOff>96562</xdr:rowOff>
    </xdr:from>
    <xdr:to>
      <xdr:col>1</xdr:col>
      <xdr:colOff>668930</xdr:colOff>
      <xdr:row>58</xdr:row>
      <xdr:rowOff>-1</xdr:rowOff>
    </xdr:to>
    <xdr:pic>
      <xdr:nvPicPr>
        <xdr:cNvPr id="61" name="Picture 60">
          <a:extLst>
            <a:ext uri="{FF2B5EF4-FFF2-40B4-BE49-F238E27FC236}">
              <a16:creationId xmlns:a16="http://schemas.microsoft.com/office/drawing/2014/main" id="{8BFC4361-3EDA-BE43-B06C-C141CC874ABA}"/>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291169" y="39911062"/>
          <a:ext cx="495361" cy="601937"/>
        </a:xfrm>
        <a:prstGeom prst="rect">
          <a:avLst/>
        </a:prstGeom>
      </xdr:spPr>
    </xdr:pic>
    <xdr:clientData/>
  </xdr:twoCellAnchor>
  <xdr:twoCellAnchor>
    <xdr:from>
      <xdr:col>1</xdr:col>
      <xdr:colOff>173569</xdr:colOff>
      <xdr:row>58</xdr:row>
      <xdr:rowOff>96560</xdr:rowOff>
    </xdr:from>
    <xdr:to>
      <xdr:col>1</xdr:col>
      <xdr:colOff>668930</xdr:colOff>
      <xdr:row>58</xdr:row>
      <xdr:rowOff>694265</xdr:rowOff>
    </xdr:to>
    <xdr:pic>
      <xdr:nvPicPr>
        <xdr:cNvPr id="62" name="Picture 61">
          <a:extLst>
            <a:ext uri="{FF2B5EF4-FFF2-40B4-BE49-F238E27FC236}">
              <a16:creationId xmlns:a16="http://schemas.microsoft.com/office/drawing/2014/main" id="{5942B0EB-DBE1-3140-AD92-5E8F1A90D547}"/>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91169" y="40609560"/>
          <a:ext cx="495361" cy="597705"/>
        </a:xfrm>
        <a:prstGeom prst="rect">
          <a:avLst/>
        </a:prstGeom>
      </xdr:spPr>
    </xdr:pic>
    <xdr:clientData/>
  </xdr:twoCellAnchor>
  <xdr:twoCellAnchor>
    <xdr:from>
      <xdr:col>1</xdr:col>
      <xdr:colOff>148572</xdr:colOff>
      <xdr:row>59</xdr:row>
      <xdr:rowOff>40318</xdr:rowOff>
    </xdr:from>
    <xdr:to>
      <xdr:col>1</xdr:col>
      <xdr:colOff>738870</xdr:colOff>
      <xdr:row>60</xdr:row>
      <xdr:rowOff>14329</xdr:rowOff>
    </xdr:to>
    <xdr:pic>
      <xdr:nvPicPr>
        <xdr:cNvPr id="63" name="Picture 62">
          <a:extLst>
            <a:ext uri="{FF2B5EF4-FFF2-40B4-BE49-F238E27FC236}">
              <a16:creationId xmlns:a16="http://schemas.microsoft.com/office/drawing/2014/main" id="{6CCC7E78-AF70-7E43-AEAD-8C956E58C0C8}"/>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266172" y="41251818"/>
          <a:ext cx="590298" cy="672511"/>
        </a:xfrm>
        <a:prstGeom prst="rect">
          <a:avLst/>
        </a:prstGeom>
      </xdr:spPr>
    </xdr:pic>
    <xdr:clientData/>
  </xdr:twoCellAnchor>
  <xdr:twoCellAnchor>
    <xdr:from>
      <xdr:col>1</xdr:col>
      <xdr:colOff>160666</xdr:colOff>
      <xdr:row>60</xdr:row>
      <xdr:rowOff>60477</xdr:rowOff>
    </xdr:from>
    <xdr:to>
      <xdr:col>1</xdr:col>
      <xdr:colOff>737450</xdr:colOff>
      <xdr:row>61</xdr:row>
      <xdr:rowOff>26972</xdr:rowOff>
    </xdr:to>
    <xdr:pic>
      <xdr:nvPicPr>
        <xdr:cNvPr id="64" name="Picture 63">
          <a:extLst>
            <a:ext uri="{FF2B5EF4-FFF2-40B4-BE49-F238E27FC236}">
              <a16:creationId xmlns:a16="http://schemas.microsoft.com/office/drawing/2014/main" id="{3189B61A-644C-9F49-B2ED-8C140D14B8F9}"/>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278266" y="41970477"/>
          <a:ext cx="576784" cy="664995"/>
        </a:xfrm>
        <a:prstGeom prst="rect">
          <a:avLst/>
        </a:prstGeom>
      </xdr:spPr>
    </xdr:pic>
    <xdr:clientData/>
  </xdr:twoCellAnchor>
  <xdr:twoCellAnchor>
    <xdr:from>
      <xdr:col>1</xdr:col>
      <xdr:colOff>154214</xdr:colOff>
      <xdr:row>61</xdr:row>
      <xdr:rowOff>6451</xdr:rowOff>
    </xdr:from>
    <xdr:to>
      <xdr:col>1</xdr:col>
      <xdr:colOff>774870</xdr:colOff>
      <xdr:row>61</xdr:row>
      <xdr:rowOff>682927</xdr:rowOff>
    </xdr:to>
    <xdr:pic>
      <xdr:nvPicPr>
        <xdr:cNvPr id="65" name="Picture 64">
          <a:extLst>
            <a:ext uri="{FF2B5EF4-FFF2-40B4-BE49-F238E27FC236}">
              <a16:creationId xmlns:a16="http://schemas.microsoft.com/office/drawing/2014/main" id="{E2AA38F4-FE94-BD42-BB35-E1AF8580D3CE}"/>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271814" y="42614951"/>
          <a:ext cx="620656" cy="676476"/>
        </a:xfrm>
        <a:prstGeom prst="rect">
          <a:avLst/>
        </a:prstGeom>
      </xdr:spPr>
    </xdr:pic>
    <xdr:clientData/>
  </xdr:twoCellAnchor>
  <xdr:twoCellAnchor>
    <xdr:from>
      <xdr:col>1</xdr:col>
      <xdr:colOff>210458</xdr:colOff>
      <xdr:row>62</xdr:row>
      <xdr:rowOff>1607</xdr:rowOff>
    </xdr:from>
    <xdr:to>
      <xdr:col>1</xdr:col>
      <xdr:colOff>745269</xdr:colOff>
      <xdr:row>63</xdr:row>
      <xdr:rowOff>5242</xdr:rowOff>
    </xdr:to>
    <xdr:pic>
      <xdr:nvPicPr>
        <xdr:cNvPr id="66" name="Picture 65">
          <a:extLst>
            <a:ext uri="{FF2B5EF4-FFF2-40B4-BE49-F238E27FC236}">
              <a16:creationId xmlns:a16="http://schemas.microsoft.com/office/drawing/2014/main" id="{04AB3651-DD82-EE49-A4E4-3EEB959FE661}"/>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328058" y="43308607"/>
          <a:ext cx="534811" cy="702135"/>
        </a:xfrm>
        <a:prstGeom prst="rect">
          <a:avLst/>
        </a:prstGeom>
      </xdr:spPr>
    </xdr:pic>
    <xdr:clientData/>
  </xdr:twoCellAnchor>
  <xdr:twoCellAnchor>
    <xdr:from>
      <xdr:col>1</xdr:col>
      <xdr:colOff>200982</xdr:colOff>
      <xdr:row>63</xdr:row>
      <xdr:rowOff>40318</xdr:rowOff>
    </xdr:from>
    <xdr:to>
      <xdr:col>1</xdr:col>
      <xdr:colOff>738468</xdr:colOff>
      <xdr:row>64</xdr:row>
      <xdr:rowOff>23756</xdr:rowOff>
    </xdr:to>
    <xdr:pic>
      <xdr:nvPicPr>
        <xdr:cNvPr id="67" name="Picture 66">
          <a:extLst>
            <a:ext uri="{FF2B5EF4-FFF2-40B4-BE49-F238E27FC236}">
              <a16:creationId xmlns:a16="http://schemas.microsoft.com/office/drawing/2014/main" id="{3F052199-AE53-8B44-9D0B-46EE081332AF}"/>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318582" y="44045818"/>
          <a:ext cx="537486" cy="681938"/>
        </a:xfrm>
        <a:prstGeom prst="rect">
          <a:avLst/>
        </a:prstGeom>
      </xdr:spPr>
    </xdr:pic>
    <xdr:clientData/>
  </xdr:twoCellAnchor>
  <xdr:twoCellAnchor>
    <xdr:from>
      <xdr:col>1</xdr:col>
      <xdr:colOff>200982</xdr:colOff>
      <xdr:row>64</xdr:row>
      <xdr:rowOff>20158</xdr:rowOff>
    </xdr:from>
    <xdr:to>
      <xdr:col>1</xdr:col>
      <xdr:colOff>729943</xdr:colOff>
      <xdr:row>65</xdr:row>
      <xdr:rowOff>22529</xdr:rowOff>
    </xdr:to>
    <xdr:pic>
      <xdr:nvPicPr>
        <xdr:cNvPr id="68" name="Picture 67">
          <a:extLst>
            <a:ext uri="{FF2B5EF4-FFF2-40B4-BE49-F238E27FC236}">
              <a16:creationId xmlns:a16="http://schemas.microsoft.com/office/drawing/2014/main" id="{60FF03EB-9194-0544-AE49-2356BDED7396}"/>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318582" y="44724158"/>
          <a:ext cx="528961" cy="700871"/>
        </a:xfrm>
        <a:prstGeom prst="rect">
          <a:avLst/>
        </a:prstGeom>
      </xdr:spPr>
    </xdr:pic>
    <xdr:clientData/>
  </xdr:twoCellAnchor>
  <xdr:twoCellAnchor>
    <xdr:from>
      <xdr:col>1</xdr:col>
      <xdr:colOff>200983</xdr:colOff>
      <xdr:row>65</xdr:row>
      <xdr:rowOff>28647</xdr:rowOff>
    </xdr:from>
    <xdr:to>
      <xdr:col>1</xdr:col>
      <xdr:colOff>740755</xdr:colOff>
      <xdr:row>66</xdr:row>
      <xdr:rowOff>19074</xdr:rowOff>
    </xdr:to>
    <xdr:pic>
      <xdr:nvPicPr>
        <xdr:cNvPr id="69" name="Picture 68">
          <a:extLst>
            <a:ext uri="{FF2B5EF4-FFF2-40B4-BE49-F238E27FC236}">
              <a16:creationId xmlns:a16="http://schemas.microsoft.com/office/drawing/2014/main" id="{137EE857-A440-8D44-9127-CCA581268EBE}"/>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318583" y="45431147"/>
          <a:ext cx="539772" cy="688927"/>
        </a:xfrm>
        <a:prstGeom prst="rect">
          <a:avLst/>
        </a:prstGeom>
      </xdr:spPr>
    </xdr:pic>
    <xdr:clientData/>
  </xdr:twoCellAnchor>
  <xdr:twoCellAnchor>
    <xdr:from>
      <xdr:col>1</xdr:col>
      <xdr:colOff>221143</xdr:colOff>
      <xdr:row>66</xdr:row>
      <xdr:rowOff>5930</xdr:rowOff>
    </xdr:from>
    <xdr:to>
      <xdr:col>1</xdr:col>
      <xdr:colOff>733470</xdr:colOff>
      <xdr:row>67</xdr:row>
      <xdr:rowOff>25184</xdr:rowOff>
    </xdr:to>
    <xdr:pic>
      <xdr:nvPicPr>
        <xdr:cNvPr id="70" name="Picture 69">
          <a:extLst>
            <a:ext uri="{FF2B5EF4-FFF2-40B4-BE49-F238E27FC236}">
              <a16:creationId xmlns:a16="http://schemas.microsoft.com/office/drawing/2014/main" id="{36E3C990-A1F2-5C44-BB3D-A228B5B3FD4D}"/>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338743" y="46106930"/>
          <a:ext cx="512327" cy="717754"/>
        </a:xfrm>
        <a:prstGeom prst="rect">
          <a:avLst/>
        </a:prstGeom>
      </xdr:spPr>
    </xdr:pic>
    <xdr:clientData/>
  </xdr:twoCellAnchor>
  <xdr:twoCellAnchor>
    <xdr:from>
      <xdr:col>1</xdr:col>
      <xdr:colOff>271943</xdr:colOff>
      <xdr:row>67</xdr:row>
      <xdr:rowOff>71647</xdr:rowOff>
    </xdr:from>
    <xdr:to>
      <xdr:col>1</xdr:col>
      <xdr:colOff>694266</xdr:colOff>
      <xdr:row>67</xdr:row>
      <xdr:rowOff>614057</xdr:rowOff>
    </xdr:to>
    <xdr:pic>
      <xdr:nvPicPr>
        <xdr:cNvPr id="71" name="Picture 70">
          <a:extLst>
            <a:ext uri="{FF2B5EF4-FFF2-40B4-BE49-F238E27FC236}">
              <a16:creationId xmlns:a16="http://schemas.microsoft.com/office/drawing/2014/main" id="{5BD64499-D292-7D47-91C6-F03DEE83A25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6871147"/>
          <a:ext cx="422323" cy="542410"/>
        </a:xfrm>
        <a:prstGeom prst="rect">
          <a:avLst/>
        </a:prstGeom>
      </xdr:spPr>
    </xdr:pic>
    <xdr:clientData/>
  </xdr:twoCellAnchor>
  <xdr:twoCellAnchor>
    <xdr:from>
      <xdr:col>1</xdr:col>
      <xdr:colOff>271943</xdr:colOff>
      <xdr:row>68</xdr:row>
      <xdr:rowOff>71648</xdr:rowOff>
    </xdr:from>
    <xdr:to>
      <xdr:col>1</xdr:col>
      <xdr:colOff>694266</xdr:colOff>
      <xdr:row>68</xdr:row>
      <xdr:rowOff>614058</xdr:rowOff>
    </xdr:to>
    <xdr:pic>
      <xdr:nvPicPr>
        <xdr:cNvPr id="72" name="Picture 71">
          <a:extLst>
            <a:ext uri="{FF2B5EF4-FFF2-40B4-BE49-F238E27FC236}">
              <a16:creationId xmlns:a16="http://schemas.microsoft.com/office/drawing/2014/main" id="{9D244D88-CDDD-914E-93F8-FC248222E6D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7569648"/>
          <a:ext cx="422323" cy="542410"/>
        </a:xfrm>
        <a:prstGeom prst="rect">
          <a:avLst/>
        </a:prstGeom>
      </xdr:spPr>
    </xdr:pic>
    <xdr:clientData/>
  </xdr:twoCellAnchor>
  <xdr:twoCellAnchor>
    <xdr:from>
      <xdr:col>1</xdr:col>
      <xdr:colOff>271943</xdr:colOff>
      <xdr:row>69</xdr:row>
      <xdr:rowOff>67233</xdr:rowOff>
    </xdr:from>
    <xdr:to>
      <xdr:col>1</xdr:col>
      <xdr:colOff>697119</xdr:colOff>
      <xdr:row>69</xdr:row>
      <xdr:rowOff>642269</xdr:rowOff>
    </xdr:to>
    <xdr:pic>
      <xdr:nvPicPr>
        <xdr:cNvPr id="73" name="Picture 72">
          <a:extLst>
            <a:ext uri="{FF2B5EF4-FFF2-40B4-BE49-F238E27FC236}">
              <a16:creationId xmlns:a16="http://schemas.microsoft.com/office/drawing/2014/main" id="{1B6A69D7-8245-BE40-A15E-DDC46A96CB01}"/>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263733"/>
          <a:ext cx="425176" cy="575036"/>
        </a:xfrm>
        <a:prstGeom prst="rect">
          <a:avLst/>
        </a:prstGeom>
      </xdr:spPr>
    </xdr:pic>
    <xdr:clientData/>
  </xdr:twoCellAnchor>
  <xdr:twoCellAnchor>
    <xdr:from>
      <xdr:col>1</xdr:col>
      <xdr:colOff>271943</xdr:colOff>
      <xdr:row>70</xdr:row>
      <xdr:rowOff>66874</xdr:rowOff>
    </xdr:from>
    <xdr:to>
      <xdr:col>1</xdr:col>
      <xdr:colOff>697120</xdr:colOff>
      <xdr:row>70</xdr:row>
      <xdr:rowOff>640191</xdr:rowOff>
    </xdr:to>
    <xdr:pic>
      <xdr:nvPicPr>
        <xdr:cNvPr id="74" name="Picture 73">
          <a:extLst>
            <a:ext uri="{FF2B5EF4-FFF2-40B4-BE49-F238E27FC236}">
              <a16:creationId xmlns:a16="http://schemas.microsoft.com/office/drawing/2014/main" id="{EE06BBEC-A3E3-384E-A627-CA5338068F27}"/>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961874"/>
          <a:ext cx="425177" cy="573317"/>
        </a:xfrm>
        <a:prstGeom prst="rect">
          <a:avLst/>
        </a:prstGeom>
      </xdr:spPr>
    </xdr:pic>
    <xdr:clientData/>
  </xdr:twoCellAnchor>
  <xdr:twoCellAnchor>
    <xdr:from>
      <xdr:col>1</xdr:col>
      <xdr:colOff>262468</xdr:colOff>
      <xdr:row>71</xdr:row>
      <xdr:rowOff>35084</xdr:rowOff>
    </xdr:from>
    <xdr:to>
      <xdr:col>1</xdr:col>
      <xdr:colOff>698490</xdr:colOff>
      <xdr:row>71</xdr:row>
      <xdr:rowOff>680877</xdr:rowOff>
    </xdr:to>
    <xdr:pic>
      <xdr:nvPicPr>
        <xdr:cNvPr id="75" name="Picture 74">
          <a:extLst>
            <a:ext uri="{FF2B5EF4-FFF2-40B4-BE49-F238E27FC236}">
              <a16:creationId xmlns:a16="http://schemas.microsoft.com/office/drawing/2014/main" id="{5CBCBBB4-EF87-644B-AAA0-22C780390185}"/>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380068" y="49628584"/>
          <a:ext cx="436022" cy="645793"/>
        </a:xfrm>
        <a:prstGeom prst="rect">
          <a:avLst/>
        </a:prstGeom>
      </xdr:spPr>
    </xdr:pic>
    <xdr:clientData/>
  </xdr:twoCellAnchor>
  <xdr:twoCellAnchor>
    <xdr:from>
      <xdr:col>1</xdr:col>
      <xdr:colOff>271942</xdr:colOff>
      <xdr:row>72</xdr:row>
      <xdr:rowOff>55586</xdr:rowOff>
    </xdr:from>
    <xdr:to>
      <xdr:col>1</xdr:col>
      <xdr:colOff>701595</xdr:colOff>
      <xdr:row>73</xdr:row>
      <xdr:rowOff>4893</xdr:rowOff>
    </xdr:to>
    <xdr:pic>
      <xdr:nvPicPr>
        <xdr:cNvPr id="76" name="Picture 75">
          <a:extLst>
            <a:ext uri="{FF2B5EF4-FFF2-40B4-BE49-F238E27FC236}">
              <a16:creationId xmlns:a16="http://schemas.microsoft.com/office/drawing/2014/main" id="{2750E6E4-24F4-8F4D-94F1-3B91CE6430A2}"/>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389542" y="50347586"/>
          <a:ext cx="429653" cy="647807"/>
        </a:xfrm>
        <a:prstGeom prst="rect">
          <a:avLst/>
        </a:prstGeom>
      </xdr:spPr>
    </xdr:pic>
    <xdr:clientData/>
  </xdr:twoCellAnchor>
  <xdr:twoCellAnchor>
    <xdr:from>
      <xdr:col>1</xdr:col>
      <xdr:colOff>271942</xdr:colOff>
      <xdr:row>73</xdr:row>
      <xdr:rowOff>55228</xdr:rowOff>
    </xdr:from>
    <xdr:to>
      <xdr:col>1</xdr:col>
      <xdr:colOff>701595</xdr:colOff>
      <xdr:row>74</xdr:row>
      <xdr:rowOff>2815</xdr:rowOff>
    </xdr:to>
    <xdr:pic>
      <xdr:nvPicPr>
        <xdr:cNvPr id="77" name="Picture 76">
          <a:extLst>
            <a:ext uri="{FF2B5EF4-FFF2-40B4-BE49-F238E27FC236}">
              <a16:creationId xmlns:a16="http://schemas.microsoft.com/office/drawing/2014/main" id="{1734BEEE-F0DD-DB44-8E9B-F5FA39B38D87}"/>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389542" y="51045728"/>
          <a:ext cx="429653" cy="646087"/>
        </a:xfrm>
        <a:prstGeom prst="rect">
          <a:avLst/>
        </a:prstGeom>
      </xdr:spPr>
    </xdr:pic>
    <xdr:clientData/>
  </xdr:twoCellAnchor>
  <xdr:twoCellAnchor>
    <xdr:from>
      <xdr:col>1</xdr:col>
      <xdr:colOff>312260</xdr:colOff>
      <xdr:row>74</xdr:row>
      <xdr:rowOff>57563</xdr:rowOff>
    </xdr:from>
    <xdr:to>
      <xdr:col>1</xdr:col>
      <xdr:colOff>698534</xdr:colOff>
      <xdr:row>74</xdr:row>
      <xdr:rowOff>629186</xdr:rowOff>
    </xdr:to>
    <xdr:pic>
      <xdr:nvPicPr>
        <xdr:cNvPr id="78" name="Picture 77">
          <a:extLst>
            <a:ext uri="{FF2B5EF4-FFF2-40B4-BE49-F238E27FC236}">
              <a16:creationId xmlns:a16="http://schemas.microsoft.com/office/drawing/2014/main" id="{CB9D8D22-FE36-6D4C-969C-973EFBF1718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60" y="51746563"/>
          <a:ext cx="386274" cy="571623"/>
        </a:xfrm>
        <a:prstGeom prst="rect">
          <a:avLst/>
        </a:prstGeom>
      </xdr:spPr>
    </xdr:pic>
    <xdr:clientData/>
  </xdr:twoCellAnchor>
  <xdr:twoCellAnchor>
    <xdr:from>
      <xdr:col>1</xdr:col>
      <xdr:colOff>312259</xdr:colOff>
      <xdr:row>75</xdr:row>
      <xdr:rowOff>57205</xdr:rowOff>
    </xdr:from>
    <xdr:to>
      <xdr:col>1</xdr:col>
      <xdr:colOff>698534</xdr:colOff>
      <xdr:row>75</xdr:row>
      <xdr:rowOff>627107</xdr:rowOff>
    </xdr:to>
    <xdr:pic>
      <xdr:nvPicPr>
        <xdr:cNvPr id="79" name="Picture 78">
          <a:extLst>
            <a:ext uri="{FF2B5EF4-FFF2-40B4-BE49-F238E27FC236}">
              <a16:creationId xmlns:a16="http://schemas.microsoft.com/office/drawing/2014/main" id="{891EDC60-D0FA-F34F-802A-7AF20E87BFC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2444705"/>
          <a:ext cx="386275" cy="569902"/>
        </a:xfrm>
        <a:prstGeom prst="rect">
          <a:avLst/>
        </a:prstGeom>
      </xdr:spPr>
    </xdr:pic>
    <xdr:clientData/>
  </xdr:twoCellAnchor>
  <xdr:twoCellAnchor>
    <xdr:from>
      <xdr:col>1</xdr:col>
      <xdr:colOff>312259</xdr:colOff>
      <xdr:row>76</xdr:row>
      <xdr:rowOff>57203</xdr:rowOff>
    </xdr:from>
    <xdr:to>
      <xdr:col>1</xdr:col>
      <xdr:colOff>698534</xdr:colOff>
      <xdr:row>76</xdr:row>
      <xdr:rowOff>627106</xdr:rowOff>
    </xdr:to>
    <xdr:pic>
      <xdr:nvPicPr>
        <xdr:cNvPr id="80" name="Picture 79">
          <a:extLst>
            <a:ext uri="{FF2B5EF4-FFF2-40B4-BE49-F238E27FC236}">
              <a16:creationId xmlns:a16="http://schemas.microsoft.com/office/drawing/2014/main" id="{EC382F9A-85F7-364F-9131-A7BF2393ADA4}"/>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3143203"/>
          <a:ext cx="386275" cy="569903"/>
        </a:xfrm>
        <a:prstGeom prst="rect">
          <a:avLst/>
        </a:prstGeom>
      </xdr:spPr>
    </xdr:pic>
    <xdr:clientData/>
  </xdr:twoCellAnchor>
  <xdr:twoCellAnchor>
    <xdr:from>
      <xdr:col>1</xdr:col>
      <xdr:colOff>312260</xdr:colOff>
      <xdr:row>77</xdr:row>
      <xdr:rowOff>53742</xdr:rowOff>
    </xdr:from>
    <xdr:to>
      <xdr:col>1</xdr:col>
      <xdr:colOff>698534</xdr:colOff>
      <xdr:row>77</xdr:row>
      <xdr:rowOff>606995</xdr:rowOff>
    </xdr:to>
    <xdr:pic>
      <xdr:nvPicPr>
        <xdr:cNvPr id="81" name="Picture 80">
          <a:extLst>
            <a:ext uri="{FF2B5EF4-FFF2-40B4-BE49-F238E27FC236}">
              <a16:creationId xmlns:a16="http://schemas.microsoft.com/office/drawing/2014/main" id="{24B321F7-DEBF-154B-A4D5-EA8BBDD8B5E9}"/>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3838242"/>
          <a:ext cx="386274" cy="553253"/>
        </a:xfrm>
        <a:prstGeom prst="rect">
          <a:avLst/>
        </a:prstGeom>
      </xdr:spPr>
    </xdr:pic>
    <xdr:clientData/>
  </xdr:twoCellAnchor>
  <xdr:twoCellAnchor>
    <xdr:from>
      <xdr:col>1</xdr:col>
      <xdr:colOff>312260</xdr:colOff>
      <xdr:row>78</xdr:row>
      <xdr:rowOff>53742</xdr:rowOff>
    </xdr:from>
    <xdr:to>
      <xdr:col>1</xdr:col>
      <xdr:colOff>698534</xdr:colOff>
      <xdr:row>78</xdr:row>
      <xdr:rowOff>606994</xdr:rowOff>
    </xdr:to>
    <xdr:pic>
      <xdr:nvPicPr>
        <xdr:cNvPr id="82" name="Picture 81">
          <a:extLst>
            <a:ext uri="{FF2B5EF4-FFF2-40B4-BE49-F238E27FC236}">
              <a16:creationId xmlns:a16="http://schemas.microsoft.com/office/drawing/2014/main" id="{891985B9-F68D-6044-9879-7E7BB7AAC11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4536742"/>
          <a:ext cx="386274" cy="553252"/>
        </a:xfrm>
        <a:prstGeom prst="rect">
          <a:avLst/>
        </a:prstGeom>
      </xdr:spPr>
    </xdr:pic>
    <xdr:clientData/>
  </xdr:twoCellAnchor>
  <xdr:twoCellAnchor>
    <xdr:from>
      <xdr:col>1</xdr:col>
      <xdr:colOff>332420</xdr:colOff>
      <xdr:row>79</xdr:row>
      <xdr:rowOff>26423</xdr:rowOff>
    </xdr:from>
    <xdr:to>
      <xdr:col>1</xdr:col>
      <xdr:colOff>707850</xdr:colOff>
      <xdr:row>79</xdr:row>
      <xdr:rowOff>615034</xdr:rowOff>
    </xdr:to>
    <xdr:pic>
      <xdr:nvPicPr>
        <xdr:cNvPr id="83" name="Picture 82">
          <a:extLst>
            <a:ext uri="{FF2B5EF4-FFF2-40B4-BE49-F238E27FC236}">
              <a16:creationId xmlns:a16="http://schemas.microsoft.com/office/drawing/2014/main" id="{0FE92324-4D86-884D-94AB-0E2FA540E41C}"/>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450020" y="55207923"/>
          <a:ext cx="375430" cy="588611"/>
        </a:xfrm>
        <a:prstGeom prst="rect">
          <a:avLst/>
        </a:prstGeom>
      </xdr:spPr>
    </xdr:pic>
    <xdr:clientData/>
  </xdr:twoCellAnchor>
  <xdr:twoCellAnchor>
    <xdr:from>
      <xdr:col>1</xdr:col>
      <xdr:colOff>312260</xdr:colOff>
      <xdr:row>80</xdr:row>
      <xdr:rowOff>28031</xdr:rowOff>
    </xdr:from>
    <xdr:to>
      <xdr:col>1</xdr:col>
      <xdr:colOff>703871</xdr:colOff>
      <xdr:row>80</xdr:row>
      <xdr:rowOff>610702</xdr:rowOff>
    </xdr:to>
    <xdr:pic>
      <xdr:nvPicPr>
        <xdr:cNvPr id="84" name="Picture 83">
          <a:extLst>
            <a:ext uri="{FF2B5EF4-FFF2-40B4-BE49-F238E27FC236}">
              <a16:creationId xmlns:a16="http://schemas.microsoft.com/office/drawing/2014/main" id="{4D006888-2F40-1248-9C6F-6FBD2B4ECC0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5908031"/>
          <a:ext cx="391611" cy="582671"/>
        </a:xfrm>
        <a:prstGeom prst="rect">
          <a:avLst/>
        </a:prstGeom>
      </xdr:spPr>
    </xdr:pic>
    <xdr:clientData/>
  </xdr:twoCellAnchor>
  <xdr:twoCellAnchor>
    <xdr:from>
      <xdr:col>1</xdr:col>
      <xdr:colOff>312260</xdr:colOff>
      <xdr:row>81</xdr:row>
      <xdr:rowOff>28031</xdr:rowOff>
    </xdr:from>
    <xdr:to>
      <xdr:col>1</xdr:col>
      <xdr:colOff>703871</xdr:colOff>
      <xdr:row>81</xdr:row>
      <xdr:rowOff>610701</xdr:rowOff>
    </xdr:to>
    <xdr:pic>
      <xdr:nvPicPr>
        <xdr:cNvPr id="85" name="Picture 84">
          <a:extLst>
            <a:ext uri="{FF2B5EF4-FFF2-40B4-BE49-F238E27FC236}">
              <a16:creationId xmlns:a16="http://schemas.microsoft.com/office/drawing/2014/main" id="{256B8F97-1B6C-FF42-A793-8B3127E7427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6606531"/>
          <a:ext cx="391611" cy="582670"/>
        </a:xfrm>
        <a:prstGeom prst="rect">
          <a:avLst/>
        </a:prstGeom>
      </xdr:spPr>
    </xdr:pic>
    <xdr:clientData/>
  </xdr:twoCellAnchor>
  <xdr:twoCellAnchor>
    <xdr:from>
      <xdr:col>1</xdr:col>
      <xdr:colOff>352578</xdr:colOff>
      <xdr:row>82</xdr:row>
      <xdr:rowOff>54196</xdr:rowOff>
    </xdr:from>
    <xdr:to>
      <xdr:col>1</xdr:col>
      <xdr:colOff>710794</xdr:colOff>
      <xdr:row>82</xdr:row>
      <xdr:rowOff>609631</xdr:rowOff>
    </xdr:to>
    <xdr:pic>
      <xdr:nvPicPr>
        <xdr:cNvPr id="86" name="Picture 85">
          <a:extLst>
            <a:ext uri="{FF2B5EF4-FFF2-40B4-BE49-F238E27FC236}">
              <a16:creationId xmlns:a16="http://schemas.microsoft.com/office/drawing/2014/main" id="{0AD748B8-EDE0-B840-9A7A-DCF5EFBADF7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7331196"/>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609632</xdr:rowOff>
    </xdr:to>
    <xdr:pic>
      <xdr:nvPicPr>
        <xdr:cNvPr id="87" name="Picture 86">
          <a:extLst>
            <a:ext uri="{FF2B5EF4-FFF2-40B4-BE49-F238E27FC236}">
              <a16:creationId xmlns:a16="http://schemas.microsoft.com/office/drawing/2014/main" id="{481E12FF-DC27-E24F-9D3C-FBBCF8358131}"/>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029697"/>
          <a:ext cx="358216" cy="555435"/>
        </a:xfrm>
        <a:prstGeom prst="rect">
          <a:avLst/>
        </a:prstGeom>
      </xdr:spPr>
    </xdr:pic>
    <xdr:clientData/>
  </xdr:twoCellAnchor>
  <xdr:twoCellAnchor>
    <xdr:from>
      <xdr:col>1</xdr:col>
      <xdr:colOff>352578</xdr:colOff>
      <xdr:row>84</xdr:row>
      <xdr:rowOff>54197</xdr:rowOff>
    </xdr:from>
    <xdr:to>
      <xdr:col>1</xdr:col>
      <xdr:colOff>710794</xdr:colOff>
      <xdr:row>84</xdr:row>
      <xdr:rowOff>609631</xdr:rowOff>
    </xdr:to>
    <xdr:pic>
      <xdr:nvPicPr>
        <xdr:cNvPr id="88" name="Picture 87">
          <a:extLst>
            <a:ext uri="{FF2B5EF4-FFF2-40B4-BE49-F238E27FC236}">
              <a16:creationId xmlns:a16="http://schemas.microsoft.com/office/drawing/2014/main" id="{B58319D4-FD82-9A45-95B8-69D50A06832F}"/>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728197"/>
          <a:ext cx="358216" cy="555434"/>
        </a:xfrm>
        <a:prstGeom prst="rect">
          <a:avLst/>
        </a:prstGeom>
      </xdr:spPr>
    </xdr:pic>
    <xdr:clientData/>
  </xdr:twoCellAnchor>
  <xdr:twoCellAnchor>
    <xdr:from>
      <xdr:col>1</xdr:col>
      <xdr:colOff>332418</xdr:colOff>
      <xdr:row>85</xdr:row>
      <xdr:rowOff>54672</xdr:rowOff>
    </xdr:from>
    <xdr:to>
      <xdr:col>1</xdr:col>
      <xdr:colOff>711018</xdr:colOff>
      <xdr:row>85</xdr:row>
      <xdr:rowOff>612403</xdr:rowOff>
    </xdr:to>
    <xdr:pic>
      <xdr:nvPicPr>
        <xdr:cNvPr id="89" name="Picture 88">
          <a:extLst>
            <a:ext uri="{FF2B5EF4-FFF2-40B4-BE49-F238E27FC236}">
              <a16:creationId xmlns:a16="http://schemas.microsoft.com/office/drawing/2014/main" id="{037EA444-49CE-0743-BDD6-CB16E5156C5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59427172"/>
          <a:ext cx="378600" cy="557731"/>
        </a:xfrm>
        <a:prstGeom prst="rect">
          <a:avLst/>
        </a:prstGeom>
      </xdr:spPr>
    </xdr:pic>
    <xdr:clientData/>
  </xdr:twoCellAnchor>
  <xdr:twoCellAnchor>
    <xdr:from>
      <xdr:col>1</xdr:col>
      <xdr:colOff>332418</xdr:colOff>
      <xdr:row>86</xdr:row>
      <xdr:rowOff>54673</xdr:rowOff>
    </xdr:from>
    <xdr:to>
      <xdr:col>1</xdr:col>
      <xdr:colOff>711018</xdr:colOff>
      <xdr:row>86</xdr:row>
      <xdr:rowOff>612404</xdr:rowOff>
    </xdr:to>
    <xdr:pic>
      <xdr:nvPicPr>
        <xdr:cNvPr id="90" name="Picture 89">
          <a:extLst>
            <a:ext uri="{FF2B5EF4-FFF2-40B4-BE49-F238E27FC236}">
              <a16:creationId xmlns:a16="http://schemas.microsoft.com/office/drawing/2014/main" id="{472EBB69-CF2F-6D41-BF98-00CB81B33F3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60125673"/>
          <a:ext cx="378600" cy="557731"/>
        </a:xfrm>
        <a:prstGeom prst="rect">
          <a:avLst/>
        </a:prstGeom>
      </xdr:spPr>
    </xdr:pic>
    <xdr:clientData/>
  </xdr:twoCellAnchor>
  <xdr:twoCellAnchor>
    <xdr:from>
      <xdr:col>1</xdr:col>
      <xdr:colOff>251782</xdr:colOff>
      <xdr:row>87</xdr:row>
      <xdr:rowOff>54314</xdr:rowOff>
    </xdr:from>
    <xdr:to>
      <xdr:col>1</xdr:col>
      <xdr:colOff>698649</xdr:colOff>
      <xdr:row>87</xdr:row>
      <xdr:rowOff>610312</xdr:rowOff>
    </xdr:to>
    <xdr:pic>
      <xdr:nvPicPr>
        <xdr:cNvPr id="91" name="Picture 90">
          <a:extLst>
            <a:ext uri="{FF2B5EF4-FFF2-40B4-BE49-F238E27FC236}">
              <a16:creationId xmlns:a16="http://schemas.microsoft.com/office/drawing/2014/main" id="{3C55B507-9588-F440-98F8-4348EFC03E1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369382" y="60823814"/>
          <a:ext cx="446867" cy="555998"/>
        </a:xfrm>
        <a:prstGeom prst="rect">
          <a:avLst/>
        </a:prstGeom>
      </xdr:spPr>
    </xdr:pic>
    <xdr:clientData/>
  </xdr:twoCellAnchor>
  <xdr:twoCellAnchor>
    <xdr:from>
      <xdr:col>1</xdr:col>
      <xdr:colOff>271942</xdr:colOff>
      <xdr:row>88</xdr:row>
      <xdr:rowOff>56344</xdr:rowOff>
    </xdr:from>
    <xdr:to>
      <xdr:col>1</xdr:col>
      <xdr:colOff>696087</xdr:colOff>
      <xdr:row>88</xdr:row>
      <xdr:rowOff>614016</xdr:rowOff>
    </xdr:to>
    <xdr:pic>
      <xdr:nvPicPr>
        <xdr:cNvPr id="92" name="Picture 91">
          <a:extLst>
            <a:ext uri="{FF2B5EF4-FFF2-40B4-BE49-F238E27FC236}">
              <a16:creationId xmlns:a16="http://schemas.microsoft.com/office/drawing/2014/main" id="{2A7EE9A6-1411-0241-A273-D519582EB386}"/>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389542" y="61524344"/>
          <a:ext cx="424145" cy="557672"/>
        </a:xfrm>
        <a:prstGeom prst="rect">
          <a:avLst/>
        </a:prstGeom>
      </xdr:spPr>
    </xdr:pic>
    <xdr:clientData/>
  </xdr:twoCellAnchor>
  <xdr:twoCellAnchor>
    <xdr:from>
      <xdr:col>1</xdr:col>
      <xdr:colOff>251783</xdr:colOff>
      <xdr:row>89</xdr:row>
      <xdr:rowOff>22375</xdr:rowOff>
    </xdr:from>
    <xdr:to>
      <xdr:col>1</xdr:col>
      <xdr:colOff>694174</xdr:colOff>
      <xdr:row>89</xdr:row>
      <xdr:rowOff>618654</xdr:rowOff>
    </xdr:to>
    <xdr:pic>
      <xdr:nvPicPr>
        <xdr:cNvPr id="93" name="Picture 92">
          <a:extLst>
            <a:ext uri="{FF2B5EF4-FFF2-40B4-BE49-F238E27FC236}">
              <a16:creationId xmlns:a16="http://schemas.microsoft.com/office/drawing/2014/main" id="{E19C0628-8DAF-754B-B24A-DF90362812A0}"/>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369383" y="62188875"/>
          <a:ext cx="442391" cy="596279"/>
        </a:xfrm>
        <a:prstGeom prst="rect">
          <a:avLst/>
        </a:prstGeom>
      </xdr:spPr>
    </xdr:pic>
    <xdr:clientData/>
  </xdr:twoCellAnchor>
  <xdr:twoCellAnchor>
    <xdr:from>
      <xdr:col>1</xdr:col>
      <xdr:colOff>231625</xdr:colOff>
      <xdr:row>90</xdr:row>
      <xdr:rowOff>70915</xdr:rowOff>
    </xdr:from>
    <xdr:to>
      <xdr:col>1</xdr:col>
      <xdr:colOff>691230</xdr:colOff>
      <xdr:row>90</xdr:row>
      <xdr:rowOff>609796</xdr:rowOff>
    </xdr:to>
    <xdr:pic>
      <xdr:nvPicPr>
        <xdr:cNvPr id="94" name="Picture 93">
          <a:extLst>
            <a:ext uri="{FF2B5EF4-FFF2-40B4-BE49-F238E27FC236}">
              <a16:creationId xmlns:a16="http://schemas.microsoft.com/office/drawing/2014/main" id="{7699B6A8-6801-5F47-BEDA-1C98E7D701A2}"/>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349225" y="62935915"/>
          <a:ext cx="459605" cy="538881"/>
        </a:xfrm>
        <a:prstGeom prst="rect">
          <a:avLst/>
        </a:prstGeom>
      </xdr:spPr>
    </xdr:pic>
    <xdr:clientData/>
  </xdr:twoCellAnchor>
  <xdr:twoCellAnchor>
    <xdr:from>
      <xdr:col>1</xdr:col>
      <xdr:colOff>271943</xdr:colOff>
      <xdr:row>91</xdr:row>
      <xdr:rowOff>37916</xdr:rowOff>
    </xdr:from>
    <xdr:to>
      <xdr:col>1</xdr:col>
      <xdr:colOff>695227</xdr:colOff>
      <xdr:row>91</xdr:row>
      <xdr:rowOff>612007</xdr:rowOff>
    </xdr:to>
    <xdr:pic>
      <xdr:nvPicPr>
        <xdr:cNvPr id="95" name="Picture 94">
          <a:extLst>
            <a:ext uri="{FF2B5EF4-FFF2-40B4-BE49-F238E27FC236}">
              <a16:creationId xmlns:a16="http://schemas.microsoft.com/office/drawing/2014/main" id="{5774F943-C1A4-8848-957B-81C7C49BCD91}"/>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389543" y="63601416"/>
          <a:ext cx="423284" cy="574091"/>
        </a:xfrm>
        <a:prstGeom prst="rect">
          <a:avLst/>
        </a:prstGeom>
      </xdr:spPr>
    </xdr:pic>
    <xdr:clientData/>
  </xdr:twoCellAnchor>
  <xdr:twoCellAnchor>
    <xdr:from>
      <xdr:col>1</xdr:col>
      <xdr:colOff>283232</xdr:colOff>
      <xdr:row>92</xdr:row>
      <xdr:rowOff>46950</xdr:rowOff>
    </xdr:from>
    <xdr:to>
      <xdr:col>1</xdr:col>
      <xdr:colOff>695672</xdr:colOff>
      <xdr:row>92</xdr:row>
      <xdr:rowOff>610199</xdr:rowOff>
    </xdr:to>
    <xdr:pic>
      <xdr:nvPicPr>
        <xdr:cNvPr id="96" name="Picture 95">
          <a:extLst>
            <a:ext uri="{FF2B5EF4-FFF2-40B4-BE49-F238E27FC236}">
              <a16:creationId xmlns:a16="http://schemas.microsoft.com/office/drawing/2014/main" id="{CD9C7027-0540-FC4C-B7E1-0955C152742E}"/>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400832" y="64308950"/>
          <a:ext cx="412440" cy="563249"/>
        </a:xfrm>
        <a:prstGeom prst="rect">
          <a:avLst/>
        </a:prstGeom>
      </xdr:spPr>
    </xdr:pic>
    <xdr:clientData/>
  </xdr:twoCellAnchor>
  <xdr:twoCellAnchor>
    <xdr:from>
      <xdr:col>1</xdr:col>
      <xdr:colOff>231624</xdr:colOff>
      <xdr:row>93</xdr:row>
      <xdr:rowOff>20887</xdr:rowOff>
    </xdr:from>
    <xdr:to>
      <xdr:col>1</xdr:col>
      <xdr:colOff>688950</xdr:colOff>
      <xdr:row>93</xdr:row>
      <xdr:rowOff>610029</xdr:rowOff>
    </xdr:to>
    <xdr:pic>
      <xdr:nvPicPr>
        <xdr:cNvPr id="97" name="Picture 96">
          <a:extLst>
            <a:ext uri="{FF2B5EF4-FFF2-40B4-BE49-F238E27FC236}">
              <a16:creationId xmlns:a16="http://schemas.microsoft.com/office/drawing/2014/main" id="{9A7C6D87-4F38-1B46-B2E6-28BA83BDFCD5}"/>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349224" y="64981387"/>
          <a:ext cx="457326" cy="589142"/>
        </a:xfrm>
        <a:prstGeom prst="rect">
          <a:avLst/>
        </a:prstGeom>
      </xdr:spPr>
    </xdr:pic>
    <xdr:clientData/>
  </xdr:twoCellAnchor>
  <xdr:twoCellAnchor>
    <xdr:from>
      <xdr:col>1</xdr:col>
      <xdr:colOff>271942</xdr:colOff>
      <xdr:row>94</xdr:row>
      <xdr:rowOff>21160</xdr:rowOff>
    </xdr:from>
    <xdr:to>
      <xdr:col>1</xdr:col>
      <xdr:colOff>701595</xdr:colOff>
      <xdr:row>94</xdr:row>
      <xdr:rowOff>611615</xdr:rowOff>
    </xdr:to>
    <xdr:pic>
      <xdr:nvPicPr>
        <xdr:cNvPr id="98" name="Picture 97">
          <a:extLst>
            <a:ext uri="{FF2B5EF4-FFF2-40B4-BE49-F238E27FC236}">
              <a16:creationId xmlns:a16="http://schemas.microsoft.com/office/drawing/2014/main" id="{0C2B57C7-21EA-C64E-91BC-6779DDE17E84}"/>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389542" y="65680160"/>
          <a:ext cx="429653" cy="590455"/>
        </a:xfrm>
        <a:prstGeom prst="rect">
          <a:avLst/>
        </a:prstGeom>
      </xdr:spPr>
    </xdr:pic>
    <xdr:clientData/>
  </xdr:twoCellAnchor>
  <xdr:twoCellAnchor>
    <xdr:from>
      <xdr:col>1</xdr:col>
      <xdr:colOff>271942</xdr:colOff>
      <xdr:row>95</xdr:row>
      <xdr:rowOff>71648</xdr:rowOff>
    </xdr:from>
    <xdr:to>
      <xdr:col>1</xdr:col>
      <xdr:colOff>692644</xdr:colOff>
      <xdr:row>95</xdr:row>
      <xdr:rowOff>614057</xdr:rowOff>
    </xdr:to>
    <xdr:pic>
      <xdr:nvPicPr>
        <xdr:cNvPr id="99" name="Picture 98">
          <a:extLst>
            <a:ext uri="{FF2B5EF4-FFF2-40B4-BE49-F238E27FC236}">
              <a16:creationId xmlns:a16="http://schemas.microsoft.com/office/drawing/2014/main" id="{CF9110C1-661A-2E4F-BE01-62F75F43AEDF}"/>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6429148"/>
          <a:ext cx="420702" cy="542409"/>
        </a:xfrm>
        <a:prstGeom prst="rect">
          <a:avLst/>
        </a:prstGeom>
      </xdr:spPr>
    </xdr:pic>
    <xdr:clientData/>
  </xdr:twoCellAnchor>
  <xdr:twoCellAnchor>
    <xdr:from>
      <xdr:col>1</xdr:col>
      <xdr:colOff>271942</xdr:colOff>
      <xdr:row>96</xdr:row>
      <xdr:rowOff>71648</xdr:rowOff>
    </xdr:from>
    <xdr:to>
      <xdr:col>1</xdr:col>
      <xdr:colOff>692644</xdr:colOff>
      <xdr:row>96</xdr:row>
      <xdr:rowOff>614056</xdr:rowOff>
    </xdr:to>
    <xdr:pic>
      <xdr:nvPicPr>
        <xdr:cNvPr id="100" name="Picture 99">
          <a:extLst>
            <a:ext uri="{FF2B5EF4-FFF2-40B4-BE49-F238E27FC236}">
              <a16:creationId xmlns:a16="http://schemas.microsoft.com/office/drawing/2014/main" id="{C9735772-06C3-8149-8E1A-A2EF4A0494C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7127648"/>
          <a:ext cx="420702" cy="542408"/>
        </a:xfrm>
        <a:prstGeom prst="rect">
          <a:avLst/>
        </a:prstGeom>
      </xdr:spPr>
    </xdr:pic>
    <xdr:clientData/>
  </xdr:twoCellAnchor>
  <xdr:twoCellAnchor>
    <xdr:from>
      <xdr:col>1</xdr:col>
      <xdr:colOff>271943</xdr:colOff>
      <xdr:row>97</xdr:row>
      <xdr:rowOff>40509</xdr:rowOff>
    </xdr:from>
    <xdr:to>
      <xdr:col>1</xdr:col>
      <xdr:colOff>699013</xdr:colOff>
      <xdr:row>97</xdr:row>
      <xdr:rowOff>627070</xdr:rowOff>
    </xdr:to>
    <xdr:pic>
      <xdr:nvPicPr>
        <xdr:cNvPr id="101" name="Picture 100">
          <a:extLst>
            <a:ext uri="{FF2B5EF4-FFF2-40B4-BE49-F238E27FC236}">
              <a16:creationId xmlns:a16="http://schemas.microsoft.com/office/drawing/2014/main" id="{05247377-2336-6545-AFF0-9270F97CBC2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389543" y="67795009"/>
          <a:ext cx="427070" cy="586561"/>
        </a:xfrm>
        <a:prstGeom prst="rect">
          <a:avLst/>
        </a:prstGeom>
      </xdr:spPr>
    </xdr:pic>
    <xdr:clientData/>
  </xdr:twoCellAnchor>
  <xdr:twoCellAnchor>
    <xdr:from>
      <xdr:col>1</xdr:col>
      <xdr:colOff>271943</xdr:colOff>
      <xdr:row>98</xdr:row>
      <xdr:rowOff>37915</xdr:rowOff>
    </xdr:from>
    <xdr:to>
      <xdr:col>1</xdr:col>
      <xdr:colOff>699013</xdr:colOff>
      <xdr:row>98</xdr:row>
      <xdr:rowOff>611997</xdr:rowOff>
    </xdr:to>
    <xdr:pic>
      <xdr:nvPicPr>
        <xdr:cNvPr id="102" name="Picture 101">
          <a:extLst>
            <a:ext uri="{FF2B5EF4-FFF2-40B4-BE49-F238E27FC236}">
              <a16:creationId xmlns:a16="http://schemas.microsoft.com/office/drawing/2014/main" id="{BA3EF81F-2069-3140-90D7-C58F0AB641F6}"/>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389543" y="68490915"/>
          <a:ext cx="427070" cy="574082"/>
        </a:xfrm>
        <a:prstGeom prst="rect">
          <a:avLst/>
        </a:prstGeom>
      </xdr:spPr>
    </xdr:pic>
    <xdr:clientData/>
  </xdr:twoCellAnchor>
  <xdr:twoCellAnchor>
    <xdr:from>
      <xdr:col>1</xdr:col>
      <xdr:colOff>423334</xdr:colOff>
      <xdr:row>99</xdr:row>
      <xdr:rowOff>0</xdr:rowOff>
    </xdr:from>
    <xdr:to>
      <xdr:col>1</xdr:col>
      <xdr:colOff>1068412</xdr:colOff>
      <xdr:row>99</xdr:row>
      <xdr:rowOff>3358</xdr:rowOff>
    </xdr:to>
    <xdr:pic>
      <xdr:nvPicPr>
        <xdr:cNvPr id="103" name="Picture 102">
          <a:extLst>
            <a:ext uri="{FF2B5EF4-FFF2-40B4-BE49-F238E27FC236}">
              <a16:creationId xmlns:a16="http://schemas.microsoft.com/office/drawing/2014/main" id="{10C9728A-15BD-7A48-96D7-8471ABC78BE1}"/>
            </a:ext>
          </a:extLst>
        </xdr:cNvPr>
        <xdr:cNvPicPr>
          <a:picLocks noChangeAspect="1"/>
        </xdr:cNvPicPr>
      </xdr:nvPicPr>
      <xdr:blipFill>
        <a:blip xmlns:r="http://schemas.openxmlformats.org/officeDocument/2006/relationships" r:embed="rId85"/>
        <a:stretch>
          <a:fillRect/>
        </a:stretch>
      </xdr:blipFill>
      <xdr:spPr>
        <a:xfrm>
          <a:off x="1540934" y="69151500"/>
          <a:ext cx="645078" cy="3358"/>
        </a:xfrm>
        <a:prstGeom prst="rect">
          <a:avLst/>
        </a:prstGeom>
      </xdr:spPr>
    </xdr:pic>
    <xdr:clientData/>
  </xdr:twoCellAnchor>
  <xdr:twoCellAnchor>
    <xdr:from>
      <xdr:col>1</xdr:col>
      <xdr:colOff>403175</xdr:colOff>
      <xdr:row>99</xdr:row>
      <xdr:rowOff>0</xdr:rowOff>
    </xdr:from>
    <xdr:to>
      <xdr:col>1</xdr:col>
      <xdr:colOff>1068413</xdr:colOff>
      <xdr:row>99</xdr:row>
      <xdr:rowOff>12600</xdr:rowOff>
    </xdr:to>
    <xdr:pic>
      <xdr:nvPicPr>
        <xdr:cNvPr id="104" name="Picture 103">
          <a:extLst>
            <a:ext uri="{FF2B5EF4-FFF2-40B4-BE49-F238E27FC236}">
              <a16:creationId xmlns:a16="http://schemas.microsoft.com/office/drawing/2014/main" id="{080F1138-64B5-CC4D-9AC9-E6062BCD89C6}"/>
            </a:ext>
          </a:extLst>
        </xdr:cNvPr>
        <xdr:cNvPicPr>
          <a:picLocks noChangeAspect="1"/>
        </xdr:cNvPicPr>
      </xdr:nvPicPr>
      <xdr:blipFill>
        <a:blip xmlns:r="http://schemas.openxmlformats.org/officeDocument/2006/relationships" r:embed="rId86"/>
        <a:stretch>
          <a:fillRect/>
        </a:stretch>
      </xdr:blipFill>
      <xdr:spPr>
        <a:xfrm>
          <a:off x="1520775" y="69151500"/>
          <a:ext cx="665238" cy="12600"/>
        </a:xfrm>
        <a:prstGeom prst="rect">
          <a:avLst/>
        </a:prstGeom>
      </xdr:spPr>
    </xdr:pic>
    <xdr:clientData/>
  </xdr:twoCellAnchor>
  <xdr:twoCellAnchor>
    <xdr:from>
      <xdr:col>1</xdr:col>
      <xdr:colOff>292102</xdr:colOff>
      <xdr:row>99</xdr:row>
      <xdr:rowOff>38619</xdr:rowOff>
    </xdr:from>
    <xdr:to>
      <xdr:col>1</xdr:col>
      <xdr:colOff>701958</xdr:colOff>
      <xdr:row>99</xdr:row>
      <xdr:rowOff>616085</xdr:rowOff>
    </xdr:to>
    <xdr:pic>
      <xdr:nvPicPr>
        <xdr:cNvPr id="105" name="Picture 104">
          <a:extLst>
            <a:ext uri="{FF2B5EF4-FFF2-40B4-BE49-F238E27FC236}">
              <a16:creationId xmlns:a16="http://schemas.microsoft.com/office/drawing/2014/main" id="{0A7489F6-AFE0-9B43-97CF-61A8E1D4AEEF}"/>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409702" y="69190119"/>
          <a:ext cx="409856" cy="577466"/>
        </a:xfrm>
        <a:prstGeom prst="rect">
          <a:avLst/>
        </a:prstGeom>
      </xdr:spPr>
    </xdr:pic>
    <xdr:clientData/>
  </xdr:twoCellAnchor>
  <xdr:twoCellAnchor>
    <xdr:from>
      <xdr:col>1</xdr:col>
      <xdr:colOff>287868</xdr:colOff>
      <xdr:row>100</xdr:row>
      <xdr:rowOff>28579</xdr:rowOff>
    </xdr:from>
    <xdr:to>
      <xdr:col>1</xdr:col>
      <xdr:colOff>697724</xdr:colOff>
      <xdr:row>100</xdr:row>
      <xdr:rowOff>616890</xdr:rowOff>
    </xdr:to>
    <xdr:pic>
      <xdr:nvPicPr>
        <xdr:cNvPr id="106" name="Picture 105">
          <a:extLst>
            <a:ext uri="{FF2B5EF4-FFF2-40B4-BE49-F238E27FC236}">
              <a16:creationId xmlns:a16="http://schemas.microsoft.com/office/drawing/2014/main" id="{CEE2D92F-0FFB-7348-BF78-84E442531E1A}"/>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405468" y="69878579"/>
          <a:ext cx="409856" cy="588311"/>
        </a:xfrm>
        <a:prstGeom prst="rect">
          <a:avLst/>
        </a:prstGeom>
      </xdr:spPr>
    </xdr:pic>
    <xdr:clientData/>
  </xdr:twoCellAnchor>
  <xdr:twoCellAnchor>
    <xdr:from>
      <xdr:col>1</xdr:col>
      <xdr:colOff>292101</xdr:colOff>
      <xdr:row>100</xdr:row>
      <xdr:rowOff>665654</xdr:rowOff>
    </xdr:from>
    <xdr:to>
      <xdr:col>1</xdr:col>
      <xdr:colOff>695591</xdr:colOff>
      <xdr:row>101</xdr:row>
      <xdr:rowOff>617226</xdr:rowOff>
    </xdr:to>
    <xdr:pic>
      <xdr:nvPicPr>
        <xdr:cNvPr id="107" name="Picture 106">
          <a:extLst>
            <a:ext uri="{FF2B5EF4-FFF2-40B4-BE49-F238E27FC236}">
              <a16:creationId xmlns:a16="http://schemas.microsoft.com/office/drawing/2014/main" id="{A970250D-93BB-274A-9307-81135DBB0653}"/>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409701" y="70515654"/>
          <a:ext cx="403490" cy="650072"/>
        </a:xfrm>
        <a:prstGeom prst="rect">
          <a:avLst/>
        </a:prstGeom>
      </xdr:spPr>
    </xdr:pic>
    <xdr:clientData/>
  </xdr:twoCellAnchor>
  <xdr:twoCellAnchor>
    <xdr:from>
      <xdr:col>1</xdr:col>
      <xdr:colOff>312261</xdr:colOff>
      <xdr:row>102</xdr:row>
      <xdr:rowOff>71647</xdr:rowOff>
    </xdr:from>
    <xdr:to>
      <xdr:col>1</xdr:col>
      <xdr:colOff>705421</xdr:colOff>
      <xdr:row>102</xdr:row>
      <xdr:rowOff>614057</xdr:rowOff>
    </xdr:to>
    <xdr:pic>
      <xdr:nvPicPr>
        <xdr:cNvPr id="108" name="Picture 107">
          <a:extLst>
            <a:ext uri="{FF2B5EF4-FFF2-40B4-BE49-F238E27FC236}">
              <a16:creationId xmlns:a16="http://schemas.microsoft.com/office/drawing/2014/main" id="{F9F66AFA-A673-9E4F-B6ED-A21673F480A4}"/>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429861" y="71318647"/>
          <a:ext cx="393160" cy="542410"/>
        </a:xfrm>
        <a:prstGeom prst="rect">
          <a:avLst/>
        </a:prstGeom>
      </xdr:spPr>
    </xdr:pic>
    <xdr:clientData/>
  </xdr:twoCellAnchor>
  <xdr:twoCellAnchor>
    <xdr:from>
      <xdr:col>1</xdr:col>
      <xdr:colOff>271941</xdr:colOff>
      <xdr:row>103</xdr:row>
      <xdr:rowOff>53742</xdr:rowOff>
    </xdr:from>
    <xdr:to>
      <xdr:col>1</xdr:col>
      <xdr:colOff>695168</xdr:colOff>
      <xdr:row>103</xdr:row>
      <xdr:rowOff>606997</xdr:rowOff>
    </xdr:to>
    <xdr:pic>
      <xdr:nvPicPr>
        <xdr:cNvPr id="109" name="Picture 108">
          <a:extLst>
            <a:ext uri="{FF2B5EF4-FFF2-40B4-BE49-F238E27FC236}">
              <a16:creationId xmlns:a16="http://schemas.microsoft.com/office/drawing/2014/main" id="{661B2CD2-22D0-2044-8C75-2D1364858E55}"/>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1999242"/>
          <a:ext cx="423227" cy="553255"/>
        </a:xfrm>
        <a:prstGeom prst="rect">
          <a:avLst/>
        </a:prstGeom>
      </xdr:spPr>
    </xdr:pic>
    <xdr:clientData/>
  </xdr:twoCellAnchor>
  <xdr:twoCellAnchor>
    <xdr:from>
      <xdr:col>1</xdr:col>
      <xdr:colOff>271941</xdr:colOff>
      <xdr:row>104</xdr:row>
      <xdr:rowOff>53743</xdr:rowOff>
    </xdr:from>
    <xdr:to>
      <xdr:col>1</xdr:col>
      <xdr:colOff>695168</xdr:colOff>
      <xdr:row>104</xdr:row>
      <xdr:rowOff>606998</xdr:rowOff>
    </xdr:to>
    <xdr:pic>
      <xdr:nvPicPr>
        <xdr:cNvPr id="110" name="Picture 109">
          <a:extLst>
            <a:ext uri="{FF2B5EF4-FFF2-40B4-BE49-F238E27FC236}">
              <a16:creationId xmlns:a16="http://schemas.microsoft.com/office/drawing/2014/main" id="{472888B6-F618-7A4C-820A-972991E46D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2697743"/>
          <a:ext cx="423227" cy="553255"/>
        </a:xfrm>
        <a:prstGeom prst="rect">
          <a:avLst/>
        </a:prstGeom>
      </xdr:spPr>
    </xdr:pic>
    <xdr:clientData/>
  </xdr:twoCellAnchor>
  <xdr:twoCellAnchor>
    <xdr:from>
      <xdr:col>1</xdr:col>
      <xdr:colOff>222151</xdr:colOff>
      <xdr:row>105</xdr:row>
      <xdr:rowOff>43700</xdr:rowOff>
    </xdr:from>
    <xdr:to>
      <xdr:col>1</xdr:col>
      <xdr:colOff>688758</xdr:colOff>
      <xdr:row>105</xdr:row>
      <xdr:rowOff>607800</xdr:rowOff>
    </xdr:to>
    <xdr:pic>
      <xdr:nvPicPr>
        <xdr:cNvPr id="111" name="Picture 110">
          <a:extLst>
            <a:ext uri="{FF2B5EF4-FFF2-40B4-BE49-F238E27FC236}">
              <a16:creationId xmlns:a16="http://schemas.microsoft.com/office/drawing/2014/main" id="{55C046E3-8098-6A42-A3A0-D494B5D04C0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39751" y="73386200"/>
          <a:ext cx="466607" cy="564100"/>
        </a:xfrm>
        <a:prstGeom prst="rect">
          <a:avLst/>
        </a:prstGeom>
      </xdr:spPr>
    </xdr:pic>
    <xdr:clientData/>
  </xdr:twoCellAnchor>
  <xdr:twoCellAnchor>
    <xdr:from>
      <xdr:col>1</xdr:col>
      <xdr:colOff>292102</xdr:colOff>
      <xdr:row>106</xdr:row>
      <xdr:rowOff>55363</xdr:rowOff>
    </xdr:from>
    <xdr:to>
      <xdr:col>1</xdr:col>
      <xdr:colOff>704542</xdr:colOff>
      <xdr:row>106</xdr:row>
      <xdr:rowOff>616422</xdr:rowOff>
    </xdr:to>
    <xdr:pic>
      <xdr:nvPicPr>
        <xdr:cNvPr id="112" name="Picture 111">
          <a:extLst>
            <a:ext uri="{FF2B5EF4-FFF2-40B4-BE49-F238E27FC236}">
              <a16:creationId xmlns:a16="http://schemas.microsoft.com/office/drawing/2014/main" id="{2AD9D1AE-0B7A-7947-A2DD-6819E21B844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096363"/>
          <a:ext cx="412440" cy="561059"/>
        </a:xfrm>
        <a:prstGeom prst="rect">
          <a:avLst/>
        </a:prstGeom>
      </xdr:spPr>
    </xdr:pic>
    <xdr:clientData/>
  </xdr:twoCellAnchor>
  <xdr:twoCellAnchor>
    <xdr:from>
      <xdr:col>1</xdr:col>
      <xdr:colOff>292102</xdr:colOff>
      <xdr:row>107</xdr:row>
      <xdr:rowOff>55364</xdr:rowOff>
    </xdr:from>
    <xdr:to>
      <xdr:col>1</xdr:col>
      <xdr:colOff>704542</xdr:colOff>
      <xdr:row>107</xdr:row>
      <xdr:rowOff>616423</xdr:rowOff>
    </xdr:to>
    <xdr:pic>
      <xdr:nvPicPr>
        <xdr:cNvPr id="113" name="Picture 112">
          <a:extLst>
            <a:ext uri="{FF2B5EF4-FFF2-40B4-BE49-F238E27FC236}">
              <a16:creationId xmlns:a16="http://schemas.microsoft.com/office/drawing/2014/main" id="{C6C97E0F-2F97-1B4A-BDCB-82F8ACABC6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794864"/>
          <a:ext cx="412440" cy="561059"/>
        </a:xfrm>
        <a:prstGeom prst="rect">
          <a:avLst/>
        </a:prstGeom>
      </xdr:spPr>
    </xdr:pic>
    <xdr:clientData/>
  </xdr:twoCellAnchor>
  <xdr:twoCellAnchor>
    <xdr:from>
      <xdr:col>1</xdr:col>
      <xdr:colOff>312259</xdr:colOff>
      <xdr:row>108</xdr:row>
      <xdr:rowOff>70386</xdr:rowOff>
    </xdr:from>
    <xdr:to>
      <xdr:col>1</xdr:col>
      <xdr:colOff>703010</xdr:colOff>
      <xdr:row>108</xdr:row>
      <xdr:rowOff>606733</xdr:rowOff>
    </xdr:to>
    <xdr:pic>
      <xdr:nvPicPr>
        <xdr:cNvPr id="114" name="Picture 113">
          <a:extLst>
            <a:ext uri="{FF2B5EF4-FFF2-40B4-BE49-F238E27FC236}">
              <a16:creationId xmlns:a16="http://schemas.microsoft.com/office/drawing/2014/main" id="{37E0FA28-7842-B94F-8618-051BC79C9ECC}"/>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29859" y="75508386"/>
          <a:ext cx="390751" cy="536347"/>
        </a:xfrm>
        <a:prstGeom prst="rect">
          <a:avLst/>
        </a:prstGeom>
      </xdr:spPr>
    </xdr:pic>
    <xdr:clientData/>
  </xdr:twoCellAnchor>
  <xdr:twoCellAnchor>
    <xdr:from>
      <xdr:col>1</xdr:col>
      <xdr:colOff>292101</xdr:colOff>
      <xdr:row>109</xdr:row>
      <xdr:rowOff>72384</xdr:rowOff>
    </xdr:from>
    <xdr:to>
      <xdr:col>1</xdr:col>
      <xdr:colOff>701958</xdr:colOff>
      <xdr:row>109</xdr:row>
      <xdr:rowOff>618337</xdr:rowOff>
    </xdr:to>
    <xdr:pic>
      <xdr:nvPicPr>
        <xdr:cNvPr id="115" name="Picture 114">
          <a:extLst>
            <a:ext uri="{FF2B5EF4-FFF2-40B4-BE49-F238E27FC236}">
              <a16:creationId xmlns:a16="http://schemas.microsoft.com/office/drawing/2014/main" id="{23207629-769B-A747-B02F-306A9499A05F}"/>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208884"/>
          <a:ext cx="409857" cy="545953"/>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6" name="Picture 115">
          <a:extLst>
            <a:ext uri="{FF2B5EF4-FFF2-40B4-BE49-F238E27FC236}">
              <a16:creationId xmlns:a16="http://schemas.microsoft.com/office/drawing/2014/main" id="{84AEB998-C6C4-0B48-B8D0-05F1C039FA86}"/>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907028"/>
          <a:ext cx="409858" cy="544232"/>
        </a:xfrm>
        <a:prstGeom prst="rect">
          <a:avLst/>
        </a:prstGeom>
      </xdr:spPr>
    </xdr:pic>
    <xdr:clientData/>
  </xdr:twoCellAnchor>
  <xdr:twoCellAnchor>
    <xdr:from>
      <xdr:col>1</xdr:col>
      <xdr:colOff>292101</xdr:colOff>
      <xdr:row>111</xdr:row>
      <xdr:rowOff>72028</xdr:rowOff>
    </xdr:from>
    <xdr:to>
      <xdr:col>1</xdr:col>
      <xdr:colOff>701959</xdr:colOff>
      <xdr:row>111</xdr:row>
      <xdr:rowOff>616260</xdr:rowOff>
    </xdr:to>
    <xdr:pic>
      <xdr:nvPicPr>
        <xdr:cNvPr id="117" name="Picture 116">
          <a:extLst>
            <a:ext uri="{FF2B5EF4-FFF2-40B4-BE49-F238E27FC236}">
              <a16:creationId xmlns:a16="http://schemas.microsoft.com/office/drawing/2014/main" id="{0C9AB816-CB58-EB4F-A474-4F16A2CE0529}"/>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7605528"/>
          <a:ext cx="409858" cy="544232"/>
        </a:xfrm>
        <a:prstGeom prst="rect">
          <a:avLst/>
        </a:prstGeom>
      </xdr:spPr>
    </xdr:pic>
    <xdr:clientData/>
  </xdr:twoCellAnchor>
  <xdr:twoCellAnchor>
    <xdr:from>
      <xdr:col>1</xdr:col>
      <xdr:colOff>271942</xdr:colOff>
      <xdr:row>112</xdr:row>
      <xdr:rowOff>71645</xdr:rowOff>
    </xdr:from>
    <xdr:to>
      <xdr:col>1</xdr:col>
      <xdr:colOff>692460</xdr:colOff>
      <xdr:row>112</xdr:row>
      <xdr:rowOff>614056</xdr:rowOff>
    </xdr:to>
    <xdr:pic>
      <xdr:nvPicPr>
        <xdr:cNvPr id="118" name="Picture 117">
          <a:extLst>
            <a:ext uri="{FF2B5EF4-FFF2-40B4-BE49-F238E27FC236}">
              <a16:creationId xmlns:a16="http://schemas.microsoft.com/office/drawing/2014/main" id="{811B26E8-BE37-B742-8BA7-DBB0B44DC51C}"/>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389542" y="78303645"/>
          <a:ext cx="420518" cy="542411"/>
        </a:xfrm>
        <a:prstGeom prst="rect">
          <a:avLst/>
        </a:prstGeom>
      </xdr:spPr>
    </xdr:pic>
    <xdr:clientData/>
  </xdr:twoCellAnchor>
  <xdr:twoCellAnchor>
    <xdr:from>
      <xdr:col>1</xdr:col>
      <xdr:colOff>292100</xdr:colOff>
      <xdr:row>113</xdr:row>
      <xdr:rowOff>37461</xdr:rowOff>
    </xdr:from>
    <xdr:to>
      <xdr:col>1</xdr:col>
      <xdr:colOff>704541</xdr:colOff>
      <xdr:row>113</xdr:row>
      <xdr:rowOff>609365</xdr:rowOff>
    </xdr:to>
    <xdr:pic>
      <xdr:nvPicPr>
        <xdr:cNvPr id="119" name="Picture 118">
          <a:extLst>
            <a:ext uri="{FF2B5EF4-FFF2-40B4-BE49-F238E27FC236}">
              <a16:creationId xmlns:a16="http://schemas.microsoft.com/office/drawing/2014/main" id="{FFEE680E-2AEA-9146-9556-132BE02ED8ED}"/>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8967961"/>
          <a:ext cx="412441" cy="571904"/>
        </a:xfrm>
        <a:prstGeom prst="rect">
          <a:avLst/>
        </a:prstGeom>
      </xdr:spPr>
    </xdr:pic>
    <xdr:clientData/>
  </xdr:twoCellAnchor>
  <xdr:twoCellAnchor>
    <xdr:from>
      <xdr:col>1</xdr:col>
      <xdr:colOff>292100</xdr:colOff>
      <xdr:row>114</xdr:row>
      <xdr:rowOff>37460</xdr:rowOff>
    </xdr:from>
    <xdr:to>
      <xdr:col>1</xdr:col>
      <xdr:colOff>704541</xdr:colOff>
      <xdr:row>114</xdr:row>
      <xdr:rowOff>609363</xdr:rowOff>
    </xdr:to>
    <xdr:pic>
      <xdr:nvPicPr>
        <xdr:cNvPr id="120" name="Picture 119">
          <a:extLst>
            <a:ext uri="{FF2B5EF4-FFF2-40B4-BE49-F238E27FC236}">
              <a16:creationId xmlns:a16="http://schemas.microsoft.com/office/drawing/2014/main" id="{9ACBE39E-C59E-2E4E-979F-D1F146AD2966}"/>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9666460"/>
          <a:ext cx="412441" cy="571903"/>
        </a:xfrm>
        <a:prstGeom prst="rect">
          <a:avLst/>
        </a:prstGeom>
      </xdr:spPr>
    </xdr:pic>
    <xdr:clientData/>
  </xdr:twoCellAnchor>
  <xdr:twoCellAnchor>
    <xdr:from>
      <xdr:col>1</xdr:col>
      <xdr:colOff>312260</xdr:colOff>
      <xdr:row>115</xdr:row>
      <xdr:rowOff>38089</xdr:rowOff>
    </xdr:from>
    <xdr:to>
      <xdr:col>1</xdr:col>
      <xdr:colOff>703009</xdr:colOff>
      <xdr:row>115</xdr:row>
      <xdr:rowOff>613011</xdr:rowOff>
    </xdr:to>
    <xdr:pic>
      <xdr:nvPicPr>
        <xdr:cNvPr id="121" name="Picture 120">
          <a:extLst>
            <a:ext uri="{FF2B5EF4-FFF2-40B4-BE49-F238E27FC236}">
              <a16:creationId xmlns:a16="http://schemas.microsoft.com/office/drawing/2014/main" id="{37B56818-2798-9D45-985B-C6F2EBC234C1}"/>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0365589"/>
          <a:ext cx="390749" cy="574922"/>
        </a:xfrm>
        <a:prstGeom prst="rect">
          <a:avLst/>
        </a:prstGeom>
      </xdr:spPr>
    </xdr:pic>
    <xdr:clientData/>
  </xdr:twoCellAnchor>
  <xdr:twoCellAnchor>
    <xdr:from>
      <xdr:col>1</xdr:col>
      <xdr:colOff>312260</xdr:colOff>
      <xdr:row>116</xdr:row>
      <xdr:rowOff>38090</xdr:rowOff>
    </xdr:from>
    <xdr:to>
      <xdr:col>1</xdr:col>
      <xdr:colOff>703009</xdr:colOff>
      <xdr:row>116</xdr:row>
      <xdr:rowOff>613012</xdr:rowOff>
    </xdr:to>
    <xdr:pic>
      <xdr:nvPicPr>
        <xdr:cNvPr id="122" name="Picture 121">
          <a:extLst>
            <a:ext uri="{FF2B5EF4-FFF2-40B4-BE49-F238E27FC236}">
              <a16:creationId xmlns:a16="http://schemas.microsoft.com/office/drawing/2014/main" id="{2F3739FA-71BC-8647-B70E-87FEF2E842F4}"/>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1064090"/>
          <a:ext cx="390749" cy="574922"/>
        </a:xfrm>
        <a:prstGeom prst="rect">
          <a:avLst/>
        </a:prstGeom>
      </xdr:spPr>
    </xdr:pic>
    <xdr:clientData/>
  </xdr:twoCellAnchor>
  <xdr:twoCellAnchor>
    <xdr:from>
      <xdr:col>1</xdr:col>
      <xdr:colOff>292100</xdr:colOff>
      <xdr:row>117</xdr:row>
      <xdr:rowOff>53416</xdr:rowOff>
    </xdr:from>
    <xdr:to>
      <xdr:col>1</xdr:col>
      <xdr:colOff>695589</xdr:colOff>
      <xdr:row>117</xdr:row>
      <xdr:rowOff>605094</xdr:rowOff>
    </xdr:to>
    <xdr:pic>
      <xdr:nvPicPr>
        <xdr:cNvPr id="123" name="Picture 122">
          <a:extLst>
            <a:ext uri="{FF2B5EF4-FFF2-40B4-BE49-F238E27FC236}">
              <a16:creationId xmlns:a16="http://schemas.microsoft.com/office/drawing/2014/main" id="{EAD1B5A8-473C-8449-BCF4-F234E86C24C2}"/>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09700" y="81777916"/>
          <a:ext cx="403489" cy="551678"/>
        </a:xfrm>
        <a:prstGeom prst="rect">
          <a:avLst/>
        </a:prstGeom>
      </xdr:spPr>
    </xdr:pic>
    <xdr:clientData/>
  </xdr:twoCellAnchor>
  <xdr:twoCellAnchor>
    <xdr:from>
      <xdr:col>1</xdr:col>
      <xdr:colOff>283231</xdr:colOff>
      <xdr:row>118</xdr:row>
      <xdr:rowOff>46801</xdr:rowOff>
    </xdr:from>
    <xdr:to>
      <xdr:col>1</xdr:col>
      <xdr:colOff>697565</xdr:colOff>
      <xdr:row>118</xdr:row>
      <xdr:rowOff>609325</xdr:rowOff>
    </xdr:to>
    <xdr:pic>
      <xdr:nvPicPr>
        <xdr:cNvPr id="124" name="Picture 123">
          <a:extLst>
            <a:ext uri="{FF2B5EF4-FFF2-40B4-BE49-F238E27FC236}">
              <a16:creationId xmlns:a16="http://schemas.microsoft.com/office/drawing/2014/main" id="{08BDAD4A-1F2D-DF49-B083-A1EEBC03BE3C}"/>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00831" y="82469801"/>
          <a:ext cx="414334" cy="562524"/>
        </a:xfrm>
        <a:prstGeom prst="rect">
          <a:avLst/>
        </a:prstGeom>
      </xdr:spPr>
    </xdr:pic>
    <xdr:clientData/>
  </xdr:twoCellAnchor>
  <xdr:twoCellAnchor>
    <xdr:from>
      <xdr:col>1</xdr:col>
      <xdr:colOff>292100</xdr:colOff>
      <xdr:row>119</xdr:row>
      <xdr:rowOff>26987</xdr:rowOff>
    </xdr:from>
    <xdr:to>
      <xdr:col>1</xdr:col>
      <xdr:colOff>701957</xdr:colOff>
      <xdr:row>119</xdr:row>
      <xdr:rowOff>629951</xdr:rowOff>
    </xdr:to>
    <xdr:pic>
      <xdr:nvPicPr>
        <xdr:cNvPr id="125" name="Picture 124">
          <a:extLst>
            <a:ext uri="{FF2B5EF4-FFF2-40B4-BE49-F238E27FC236}">
              <a16:creationId xmlns:a16="http://schemas.microsoft.com/office/drawing/2014/main" id="{D8375567-17E1-2C4B-8DD2-41438C1A9032}"/>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09700" y="83148487"/>
          <a:ext cx="409857" cy="602964"/>
        </a:xfrm>
        <a:prstGeom prst="rect">
          <a:avLst/>
        </a:prstGeom>
      </xdr:spPr>
    </xdr:pic>
    <xdr:clientData/>
  </xdr:twoCellAnchor>
  <xdr:twoCellAnchor>
    <xdr:from>
      <xdr:col>1</xdr:col>
      <xdr:colOff>332417</xdr:colOff>
      <xdr:row>120</xdr:row>
      <xdr:rowOff>37155</xdr:rowOff>
    </xdr:from>
    <xdr:to>
      <xdr:col>1</xdr:col>
      <xdr:colOff>701478</xdr:colOff>
      <xdr:row>120</xdr:row>
      <xdr:rowOff>607573</xdr:rowOff>
    </xdr:to>
    <xdr:pic>
      <xdr:nvPicPr>
        <xdr:cNvPr id="126" name="Picture 125">
          <a:extLst>
            <a:ext uri="{FF2B5EF4-FFF2-40B4-BE49-F238E27FC236}">
              <a16:creationId xmlns:a16="http://schemas.microsoft.com/office/drawing/2014/main" id="{F5737F66-62F4-6946-8C88-DA3120094E4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50017" y="83857155"/>
          <a:ext cx="369061" cy="570418"/>
        </a:xfrm>
        <a:prstGeom prst="rect">
          <a:avLst/>
        </a:prstGeom>
      </xdr:spPr>
    </xdr:pic>
    <xdr:clientData/>
  </xdr:twoCellAnchor>
  <xdr:twoCellAnchor>
    <xdr:from>
      <xdr:col>1</xdr:col>
      <xdr:colOff>292099</xdr:colOff>
      <xdr:row>121</xdr:row>
      <xdr:rowOff>38487</xdr:rowOff>
    </xdr:from>
    <xdr:to>
      <xdr:col>1</xdr:col>
      <xdr:colOff>704194</xdr:colOff>
      <xdr:row>121</xdr:row>
      <xdr:rowOff>615324</xdr:rowOff>
    </xdr:to>
    <xdr:pic>
      <xdr:nvPicPr>
        <xdr:cNvPr id="127" name="Picture 126">
          <a:extLst>
            <a:ext uri="{FF2B5EF4-FFF2-40B4-BE49-F238E27FC236}">
              <a16:creationId xmlns:a16="http://schemas.microsoft.com/office/drawing/2014/main" id="{045DEE27-0A71-9E41-83C5-189D2B2A533F}"/>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409699" y="84556987"/>
          <a:ext cx="412095" cy="576837"/>
        </a:xfrm>
        <a:prstGeom prst="rect">
          <a:avLst/>
        </a:prstGeom>
      </xdr:spPr>
    </xdr:pic>
    <xdr:clientData/>
  </xdr:twoCellAnchor>
  <xdr:twoCellAnchor>
    <xdr:from>
      <xdr:col>1</xdr:col>
      <xdr:colOff>312261</xdr:colOff>
      <xdr:row>122</xdr:row>
      <xdr:rowOff>38102</xdr:rowOff>
    </xdr:from>
    <xdr:to>
      <xdr:col>1</xdr:col>
      <xdr:colOff>704904</xdr:colOff>
      <xdr:row>122</xdr:row>
      <xdr:rowOff>613076</xdr:rowOff>
    </xdr:to>
    <xdr:pic>
      <xdr:nvPicPr>
        <xdr:cNvPr id="128" name="Picture 127">
          <a:extLst>
            <a:ext uri="{FF2B5EF4-FFF2-40B4-BE49-F238E27FC236}">
              <a16:creationId xmlns:a16="http://schemas.microsoft.com/office/drawing/2014/main" id="{4C290E9B-AF08-E34C-8A0E-409ECDD5CA80}"/>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429861" y="85255102"/>
          <a:ext cx="392643" cy="574974"/>
        </a:xfrm>
        <a:prstGeom prst="rect">
          <a:avLst/>
        </a:prstGeom>
      </xdr:spPr>
    </xdr:pic>
    <xdr:clientData/>
  </xdr:twoCellAnchor>
  <xdr:twoCellAnchor>
    <xdr:from>
      <xdr:col>1</xdr:col>
      <xdr:colOff>271941</xdr:colOff>
      <xdr:row>123</xdr:row>
      <xdr:rowOff>55066</xdr:rowOff>
    </xdr:from>
    <xdr:to>
      <xdr:col>1</xdr:col>
      <xdr:colOff>698841</xdr:colOff>
      <xdr:row>123</xdr:row>
      <xdr:rowOff>614689</xdr:rowOff>
    </xdr:to>
    <xdr:pic>
      <xdr:nvPicPr>
        <xdr:cNvPr id="129" name="Picture 128">
          <a:extLst>
            <a:ext uri="{FF2B5EF4-FFF2-40B4-BE49-F238E27FC236}">
              <a16:creationId xmlns:a16="http://schemas.microsoft.com/office/drawing/2014/main" id="{683EF420-5F86-2744-870A-9E26654D3C4D}"/>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5970566"/>
          <a:ext cx="426900" cy="559623"/>
        </a:xfrm>
        <a:prstGeom prst="rect">
          <a:avLst/>
        </a:prstGeom>
      </xdr:spPr>
    </xdr:pic>
    <xdr:clientData/>
  </xdr:twoCellAnchor>
  <xdr:twoCellAnchor>
    <xdr:from>
      <xdr:col>1</xdr:col>
      <xdr:colOff>271941</xdr:colOff>
      <xdr:row>124</xdr:row>
      <xdr:rowOff>55065</xdr:rowOff>
    </xdr:from>
    <xdr:to>
      <xdr:col>1</xdr:col>
      <xdr:colOff>698841</xdr:colOff>
      <xdr:row>124</xdr:row>
      <xdr:rowOff>614689</xdr:rowOff>
    </xdr:to>
    <xdr:pic>
      <xdr:nvPicPr>
        <xdr:cNvPr id="130" name="Picture 129">
          <a:extLst>
            <a:ext uri="{FF2B5EF4-FFF2-40B4-BE49-F238E27FC236}">
              <a16:creationId xmlns:a16="http://schemas.microsoft.com/office/drawing/2014/main" id="{B616212F-8CA6-0148-8B8A-92B8F0BE3A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6669065"/>
          <a:ext cx="426900" cy="559624"/>
        </a:xfrm>
        <a:prstGeom prst="rect">
          <a:avLst/>
        </a:prstGeom>
      </xdr:spPr>
    </xdr:pic>
    <xdr:clientData/>
  </xdr:twoCellAnchor>
  <xdr:twoCellAnchor>
    <xdr:from>
      <xdr:col>1</xdr:col>
      <xdr:colOff>292101</xdr:colOff>
      <xdr:row>125</xdr:row>
      <xdr:rowOff>53741</xdr:rowOff>
    </xdr:from>
    <xdr:to>
      <xdr:col>1</xdr:col>
      <xdr:colOff>700064</xdr:colOff>
      <xdr:row>125</xdr:row>
      <xdr:rowOff>606995</xdr:rowOff>
    </xdr:to>
    <xdr:pic>
      <xdr:nvPicPr>
        <xdr:cNvPr id="131" name="Picture 130">
          <a:extLst>
            <a:ext uri="{FF2B5EF4-FFF2-40B4-BE49-F238E27FC236}">
              <a16:creationId xmlns:a16="http://schemas.microsoft.com/office/drawing/2014/main" id="{FAE10030-EB3E-7342-9427-D9190B52150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09701" y="87366241"/>
          <a:ext cx="407963" cy="553254"/>
        </a:xfrm>
        <a:prstGeom prst="rect">
          <a:avLst/>
        </a:prstGeom>
      </xdr:spPr>
    </xdr:pic>
    <xdr:clientData/>
  </xdr:twoCellAnchor>
  <xdr:twoCellAnchor>
    <xdr:from>
      <xdr:col>1</xdr:col>
      <xdr:colOff>271942</xdr:colOff>
      <xdr:row>126</xdr:row>
      <xdr:rowOff>54852</xdr:rowOff>
    </xdr:from>
    <xdr:to>
      <xdr:col>1</xdr:col>
      <xdr:colOff>692644</xdr:colOff>
      <xdr:row>126</xdr:row>
      <xdr:rowOff>613442</xdr:rowOff>
    </xdr:to>
    <xdr:pic>
      <xdr:nvPicPr>
        <xdr:cNvPr id="132" name="Picture 131">
          <a:extLst>
            <a:ext uri="{FF2B5EF4-FFF2-40B4-BE49-F238E27FC236}">
              <a16:creationId xmlns:a16="http://schemas.microsoft.com/office/drawing/2014/main" id="{689171FE-930D-3B49-A724-08C1FB09F5C3}"/>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389542" y="88065852"/>
          <a:ext cx="420702" cy="558590"/>
        </a:xfrm>
        <a:prstGeom prst="rect">
          <a:avLst/>
        </a:prstGeom>
      </xdr:spPr>
    </xdr:pic>
    <xdr:clientData/>
  </xdr:twoCellAnchor>
  <xdr:twoCellAnchor>
    <xdr:from>
      <xdr:col>1</xdr:col>
      <xdr:colOff>312259</xdr:colOff>
      <xdr:row>127</xdr:row>
      <xdr:rowOff>37921</xdr:rowOff>
    </xdr:from>
    <xdr:to>
      <xdr:col>1</xdr:col>
      <xdr:colOff>698534</xdr:colOff>
      <xdr:row>127</xdr:row>
      <xdr:rowOff>612041</xdr:rowOff>
    </xdr:to>
    <xdr:pic>
      <xdr:nvPicPr>
        <xdr:cNvPr id="133" name="Picture 132">
          <a:extLst>
            <a:ext uri="{FF2B5EF4-FFF2-40B4-BE49-F238E27FC236}">
              <a16:creationId xmlns:a16="http://schemas.microsoft.com/office/drawing/2014/main" id="{A7C83717-9977-E443-889D-2C6F2FF3A050}"/>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429859" y="88747421"/>
          <a:ext cx="386275" cy="574120"/>
        </a:xfrm>
        <a:prstGeom prst="rect">
          <a:avLst/>
        </a:prstGeom>
      </xdr:spPr>
    </xdr:pic>
    <xdr:clientData/>
  </xdr:twoCellAnchor>
  <xdr:twoCellAnchor>
    <xdr:from>
      <xdr:col>1</xdr:col>
      <xdr:colOff>352577</xdr:colOff>
      <xdr:row>128</xdr:row>
      <xdr:rowOff>37335</xdr:rowOff>
    </xdr:from>
    <xdr:to>
      <xdr:col>1</xdr:col>
      <xdr:colOff>706318</xdr:colOff>
      <xdr:row>128</xdr:row>
      <xdr:rowOff>608623</xdr:rowOff>
    </xdr:to>
    <xdr:pic>
      <xdr:nvPicPr>
        <xdr:cNvPr id="134" name="Picture 133">
          <a:extLst>
            <a:ext uri="{FF2B5EF4-FFF2-40B4-BE49-F238E27FC236}">
              <a16:creationId xmlns:a16="http://schemas.microsoft.com/office/drawing/2014/main" id="{8E8F5F99-416D-424E-AB66-AC4E168478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89445335"/>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35" name="Picture 134">
          <a:extLst>
            <a:ext uri="{FF2B5EF4-FFF2-40B4-BE49-F238E27FC236}">
              <a16:creationId xmlns:a16="http://schemas.microsoft.com/office/drawing/2014/main" id="{2DF1C859-7B2E-5849-91EB-87E2B96341E6}"/>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143834"/>
          <a:ext cx="353741" cy="571288"/>
        </a:xfrm>
        <a:prstGeom prst="rect">
          <a:avLst/>
        </a:prstGeom>
      </xdr:spPr>
    </xdr:pic>
    <xdr:clientData/>
  </xdr:twoCellAnchor>
  <xdr:twoCellAnchor>
    <xdr:from>
      <xdr:col>1</xdr:col>
      <xdr:colOff>352577</xdr:colOff>
      <xdr:row>130</xdr:row>
      <xdr:rowOff>37334</xdr:rowOff>
    </xdr:from>
    <xdr:to>
      <xdr:col>1</xdr:col>
      <xdr:colOff>706318</xdr:colOff>
      <xdr:row>130</xdr:row>
      <xdr:rowOff>608622</xdr:rowOff>
    </xdr:to>
    <xdr:pic>
      <xdr:nvPicPr>
        <xdr:cNvPr id="136" name="Picture 135">
          <a:extLst>
            <a:ext uri="{FF2B5EF4-FFF2-40B4-BE49-F238E27FC236}">
              <a16:creationId xmlns:a16="http://schemas.microsoft.com/office/drawing/2014/main" id="{131BDFC7-73E5-5D4D-BB62-093831EF82D3}"/>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842334"/>
          <a:ext cx="353741" cy="571288"/>
        </a:xfrm>
        <a:prstGeom prst="rect">
          <a:avLst/>
        </a:prstGeom>
      </xdr:spPr>
    </xdr:pic>
    <xdr:clientData/>
  </xdr:twoCellAnchor>
  <xdr:twoCellAnchor>
    <xdr:from>
      <xdr:col>1</xdr:col>
      <xdr:colOff>312260</xdr:colOff>
      <xdr:row>131</xdr:row>
      <xdr:rowOff>32318</xdr:rowOff>
    </xdr:from>
    <xdr:to>
      <xdr:col>1</xdr:col>
      <xdr:colOff>700428</xdr:colOff>
      <xdr:row>131</xdr:row>
      <xdr:rowOff>614516</xdr:rowOff>
    </xdr:to>
    <xdr:pic>
      <xdr:nvPicPr>
        <xdr:cNvPr id="137" name="Picture 136">
          <a:extLst>
            <a:ext uri="{FF2B5EF4-FFF2-40B4-BE49-F238E27FC236}">
              <a16:creationId xmlns:a16="http://schemas.microsoft.com/office/drawing/2014/main" id="{4FEC2B63-0C7A-E340-9290-D04CF3CC0623}"/>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60" y="91535818"/>
          <a:ext cx="388168" cy="582198"/>
        </a:xfrm>
        <a:prstGeom prst="rect">
          <a:avLst/>
        </a:prstGeom>
      </xdr:spPr>
    </xdr:pic>
    <xdr:clientData/>
  </xdr:twoCellAnchor>
  <xdr:twoCellAnchor>
    <xdr:from>
      <xdr:col>1</xdr:col>
      <xdr:colOff>312259</xdr:colOff>
      <xdr:row>132</xdr:row>
      <xdr:rowOff>32425</xdr:rowOff>
    </xdr:from>
    <xdr:to>
      <xdr:col>1</xdr:col>
      <xdr:colOff>700427</xdr:colOff>
      <xdr:row>132</xdr:row>
      <xdr:rowOff>615138</xdr:rowOff>
    </xdr:to>
    <xdr:pic>
      <xdr:nvPicPr>
        <xdr:cNvPr id="138" name="Picture 137">
          <a:extLst>
            <a:ext uri="{FF2B5EF4-FFF2-40B4-BE49-F238E27FC236}">
              <a16:creationId xmlns:a16="http://schemas.microsoft.com/office/drawing/2014/main" id="{07C1ED14-160D-244F-8928-4A57B14BE15D}"/>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59" y="92234425"/>
          <a:ext cx="388168" cy="582713"/>
        </a:xfrm>
        <a:prstGeom prst="rect">
          <a:avLst/>
        </a:prstGeom>
      </xdr:spPr>
    </xdr:pic>
    <xdr:clientData/>
  </xdr:twoCellAnchor>
  <xdr:twoCellAnchor>
    <xdr:from>
      <xdr:col>1</xdr:col>
      <xdr:colOff>279400</xdr:colOff>
      <xdr:row>133</xdr:row>
      <xdr:rowOff>56236</xdr:rowOff>
    </xdr:from>
    <xdr:to>
      <xdr:col>1</xdr:col>
      <xdr:colOff>684783</xdr:colOff>
      <xdr:row>134</xdr:row>
      <xdr:rowOff>8672</xdr:rowOff>
    </xdr:to>
    <xdr:pic>
      <xdr:nvPicPr>
        <xdr:cNvPr id="139" name="Picture 138">
          <a:extLst>
            <a:ext uri="{FF2B5EF4-FFF2-40B4-BE49-F238E27FC236}">
              <a16:creationId xmlns:a16="http://schemas.microsoft.com/office/drawing/2014/main" id="{F425F65D-28E7-DB4B-84D7-F03B36BFB50D}"/>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397000" y="92956736"/>
          <a:ext cx="405383" cy="650936"/>
        </a:xfrm>
        <a:prstGeom prst="rect">
          <a:avLst/>
        </a:prstGeom>
      </xdr:spPr>
    </xdr:pic>
    <xdr:clientData/>
  </xdr:twoCellAnchor>
  <xdr:twoCellAnchor>
    <xdr:from>
      <xdr:col>1</xdr:col>
      <xdr:colOff>332418</xdr:colOff>
      <xdr:row>134</xdr:row>
      <xdr:rowOff>71100</xdr:rowOff>
    </xdr:from>
    <xdr:to>
      <xdr:col>1</xdr:col>
      <xdr:colOff>705955</xdr:colOff>
      <xdr:row>134</xdr:row>
      <xdr:rowOff>610882</xdr:rowOff>
    </xdr:to>
    <xdr:pic>
      <xdr:nvPicPr>
        <xdr:cNvPr id="140" name="Picture 139">
          <a:extLst>
            <a:ext uri="{FF2B5EF4-FFF2-40B4-BE49-F238E27FC236}">
              <a16:creationId xmlns:a16="http://schemas.microsoft.com/office/drawing/2014/main" id="{9E244D4F-A849-0047-B9DB-1A626C1A3D89}"/>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450018" y="93670100"/>
          <a:ext cx="373537" cy="539782"/>
        </a:xfrm>
        <a:prstGeom prst="rect">
          <a:avLst/>
        </a:prstGeom>
      </xdr:spPr>
    </xdr:pic>
    <xdr:clientData/>
  </xdr:twoCellAnchor>
  <xdr:twoCellAnchor>
    <xdr:from>
      <xdr:col>1</xdr:col>
      <xdr:colOff>332419</xdr:colOff>
      <xdr:row>135</xdr:row>
      <xdr:rowOff>69999</xdr:rowOff>
    </xdr:from>
    <xdr:to>
      <xdr:col>1</xdr:col>
      <xdr:colOff>705955</xdr:colOff>
      <xdr:row>135</xdr:row>
      <xdr:rowOff>604490</xdr:rowOff>
    </xdr:to>
    <xdr:pic>
      <xdr:nvPicPr>
        <xdr:cNvPr id="141" name="Picture 140">
          <a:extLst>
            <a:ext uri="{FF2B5EF4-FFF2-40B4-BE49-F238E27FC236}">
              <a16:creationId xmlns:a16="http://schemas.microsoft.com/office/drawing/2014/main" id="{F3A3C2FA-7961-E44D-9672-A3E6AA499D97}"/>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450019" y="94367499"/>
          <a:ext cx="373536" cy="534491"/>
        </a:xfrm>
        <a:prstGeom prst="rect">
          <a:avLst/>
        </a:prstGeom>
      </xdr:spPr>
    </xdr:pic>
    <xdr:clientData/>
  </xdr:twoCellAnchor>
  <xdr:twoCellAnchor>
    <xdr:from>
      <xdr:col>1</xdr:col>
      <xdr:colOff>332419</xdr:colOff>
      <xdr:row>136</xdr:row>
      <xdr:rowOff>55542</xdr:rowOff>
    </xdr:from>
    <xdr:to>
      <xdr:col>1</xdr:col>
      <xdr:colOff>708921</xdr:colOff>
      <xdr:row>136</xdr:row>
      <xdr:rowOff>617448</xdr:rowOff>
    </xdr:to>
    <xdr:pic>
      <xdr:nvPicPr>
        <xdr:cNvPr id="142" name="Picture 141">
          <a:extLst>
            <a:ext uri="{FF2B5EF4-FFF2-40B4-BE49-F238E27FC236}">
              <a16:creationId xmlns:a16="http://schemas.microsoft.com/office/drawing/2014/main" id="{88C9906F-FAA0-9D4C-A02C-D23B56D41227}"/>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450019" y="95051542"/>
          <a:ext cx="376502" cy="561906"/>
        </a:xfrm>
        <a:prstGeom prst="rect">
          <a:avLst/>
        </a:prstGeom>
      </xdr:spPr>
    </xdr:pic>
    <xdr:clientData/>
  </xdr:twoCellAnchor>
  <xdr:twoCellAnchor>
    <xdr:from>
      <xdr:col>1</xdr:col>
      <xdr:colOff>332419</xdr:colOff>
      <xdr:row>137</xdr:row>
      <xdr:rowOff>54137</xdr:rowOff>
    </xdr:from>
    <xdr:to>
      <xdr:col>1</xdr:col>
      <xdr:colOff>708921</xdr:colOff>
      <xdr:row>137</xdr:row>
      <xdr:rowOff>609284</xdr:rowOff>
    </xdr:to>
    <xdr:pic>
      <xdr:nvPicPr>
        <xdr:cNvPr id="143" name="Picture 142">
          <a:extLst>
            <a:ext uri="{FF2B5EF4-FFF2-40B4-BE49-F238E27FC236}">
              <a16:creationId xmlns:a16="http://schemas.microsoft.com/office/drawing/2014/main" id="{77CC7AB9-2096-FD49-B451-78557CF2FA77}"/>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450019" y="95748637"/>
          <a:ext cx="376502" cy="555147"/>
        </a:xfrm>
        <a:prstGeom prst="rect">
          <a:avLst/>
        </a:prstGeom>
      </xdr:spPr>
    </xdr:pic>
    <xdr:clientData/>
  </xdr:twoCellAnchor>
  <xdr:twoCellAnchor>
    <xdr:from>
      <xdr:col>1</xdr:col>
      <xdr:colOff>312260</xdr:colOff>
      <xdr:row>138</xdr:row>
      <xdr:rowOff>54471</xdr:rowOff>
    </xdr:from>
    <xdr:to>
      <xdr:col>1</xdr:col>
      <xdr:colOff>698535</xdr:colOff>
      <xdr:row>138</xdr:row>
      <xdr:rowOff>611226</xdr:rowOff>
    </xdr:to>
    <xdr:pic>
      <xdr:nvPicPr>
        <xdr:cNvPr id="144" name="Picture 143">
          <a:extLst>
            <a:ext uri="{FF2B5EF4-FFF2-40B4-BE49-F238E27FC236}">
              <a16:creationId xmlns:a16="http://schemas.microsoft.com/office/drawing/2014/main" id="{9C1D78A2-7157-5845-B565-B66E2702BFDB}"/>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429860" y="96447471"/>
          <a:ext cx="386275" cy="556755"/>
        </a:xfrm>
        <a:prstGeom prst="rect">
          <a:avLst/>
        </a:prstGeom>
      </xdr:spPr>
    </xdr:pic>
    <xdr:clientData/>
  </xdr:twoCellAnchor>
  <xdr:twoCellAnchor>
    <xdr:from>
      <xdr:col>1</xdr:col>
      <xdr:colOff>332419</xdr:colOff>
      <xdr:row>139</xdr:row>
      <xdr:rowOff>71648</xdr:rowOff>
    </xdr:from>
    <xdr:to>
      <xdr:col>1</xdr:col>
      <xdr:colOff>701473</xdr:colOff>
      <xdr:row>139</xdr:row>
      <xdr:rowOff>614056</xdr:rowOff>
    </xdr:to>
    <xdr:pic>
      <xdr:nvPicPr>
        <xdr:cNvPr id="145" name="Picture 144">
          <a:extLst>
            <a:ext uri="{FF2B5EF4-FFF2-40B4-BE49-F238E27FC236}">
              <a16:creationId xmlns:a16="http://schemas.microsoft.com/office/drawing/2014/main" id="{EC66EF15-2984-054E-BE40-2112F02A6295}"/>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450019" y="97163148"/>
          <a:ext cx="369054" cy="542408"/>
        </a:xfrm>
        <a:prstGeom prst="rect">
          <a:avLst/>
        </a:prstGeom>
      </xdr:spPr>
    </xdr:pic>
    <xdr:clientData/>
  </xdr:twoCellAnchor>
  <xdr:twoCellAnchor>
    <xdr:from>
      <xdr:col>1</xdr:col>
      <xdr:colOff>352578</xdr:colOff>
      <xdr:row>140</xdr:row>
      <xdr:rowOff>54676</xdr:rowOff>
    </xdr:from>
    <xdr:to>
      <xdr:col>1</xdr:col>
      <xdr:colOff>708902</xdr:colOff>
      <xdr:row>140</xdr:row>
      <xdr:rowOff>612407</xdr:rowOff>
    </xdr:to>
    <xdr:pic>
      <xdr:nvPicPr>
        <xdr:cNvPr id="146" name="Picture 145">
          <a:extLst>
            <a:ext uri="{FF2B5EF4-FFF2-40B4-BE49-F238E27FC236}">
              <a16:creationId xmlns:a16="http://schemas.microsoft.com/office/drawing/2014/main" id="{B8A3061A-99C9-844D-901F-81FD130B4C33}"/>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470178" y="97844676"/>
          <a:ext cx="356324" cy="557731"/>
        </a:xfrm>
        <a:prstGeom prst="rect">
          <a:avLst/>
        </a:prstGeom>
      </xdr:spPr>
    </xdr:pic>
    <xdr:clientData/>
  </xdr:twoCellAnchor>
  <xdr:twoCellAnchor>
    <xdr:from>
      <xdr:col>1</xdr:col>
      <xdr:colOff>352577</xdr:colOff>
      <xdr:row>141</xdr:row>
      <xdr:rowOff>36386</xdr:rowOff>
    </xdr:from>
    <xdr:to>
      <xdr:col>1</xdr:col>
      <xdr:colOff>709760</xdr:colOff>
      <xdr:row>141</xdr:row>
      <xdr:rowOff>608079</xdr:rowOff>
    </xdr:to>
    <xdr:pic>
      <xdr:nvPicPr>
        <xdr:cNvPr id="147" name="Picture 146">
          <a:extLst>
            <a:ext uri="{FF2B5EF4-FFF2-40B4-BE49-F238E27FC236}">
              <a16:creationId xmlns:a16="http://schemas.microsoft.com/office/drawing/2014/main" id="{AAE536D8-4087-1347-A0CB-2048764839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470177" y="98524886"/>
          <a:ext cx="357183" cy="571693"/>
        </a:xfrm>
        <a:prstGeom prst="rect">
          <a:avLst/>
        </a:prstGeom>
      </xdr:spPr>
    </xdr:pic>
    <xdr:clientData/>
  </xdr:twoCellAnchor>
  <xdr:twoCellAnchor>
    <xdr:from>
      <xdr:col>1</xdr:col>
      <xdr:colOff>1</xdr:colOff>
      <xdr:row>193</xdr:row>
      <xdr:rowOff>0</xdr:rowOff>
    </xdr:from>
    <xdr:to>
      <xdr:col>1</xdr:col>
      <xdr:colOff>1</xdr:colOff>
      <xdr:row>193</xdr:row>
      <xdr:rowOff>0</xdr:rowOff>
    </xdr:to>
    <xdr:pic>
      <xdr:nvPicPr>
        <xdr:cNvPr id="148" name="Picture 147">
          <a:extLst>
            <a:ext uri="{FF2B5EF4-FFF2-40B4-BE49-F238E27FC236}">
              <a16:creationId xmlns:a16="http://schemas.microsoft.com/office/drawing/2014/main" id="{A01613F2-92EB-A94F-8801-51652971B2BC}"/>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0</xdr:rowOff>
    </xdr:from>
    <xdr:to>
      <xdr:col>1</xdr:col>
      <xdr:colOff>1</xdr:colOff>
      <xdr:row>193</xdr:row>
      <xdr:rowOff>0</xdr:rowOff>
    </xdr:to>
    <xdr:pic>
      <xdr:nvPicPr>
        <xdr:cNvPr id="149" name="Picture 148">
          <a:extLst>
            <a:ext uri="{FF2B5EF4-FFF2-40B4-BE49-F238E27FC236}">
              <a16:creationId xmlns:a16="http://schemas.microsoft.com/office/drawing/2014/main" id="{D7AB82DE-3907-074A-A8DE-CEE050270128}"/>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194</xdr:row>
      <xdr:rowOff>381000</xdr:rowOff>
    </xdr:from>
    <xdr:to>
      <xdr:col>1</xdr:col>
      <xdr:colOff>1</xdr:colOff>
      <xdr:row>194</xdr:row>
      <xdr:rowOff>381000</xdr:rowOff>
    </xdr:to>
    <xdr:pic>
      <xdr:nvPicPr>
        <xdr:cNvPr id="150" name="Picture 149">
          <a:extLst>
            <a:ext uri="{FF2B5EF4-FFF2-40B4-BE49-F238E27FC236}">
              <a16:creationId xmlns:a16="http://schemas.microsoft.com/office/drawing/2014/main" id="{8A6352B9-ECBA-1549-8F88-EF3B9316CF7A}"/>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589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127000</xdr:rowOff>
    </xdr:from>
    <xdr:to>
      <xdr:col>1</xdr:col>
      <xdr:colOff>1</xdr:colOff>
      <xdr:row>196</xdr:row>
      <xdr:rowOff>127000</xdr:rowOff>
    </xdr:to>
    <xdr:pic>
      <xdr:nvPicPr>
        <xdr:cNvPr id="151" name="Picture 150">
          <a:extLst>
            <a:ext uri="{FF2B5EF4-FFF2-40B4-BE49-F238E27FC236}">
              <a16:creationId xmlns:a16="http://schemas.microsoft.com/office/drawing/2014/main" id="{8654BB4B-53D6-DF48-8ED4-48E295C9683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703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197</xdr:row>
      <xdr:rowOff>508000</xdr:rowOff>
    </xdr:from>
    <xdr:to>
      <xdr:col>1</xdr:col>
      <xdr:colOff>1</xdr:colOff>
      <xdr:row>197</xdr:row>
      <xdr:rowOff>508000</xdr:rowOff>
    </xdr:to>
    <xdr:pic>
      <xdr:nvPicPr>
        <xdr:cNvPr id="152" name="Picture 151">
          <a:extLst>
            <a:ext uri="{FF2B5EF4-FFF2-40B4-BE49-F238E27FC236}">
              <a16:creationId xmlns:a16="http://schemas.microsoft.com/office/drawing/2014/main" id="{A708852A-5AF2-6445-9D8C-1DE51C5EF8F9}"/>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811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254000</xdr:rowOff>
    </xdr:from>
    <xdr:to>
      <xdr:col>1</xdr:col>
      <xdr:colOff>1</xdr:colOff>
      <xdr:row>199</xdr:row>
      <xdr:rowOff>254000</xdr:rowOff>
    </xdr:to>
    <xdr:pic>
      <xdr:nvPicPr>
        <xdr:cNvPr id="153" name="Picture 152">
          <a:extLst>
            <a:ext uri="{FF2B5EF4-FFF2-40B4-BE49-F238E27FC236}">
              <a16:creationId xmlns:a16="http://schemas.microsoft.com/office/drawing/2014/main" id="{D35498DF-7AB7-2742-85DF-6E05D7F13EDA}"/>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25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0</xdr:rowOff>
    </xdr:from>
    <xdr:to>
      <xdr:col>1</xdr:col>
      <xdr:colOff>1</xdr:colOff>
      <xdr:row>200</xdr:row>
      <xdr:rowOff>0</xdr:rowOff>
    </xdr:to>
    <xdr:pic>
      <xdr:nvPicPr>
        <xdr:cNvPr id="154" name="Picture 153">
          <a:extLst>
            <a:ext uri="{FF2B5EF4-FFF2-40B4-BE49-F238E27FC236}">
              <a16:creationId xmlns:a16="http://schemas.microsoft.com/office/drawing/2014/main" id="{0DB8CACE-A982-C643-B15B-FB2D6BD4735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70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381000</xdr:rowOff>
    </xdr:from>
    <xdr:to>
      <xdr:col>1</xdr:col>
      <xdr:colOff>1</xdr:colOff>
      <xdr:row>200</xdr:row>
      <xdr:rowOff>381000</xdr:rowOff>
    </xdr:to>
    <xdr:pic>
      <xdr:nvPicPr>
        <xdr:cNvPr id="155" name="Picture 154">
          <a:extLst>
            <a:ext uri="{FF2B5EF4-FFF2-40B4-BE49-F238E27FC236}">
              <a16:creationId xmlns:a16="http://schemas.microsoft.com/office/drawing/2014/main" id="{E3C98050-8EFE-214D-8326-12CF18103F75}"/>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1117601" y="14008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127000</xdr:rowOff>
    </xdr:from>
    <xdr:to>
      <xdr:col>1</xdr:col>
      <xdr:colOff>1</xdr:colOff>
      <xdr:row>201</xdr:row>
      <xdr:rowOff>127000</xdr:rowOff>
    </xdr:to>
    <xdr:pic>
      <xdr:nvPicPr>
        <xdr:cNvPr id="156" name="Picture 155">
          <a:extLst>
            <a:ext uri="{FF2B5EF4-FFF2-40B4-BE49-F238E27FC236}">
              <a16:creationId xmlns:a16="http://schemas.microsoft.com/office/drawing/2014/main" id="{A36FD7EC-7055-1242-8CD3-B8F9AED12C33}"/>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052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202</xdr:row>
      <xdr:rowOff>508000</xdr:rowOff>
    </xdr:from>
    <xdr:to>
      <xdr:col>1</xdr:col>
      <xdr:colOff>1</xdr:colOff>
      <xdr:row>202</xdr:row>
      <xdr:rowOff>508000</xdr:rowOff>
    </xdr:to>
    <xdr:pic>
      <xdr:nvPicPr>
        <xdr:cNvPr id="157" name="Picture 156">
          <a:extLst>
            <a:ext uri="{FF2B5EF4-FFF2-40B4-BE49-F238E27FC236}">
              <a16:creationId xmlns:a16="http://schemas.microsoft.com/office/drawing/2014/main" id="{61DCAC96-B91A-0241-A851-FE1A6805EB7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160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84570</xdr:rowOff>
    </xdr:from>
    <xdr:to>
      <xdr:col>1</xdr:col>
      <xdr:colOff>796593</xdr:colOff>
      <xdr:row>193</xdr:row>
      <xdr:rowOff>628508</xdr:rowOff>
    </xdr:to>
    <xdr:pic>
      <xdr:nvPicPr>
        <xdr:cNvPr id="158" name="Picture 157">
          <a:extLst>
            <a:ext uri="{FF2B5EF4-FFF2-40B4-BE49-F238E27FC236}">
              <a16:creationId xmlns:a16="http://schemas.microsoft.com/office/drawing/2014/main" id="{FC11CF93-C137-6547-BB0F-4AE8E9D67DC1}"/>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483141" y="1348950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84820</xdr:rowOff>
    </xdr:from>
    <xdr:to>
      <xdr:col>1</xdr:col>
      <xdr:colOff>796593</xdr:colOff>
      <xdr:row>194</xdr:row>
      <xdr:rowOff>628758</xdr:rowOff>
    </xdr:to>
    <xdr:pic>
      <xdr:nvPicPr>
        <xdr:cNvPr id="159" name="Picture 158">
          <a:extLst>
            <a:ext uri="{FF2B5EF4-FFF2-40B4-BE49-F238E27FC236}">
              <a16:creationId xmlns:a16="http://schemas.microsoft.com/office/drawing/2014/main" id="{321FE2F4-C8A6-E349-9504-83940420F2CE}"/>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483141" y="1355938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108229</xdr:rowOff>
    </xdr:from>
    <xdr:to>
      <xdr:col>1</xdr:col>
      <xdr:colOff>796593</xdr:colOff>
      <xdr:row>195</xdr:row>
      <xdr:rowOff>634194</xdr:rowOff>
    </xdr:to>
    <xdr:pic>
      <xdr:nvPicPr>
        <xdr:cNvPr id="160" name="Picture 159">
          <a:extLst>
            <a:ext uri="{FF2B5EF4-FFF2-40B4-BE49-F238E27FC236}">
              <a16:creationId xmlns:a16="http://schemas.microsoft.com/office/drawing/2014/main" id="{FF994973-1356-4243-87DB-29F965A57D5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483141" y="1363157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196</xdr:row>
      <xdr:rowOff>85318</xdr:rowOff>
    </xdr:from>
    <xdr:to>
      <xdr:col>1</xdr:col>
      <xdr:colOff>796593</xdr:colOff>
      <xdr:row>196</xdr:row>
      <xdr:rowOff>629255</xdr:rowOff>
    </xdr:to>
    <xdr:pic>
      <xdr:nvPicPr>
        <xdr:cNvPr id="161" name="Picture 160">
          <a:extLst>
            <a:ext uri="{FF2B5EF4-FFF2-40B4-BE49-F238E27FC236}">
              <a16:creationId xmlns:a16="http://schemas.microsoft.com/office/drawing/2014/main" id="{AD1160D4-D68A-F84F-8CA3-A4EEA3ED1352}"/>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483141" y="1369913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197</xdr:row>
      <xdr:rowOff>85565</xdr:rowOff>
    </xdr:from>
    <xdr:to>
      <xdr:col>1</xdr:col>
      <xdr:colOff>796592</xdr:colOff>
      <xdr:row>197</xdr:row>
      <xdr:rowOff>628166</xdr:rowOff>
    </xdr:to>
    <xdr:pic>
      <xdr:nvPicPr>
        <xdr:cNvPr id="162" name="Picture 161">
          <a:extLst>
            <a:ext uri="{FF2B5EF4-FFF2-40B4-BE49-F238E27FC236}">
              <a16:creationId xmlns:a16="http://schemas.microsoft.com/office/drawing/2014/main" id="{73F444A1-1F1C-BF44-8D34-04E27ADA5A55}"/>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483140" y="1376900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198</xdr:row>
      <xdr:rowOff>95528</xdr:rowOff>
    </xdr:from>
    <xdr:to>
      <xdr:col>1</xdr:col>
      <xdr:colOff>837592</xdr:colOff>
      <xdr:row>198</xdr:row>
      <xdr:rowOff>560124</xdr:rowOff>
    </xdr:to>
    <xdr:pic>
      <xdr:nvPicPr>
        <xdr:cNvPr id="163" name="Picture 162">
          <a:extLst>
            <a:ext uri="{FF2B5EF4-FFF2-40B4-BE49-F238E27FC236}">
              <a16:creationId xmlns:a16="http://schemas.microsoft.com/office/drawing/2014/main" id="{8C16C062-B251-C245-AA9A-88D233CC2561}"/>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698596" y="1383985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199</xdr:row>
      <xdr:rowOff>133627</xdr:rowOff>
    </xdr:from>
    <xdr:to>
      <xdr:col>1</xdr:col>
      <xdr:colOff>791039</xdr:colOff>
      <xdr:row>199</xdr:row>
      <xdr:rowOff>567286</xdr:rowOff>
    </xdr:to>
    <xdr:pic>
      <xdr:nvPicPr>
        <xdr:cNvPr id="164" name="Picture 163">
          <a:extLst>
            <a:ext uri="{FF2B5EF4-FFF2-40B4-BE49-F238E27FC236}">
              <a16:creationId xmlns:a16="http://schemas.microsoft.com/office/drawing/2014/main" id="{51BC21E0-D16D-9E42-B04D-A9844ABDF69A}"/>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502355" y="1391351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200</xdr:row>
      <xdr:rowOff>86813</xdr:rowOff>
    </xdr:from>
    <xdr:to>
      <xdr:col>1</xdr:col>
      <xdr:colOff>759816</xdr:colOff>
      <xdr:row>200</xdr:row>
      <xdr:rowOff>628447</xdr:rowOff>
    </xdr:to>
    <xdr:pic>
      <xdr:nvPicPr>
        <xdr:cNvPr id="165" name="Picture 164">
          <a:extLst>
            <a:ext uri="{FF2B5EF4-FFF2-40B4-BE49-F238E27FC236}">
              <a16:creationId xmlns:a16="http://schemas.microsoft.com/office/drawing/2014/main" id="{A4DDA162-4BAB-7246-8DD2-88AD70EA5A82}"/>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406940" y="1397868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201</xdr:row>
      <xdr:rowOff>108227</xdr:rowOff>
    </xdr:from>
    <xdr:to>
      <xdr:col>1</xdr:col>
      <xdr:colOff>773798</xdr:colOff>
      <xdr:row>201</xdr:row>
      <xdr:rowOff>564937</xdr:rowOff>
    </xdr:to>
    <xdr:pic>
      <xdr:nvPicPr>
        <xdr:cNvPr id="166" name="Picture 165">
          <a:extLst>
            <a:ext uri="{FF2B5EF4-FFF2-40B4-BE49-F238E27FC236}">
              <a16:creationId xmlns:a16="http://schemas.microsoft.com/office/drawing/2014/main" id="{0901B075-2FBB-F64E-B582-410609D266C6}"/>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457739" y="1405067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202</xdr:row>
      <xdr:rowOff>87559</xdr:rowOff>
    </xdr:from>
    <xdr:to>
      <xdr:col>1</xdr:col>
      <xdr:colOff>781048</xdr:colOff>
      <xdr:row>202</xdr:row>
      <xdr:rowOff>628614</xdr:rowOff>
    </xdr:to>
    <xdr:pic>
      <xdr:nvPicPr>
        <xdr:cNvPr id="167" name="Picture 166">
          <a:extLst>
            <a:ext uri="{FF2B5EF4-FFF2-40B4-BE49-F238E27FC236}">
              <a16:creationId xmlns:a16="http://schemas.microsoft.com/office/drawing/2014/main" id="{DC410A05-B8DB-CF4D-B6AB-D190598389FA}"/>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457740" y="1411845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203</xdr:row>
      <xdr:rowOff>95528</xdr:rowOff>
    </xdr:from>
    <xdr:to>
      <xdr:col>1</xdr:col>
      <xdr:colOff>796593</xdr:colOff>
      <xdr:row>203</xdr:row>
      <xdr:rowOff>630398</xdr:rowOff>
    </xdr:to>
    <xdr:pic>
      <xdr:nvPicPr>
        <xdr:cNvPr id="168" name="Picture 167">
          <a:extLst>
            <a:ext uri="{FF2B5EF4-FFF2-40B4-BE49-F238E27FC236}">
              <a16:creationId xmlns:a16="http://schemas.microsoft.com/office/drawing/2014/main" id="{1B4EB534-1BEF-0F42-ABAF-053AD854DB90}"/>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483141" y="1418910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204</xdr:row>
      <xdr:rowOff>103744</xdr:rowOff>
    </xdr:from>
    <xdr:to>
      <xdr:col>1</xdr:col>
      <xdr:colOff>780369</xdr:colOff>
      <xdr:row>204</xdr:row>
      <xdr:rowOff>632237</xdr:rowOff>
    </xdr:to>
    <xdr:pic>
      <xdr:nvPicPr>
        <xdr:cNvPr id="169" name="Picture 168">
          <a:extLst>
            <a:ext uri="{FF2B5EF4-FFF2-40B4-BE49-F238E27FC236}">
              <a16:creationId xmlns:a16="http://schemas.microsoft.com/office/drawing/2014/main" id="{11C463BD-720C-D846-84EB-6CEA0DCFFBD7}"/>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457740" y="1425977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205</xdr:row>
      <xdr:rowOff>91292</xdr:rowOff>
    </xdr:from>
    <xdr:to>
      <xdr:col>1</xdr:col>
      <xdr:colOff>759814</xdr:colOff>
      <xdr:row>205</xdr:row>
      <xdr:rowOff>629448</xdr:rowOff>
    </xdr:to>
    <xdr:pic>
      <xdr:nvPicPr>
        <xdr:cNvPr id="170" name="Picture 169">
          <a:extLst>
            <a:ext uri="{FF2B5EF4-FFF2-40B4-BE49-F238E27FC236}">
              <a16:creationId xmlns:a16="http://schemas.microsoft.com/office/drawing/2014/main" id="{8A333A3E-2EB6-D049-8F70-FB1342306FC2}"/>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406939" y="1432837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206</xdr:row>
      <xdr:rowOff>91791</xdr:rowOff>
    </xdr:from>
    <xdr:to>
      <xdr:col>1</xdr:col>
      <xdr:colOff>759816</xdr:colOff>
      <xdr:row>206</xdr:row>
      <xdr:rowOff>629562</xdr:rowOff>
    </xdr:to>
    <xdr:pic>
      <xdr:nvPicPr>
        <xdr:cNvPr id="171" name="Picture 170">
          <a:extLst>
            <a:ext uri="{FF2B5EF4-FFF2-40B4-BE49-F238E27FC236}">
              <a16:creationId xmlns:a16="http://schemas.microsoft.com/office/drawing/2014/main" id="{0C480599-FEF1-FC4B-B22B-7E65F5884D55}"/>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406940" y="1439827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207</xdr:row>
      <xdr:rowOff>92289</xdr:rowOff>
    </xdr:from>
    <xdr:to>
      <xdr:col>1</xdr:col>
      <xdr:colOff>759814</xdr:colOff>
      <xdr:row>207</xdr:row>
      <xdr:rowOff>629671</xdr:rowOff>
    </xdr:to>
    <xdr:pic>
      <xdr:nvPicPr>
        <xdr:cNvPr id="172" name="Picture 171">
          <a:extLst>
            <a:ext uri="{FF2B5EF4-FFF2-40B4-BE49-F238E27FC236}">
              <a16:creationId xmlns:a16="http://schemas.microsoft.com/office/drawing/2014/main" id="{0DF8C431-6EE4-9741-A71A-13FA552EC9B9}"/>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406939" y="1446817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94280</xdr:rowOff>
    </xdr:from>
    <xdr:to>
      <xdr:col>1</xdr:col>
      <xdr:colOff>759816</xdr:colOff>
      <xdr:row>208</xdr:row>
      <xdr:rowOff>630118</xdr:rowOff>
    </xdr:to>
    <xdr:pic>
      <xdr:nvPicPr>
        <xdr:cNvPr id="173" name="Picture 172">
          <a:extLst>
            <a:ext uri="{FF2B5EF4-FFF2-40B4-BE49-F238E27FC236}">
              <a16:creationId xmlns:a16="http://schemas.microsoft.com/office/drawing/2014/main" id="{24777161-981B-DC46-A2FF-BA4F7978582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53822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94780</xdr:rowOff>
    </xdr:from>
    <xdr:to>
      <xdr:col>1</xdr:col>
      <xdr:colOff>759816</xdr:colOff>
      <xdr:row>209</xdr:row>
      <xdr:rowOff>630232</xdr:rowOff>
    </xdr:to>
    <xdr:pic>
      <xdr:nvPicPr>
        <xdr:cNvPr id="174" name="Picture 173">
          <a:extLst>
            <a:ext uri="{FF2B5EF4-FFF2-40B4-BE49-F238E27FC236}">
              <a16:creationId xmlns:a16="http://schemas.microsoft.com/office/drawing/2014/main" id="{86A97CE4-E829-2245-9F19-89B87B1F2A0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60812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210</xdr:row>
      <xdr:rowOff>95278</xdr:rowOff>
    </xdr:from>
    <xdr:to>
      <xdr:col>1</xdr:col>
      <xdr:colOff>759816</xdr:colOff>
      <xdr:row>210</xdr:row>
      <xdr:rowOff>630342</xdr:rowOff>
    </xdr:to>
    <xdr:pic>
      <xdr:nvPicPr>
        <xdr:cNvPr id="175" name="Picture 174">
          <a:extLst>
            <a:ext uri="{FF2B5EF4-FFF2-40B4-BE49-F238E27FC236}">
              <a16:creationId xmlns:a16="http://schemas.microsoft.com/office/drawing/2014/main" id="{C4A84E42-DD1B-E44C-A011-D9043975EF9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406940" y="1467802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211</xdr:row>
      <xdr:rowOff>97918</xdr:rowOff>
    </xdr:from>
    <xdr:to>
      <xdr:col>1</xdr:col>
      <xdr:colOff>814941</xdr:colOff>
      <xdr:row>211</xdr:row>
      <xdr:rowOff>670721</xdr:rowOff>
    </xdr:to>
    <xdr:pic>
      <xdr:nvPicPr>
        <xdr:cNvPr id="176" name="Picture 175">
          <a:extLst>
            <a:ext uri="{FF2B5EF4-FFF2-40B4-BE49-F238E27FC236}">
              <a16:creationId xmlns:a16="http://schemas.microsoft.com/office/drawing/2014/main" id="{7CF10F0B-569F-7944-BC8B-26AA8333FE26}"/>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498600" y="1474814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212</xdr:row>
      <xdr:rowOff>133626</xdr:rowOff>
    </xdr:from>
    <xdr:to>
      <xdr:col>1</xdr:col>
      <xdr:colOff>775948</xdr:colOff>
      <xdr:row>212</xdr:row>
      <xdr:rowOff>629073</xdr:rowOff>
    </xdr:to>
    <xdr:pic>
      <xdr:nvPicPr>
        <xdr:cNvPr id="177" name="Picture 176">
          <a:extLst>
            <a:ext uri="{FF2B5EF4-FFF2-40B4-BE49-F238E27FC236}">
              <a16:creationId xmlns:a16="http://schemas.microsoft.com/office/drawing/2014/main" id="{FE38B746-2617-9B4A-9461-E1CE3AA076DB}"/>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432340" y="1482156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213</xdr:row>
      <xdr:rowOff>82828</xdr:rowOff>
    </xdr:from>
    <xdr:to>
      <xdr:col>1</xdr:col>
      <xdr:colOff>778793</xdr:colOff>
      <xdr:row>213</xdr:row>
      <xdr:rowOff>627555</xdr:rowOff>
    </xdr:to>
    <xdr:pic>
      <xdr:nvPicPr>
        <xdr:cNvPr id="178" name="Picture 177">
          <a:extLst>
            <a:ext uri="{FF2B5EF4-FFF2-40B4-BE49-F238E27FC236}">
              <a16:creationId xmlns:a16="http://schemas.microsoft.com/office/drawing/2014/main" id="{CEF38147-7763-5340-8B14-F7FF1F267062}"/>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445040" y="1488633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108228</xdr:rowOff>
    </xdr:from>
    <xdr:to>
      <xdr:col>1</xdr:col>
      <xdr:colOff>797180</xdr:colOff>
      <xdr:row>214</xdr:row>
      <xdr:rowOff>633243</xdr:rowOff>
    </xdr:to>
    <xdr:pic>
      <xdr:nvPicPr>
        <xdr:cNvPr id="179" name="Picture 178">
          <a:extLst>
            <a:ext uri="{FF2B5EF4-FFF2-40B4-BE49-F238E27FC236}">
              <a16:creationId xmlns:a16="http://schemas.microsoft.com/office/drawing/2014/main" id="{640BA29B-B002-CA4C-A003-ED46091F77E8}"/>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483139" y="1495872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82828</xdr:rowOff>
    </xdr:from>
    <xdr:to>
      <xdr:col>1</xdr:col>
      <xdr:colOff>797180</xdr:colOff>
      <xdr:row>215</xdr:row>
      <xdr:rowOff>627555</xdr:rowOff>
    </xdr:to>
    <xdr:pic>
      <xdr:nvPicPr>
        <xdr:cNvPr id="180" name="Picture 179">
          <a:extLst>
            <a:ext uri="{FF2B5EF4-FFF2-40B4-BE49-F238E27FC236}">
              <a16:creationId xmlns:a16="http://schemas.microsoft.com/office/drawing/2014/main" id="{88D2445E-7AAB-944E-88F0-2E6223B488B9}"/>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260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82827</xdr:rowOff>
    </xdr:from>
    <xdr:to>
      <xdr:col>1</xdr:col>
      <xdr:colOff>797180</xdr:colOff>
      <xdr:row>216</xdr:row>
      <xdr:rowOff>627555</xdr:rowOff>
    </xdr:to>
    <xdr:pic>
      <xdr:nvPicPr>
        <xdr:cNvPr id="181" name="Picture 180">
          <a:extLst>
            <a:ext uri="{FF2B5EF4-FFF2-40B4-BE49-F238E27FC236}">
              <a16:creationId xmlns:a16="http://schemas.microsoft.com/office/drawing/2014/main" id="{EB6DCF62-9EE9-E34C-879D-CBCE108476AE}"/>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958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82" name="Picture 181">
          <a:extLst>
            <a:ext uri="{FF2B5EF4-FFF2-40B4-BE49-F238E27FC236}">
              <a16:creationId xmlns:a16="http://schemas.microsoft.com/office/drawing/2014/main" id="{5D2EB51A-26F5-3B41-9A4F-DCACD135E685}"/>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16573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627556</xdr:rowOff>
    </xdr:to>
    <xdr:pic>
      <xdr:nvPicPr>
        <xdr:cNvPr id="183" name="Picture 182">
          <a:extLst>
            <a:ext uri="{FF2B5EF4-FFF2-40B4-BE49-F238E27FC236}">
              <a16:creationId xmlns:a16="http://schemas.microsoft.com/office/drawing/2014/main" id="{438E02BC-3412-AD48-A6E0-49CCF823ECEE}"/>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23558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82828</xdr:rowOff>
    </xdr:from>
    <xdr:to>
      <xdr:col>1</xdr:col>
      <xdr:colOff>797180</xdr:colOff>
      <xdr:row>219</xdr:row>
      <xdr:rowOff>627555</xdr:rowOff>
    </xdr:to>
    <xdr:pic>
      <xdr:nvPicPr>
        <xdr:cNvPr id="184" name="Picture 183">
          <a:extLst>
            <a:ext uri="{FF2B5EF4-FFF2-40B4-BE49-F238E27FC236}">
              <a16:creationId xmlns:a16="http://schemas.microsoft.com/office/drawing/2014/main" id="{323F7663-1CCE-0743-AB75-7C96CFF386A3}"/>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483139" y="153054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82827</xdr:rowOff>
    </xdr:from>
    <xdr:to>
      <xdr:col>1</xdr:col>
      <xdr:colOff>797180</xdr:colOff>
      <xdr:row>220</xdr:row>
      <xdr:rowOff>627555</xdr:rowOff>
    </xdr:to>
    <xdr:pic>
      <xdr:nvPicPr>
        <xdr:cNvPr id="185" name="Picture 184">
          <a:extLst>
            <a:ext uri="{FF2B5EF4-FFF2-40B4-BE49-F238E27FC236}">
              <a16:creationId xmlns:a16="http://schemas.microsoft.com/office/drawing/2014/main" id="{07079A4C-FC2C-364D-AC55-D31601C55684}"/>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483139" y="153752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221</xdr:row>
      <xdr:rowOff>120928</xdr:rowOff>
    </xdr:from>
    <xdr:to>
      <xdr:col>1</xdr:col>
      <xdr:colOff>789342</xdr:colOff>
      <xdr:row>221</xdr:row>
      <xdr:rowOff>558858</xdr:rowOff>
    </xdr:to>
    <xdr:pic>
      <xdr:nvPicPr>
        <xdr:cNvPr id="186" name="Picture 185">
          <a:extLst>
            <a:ext uri="{FF2B5EF4-FFF2-40B4-BE49-F238E27FC236}">
              <a16:creationId xmlns:a16="http://schemas.microsoft.com/office/drawing/2014/main" id="{E6C8CCF6-2CE2-D044-B972-F0958CCC41E1}"/>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483139" y="1544894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82828</xdr:rowOff>
    </xdr:from>
    <xdr:to>
      <xdr:col>1</xdr:col>
      <xdr:colOff>781636</xdr:colOff>
      <xdr:row>222</xdr:row>
      <xdr:rowOff>627555</xdr:rowOff>
    </xdr:to>
    <xdr:pic>
      <xdr:nvPicPr>
        <xdr:cNvPr id="187" name="Picture 186">
          <a:extLst>
            <a:ext uri="{FF2B5EF4-FFF2-40B4-BE49-F238E27FC236}">
              <a16:creationId xmlns:a16="http://schemas.microsoft.com/office/drawing/2014/main" id="{DBBA7EB4-F2DA-3B44-8E9C-5D43CBE2E829}"/>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457739" y="155149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82829</xdr:rowOff>
    </xdr:from>
    <xdr:to>
      <xdr:col>1</xdr:col>
      <xdr:colOff>781636</xdr:colOff>
      <xdr:row>223</xdr:row>
      <xdr:rowOff>627555</xdr:rowOff>
    </xdr:to>
    <xdr:pic>
      <xdr:nvPicPr>
        <xdr:cNvPr id="188" name="Picture 187">
          <a:extLst>
            <a:ext uri="{FF2B5EF4-FFF2-40B4-BE49-F238E27FC236}">
              <a16:creationId xmlns:a16="http://schemas.microsoft.com/office/drawing/2014/main" id="{366CA88B-E827-5E40-A4E1-77813F42AA3C}"/>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5848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82827</xdr:rowOff>
    </xdr:from>
    <xdr:to>
      <xdr:col>1</xdr:col>
      <xdr:colOff>781636</xdr:colOff>
      <xdr:row>224</xdr:row>
      <xdr:rowOff>627554</xdr:rowOff>
    </xdr:to>
    <xdr:pic>
      <xdr:nvPicPr>
        <xdr:cNvPr id="189" name="Picture 188">
          <a:extLst>
            <a:ext uri="{FF2B5EF4-FFF2-40B4-BE49-F238E27FC236}">
              <a16:creationId xmlns:a16="http://schemas.microsoft.com/office/drawing/2014/main" id="{25026FD5-575E-F04C-89AD-5F864650A516}"/>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6546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90" name="Picture 189">
          <a:extLst>
            <a:ext uri="{FF2B5EF4-FFF2-40B4-BE49-F238E27FC236}">
              <a16:creationId xmlns:a16="http://schemas.microsoft.com/office/drawing/2014/main" id="{CD6C21AC-B7FA-EC4F-A863-82238C797237}"/>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457739" y="157245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82828</xdr:rowOff>
    </xdr:from>
    <xdr:to>
      <xdr:col>1</xdr:col>
      <xdr:colOff>781636</xdr:colOff>
      <xdr:row>226</xdr:row>
      <xdr:rowOff>627555</xdr:rowOff>
    </xdr:to>
    <xdr:pic>
      <xdr:nvPicPr>
        <xdr:cNvPr id="191" name="Picture 190">
          <a:extLst>
            <a:ext uri="{FF2B5EF4-FFF2-40B4-BE49-F238E27FC236}">
              <a16:creationId xmlns:a16="http://schemas.microsoft.com/office/drawing/2014/main" id="{6B21019C-FB87-6448-A512-653F8FC6BAEF}"/>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457739" y="157943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82829</xdr:rowOff>
    </xdr:from>
    <xdr:to>
      <xdr:col>1</xdr:col>
      <xdr:colOff>781636</xdr:colOff>
      <xdr:row>227</xdr:row>
      <xdr:rowOff>627555</xdr:rowOff>
    </xdr:to>
    <xdr:pic>
      <xdr:nvPicPr>
        <xdr:cNvPr id="192" name="Picture 191">
          <a:extLst>
            <a:ext uri="{FF2B5EF4-FFF2-40B4-BE49-F238E27FC236}">
              <a16:creationId xmlns:a16="http://schemas.microsoft.com/office/drawing/2014/main" id="{F2F5974C-FA3A-6A4D-8E4B-F84D645B57F8}"/>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457739" y="158642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82827</xdr:rowOff>
    </xdr:from>
    <xdr:to>
      <xdr:col>1</xdr:col>
      <xdr:colOff>781636</xdr:colOff>
      <xdr:row>228</xdr:row>
      <xdr:rowOff>627554</xdr:rowOff>
    </xdr:to>
    <xdr:pic>
      <xdr:nvPicPr>
        <xdr:cNvPr id="193" name="Picture 192">
          <a:extLst>
            <a:ext uri="{FF2B5EF4-FFF2-40B4-BE49-F238E27FC236}">
              <a16:creationId xmlns:a16="http://schemas.microsoft.com/office/drawing/2014/main" id="{3787FEB1-5730-3643-8492-780E96CB5CD7}"/>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59340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82828</xdr:rowOff>
    </xdr:from>
    <xdr:to>
      <xdr:col>1</xdr:col>
      <xdr:colOff>781636</xdr:colOff>
      <xdr:row>229</xdr:row>
      <xdr:rowOff>627555</xdr:rowOff>
    </xdr:to>
    <xdr:pic>
      <xdr:nvPicPr>
        <xdr:cNvPr id="194" name="Picture 193">
          <a:extLst>
            <a:ext uri="{FF2B5EF4-FFF2-40B4-BE49-F238E27FC236}">
              <a16:creationId xmlns:a16="http://schemas.microsoft.com/office/drawing/2014/main" id="{18F7A648-FB6F-4444-806D-7D83FAED27E0}"/>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60039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230</xdr:row>
      <xdr:rowOff>82829</xdr:rowOff>
    </xdr:from>
    <xdr:to>
      <xdr:col>1</xdr:col>
      <xdr:colOff>781636</xdr:colOff>
      <xdr:row>230</xdr:row>
      <xdr:rowOff>627555</xdr:rowOff>
    </xdr:to>
    <xdr:pic>
      <xdr:nvPicPr>
        <xdr:cNvPr id="195" name="Picture 194">
          <a:extLst>
            <a:ext uri="{FF2B5EF4-FFF2-40B4-BE49-F238E27FC236}">
              <a16:creationId xmlns:a16="http://schemas.microsoft.com/office/drawing/2014/main" id="{1DC6FB16-D2AA-7C49-986D-97C4CA6BDD49}"/>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607378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231</xdr:row>
      <xdr:rowOff>82827</xdr:rowOff>
    </xdr:from>
    <xdr:to>
      <xdr:col>1</xdr:col>
      <xdr:colOff>797180</xdr:colOff>
      <xdr:row>231</xdr:row>
      <xdr:rowOff>627555</xdr:rowOff>
    </xdr:to>
    <xdr:pic>
      <xdr:nvPicPr>
        <xdr:cNvPr id="196" name="Picture 195">
          <a:extLst>
            <a:ext uri="{FF2B5EF4-FFF2-40B4-BE49-F238E27FC236}">
              <a16:creationId xmlns:a16="http://schemas.microsoft.com/office/drawing/2014/main" id="{AF2B68EB-F807-D144-8884-881232945913}"/>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483139" y="1614363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232</xdr:row>
      <xdr:rowOff>82827</xdr:rowOff>
    </xdr:from>
    <xdr:to>
      <xdr:col>1</xdr:col>
      <xdr:colOff>805713</xdr:colOff>
      <xdr:row>232</xdr:row>
      <xdr:rowOff>627554</xdr:rowOff>
    </xdr:to>
    <xdr:pic>
      <xdr:nvPicPr>
        <xdr:cNvPr id="197" name="Picture 196">
          <a:extLst>
            <a:ext uri="{FF2B5EF4-FFF2-40B4-BE49-F238E27FC236}">
              <a16:creationId xmlns:a16="http://schemas.microsoft.com/office/drawing/2014/main" id="{D0B08869-F3F7-604E-BF1F-0B77E0DBBB52}"/>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521240" y="1621348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84943</xdr:rowOff>
    </xdr:from>
    <xdr:to>
      <xdr:col>1</xdr:col>
      <xdr:colOff>783892</xdr:colOff>
      <xdr:row>233</xdr:row>
      <xdr:rowOff>628027</xdr:rowOff>
    </xdr:to>
    <xdr:pic>
      <xdr:nvPicPr>
        <xdr:cNvPr id="198" name="Picture 197">
          <a:extLst>
            <a:ext uri="{FF2B5EF4-FFF2-40B4-BE49-F238E27FC236}">
              <a16:creationId xmlns:a16="http://schemas.microsoft.com/office/drawing/2014/main" id="{69354EA7-BBF7-B144-9295-846688E93866}"/>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470440" y="1628354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234</xdr:row>
      <xdr:rowOff>0</xdr:rowOff>
    </xdr:from>
    <xdr:to>
      <xdr:col>1</xdr:col>
      <xdr:colOff>593540</xdr:colOff>
      <xdr:row>234</xdr:row>
      <xdr:rowOff>2158</xdr:rowOff>
    </xdr:to>
    <xdr:pic>
      <xdr:nvPicPr>
        <xdr:cNvPr id="199" name="Picture 198">
          <a:extLst>
            <a:ext uri="{FF2B5EF4-FFF2-40B4-BE49-F238E27FC236}">
              <a16:creationId xmlns:a16="http://schemas.microsoft.com/office/drawing/2014/main" id="{22B603F2-6003-7646-B6A2-BC71D4375555}"/>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1117600" y="1634490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87060</xdr:rowOff>
    </xdr:from>
    <xdr:to>
      <xdr:col>1</xdr:col>
      <xdr:colOff>783892</xdr:colOff>
      <xdr:row>234</xdr:row>
      <xdr:rowOff>628502</xdr:rowOff>
    </xdr:to>
    <xdr:pic>
      <xdr:nvPicPr>
        <xdr:cNvPr id="200" name="Picture 199">
          <a:extLst>
            <a:ext uri="{FF2B5EF4-FFF2-40B4-BE49-F238E27FC236}">
              <a16:creationId xmlns:a16="http://schemas.microsoft.com/office/drawing/2014/main" id="{88AE3319-0097-2A40-A466-71940DCAD3F2}"/>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470440" y="1635360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90233</xdr:rowOff>
    </xdr:from>
    <xdr:to>
      <xdr:col>1</xdr:col>
      <xdr:colOff>783892</xdr:colOff>
      <xdr:row>235</xdr:row>
      <xdr:rowOff>629212</xdr:rowOff>
    </xdr:to>
    <xdr:pic>
      <xdr:nvPicPr>
        <xdr:cNvPr id="201" name="Picture 200">
          <a:extLst>
            <a:ext uri="{FF2B5EF4-FFF2-40B4-BE49-F238E27FC236}">
              <a16:creationId xmlns:a16="http://schemas.microsoft.com/office/drawing/2014/main" id="{CDBCBBD7-8A6F-4640-9B0F-5B7322024FB7}"/>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470440" y="1642377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236</xdr:row>
      <xdr:rowOff>92349</xdr:rowOff>
    </xdr:from>
    <xdr:to>
      <xdr:col>1</xdr:col>
      <xdr:colOff>783892</xdr:colOff>
      <xdr:row>236</xdr:row>
      <xdr:rowOff>629686</xdr:rowOff>
    </xdr:to>
    <xdr:pic>
      <xdr:nvPicPr>
        <xdr:cNvPr id="202" name="Picture 201">
          <a:extLst>
            <a:ext uri="{FF2B5EF4-FFF2-40B4-BE49-F238E27FC236}">
              <a16:creationId xmlns:a16="http://schemas.microsoft.com/office/drawing/2014/main" id="{EE7E4AD7-2FD0-8340-A625-FB10AAE20750}"/>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470440" y="1649383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237</xdr:row>
      <xdr:rowOff>94466</xdr:rowOff>
    </xdr:from>
    <xdr:to>
      <xdr:col>1</xdr:col>
      <xdr:colOff>783891</xdr:colOff>
      <xdr:row>237</xdr:row>
      <xdr:rowOff>630162</xdr:rowOff>
    </xdr:to>
    <xdr:pic>
      <xdr:nvPicPr>
        <xdr:cNvPr id="203" name="Picture 202">
          <a:extLst>
            <a:ext uri="{FF2B5EF4-FFF2-40B4-BE49-F238E27FC236}">
              <a16:creationId xmlns:a16="http://schemas.microsoft.com/office/drawing/2014/main" id="{E22E4E3F-D27C-394F-A3AD-CC168E63F0AE}"/>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470439" y="1656389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82828</xdr:rowOff>
    </xdr:from>
    <xdr:to>
      <xdr:col>1</xdr:col>
      <xdr:colOff>761138</xdr:colOff>
      <xdr:row>238</xdr:row>
      <xdr:rowOff>626765</xdr:rowOff>
    </xdr:to>
    <xdr:pic>
      <xdr:nvPicPr>
        <xdr:cNvPr id="204" name="Picture 203">
          <a:extLst>
            <a:ext uri="{FF2B5EF4-FFF2-40B4-BE49-F238E27FC236}">
              <a16:creationId xmlns:a16="http://schemas.microsoft.com/office/drawing/2014/main" id="{5E768031-3288-1448-808C-DBE7218D7DA2}"/>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368840" y="1663258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84945</xdr:rowOff>
    </xdr:from>
    <xdr:to>
      <xdr:col>1</xdr:col>
      <xdr:colOff>761138</xdr:colOff>
      <xdr:row>239</xdr:row>
      <xdr:rowOff>628883</xdr:rowOff>
    </xdr:to>
    <xdr:pic>
      <xdr:nvPicPr>
        <xdr:cNvPr id="205" name="Picture 204">
          <a:extLst>
            <a:ext uri="{FF2B5EF4-FFF2-40B4-BE49-F238E27FC236}">
              <a16:creationId xmlns:a16="http://schemas.microsoft.com/office/drawing/2014/main" id="{D2EE3B39-8A32-4C41-8B18-4F1A2242E4BF}"/>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368840" y="1670264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87063</xdr:rowOff>
    </xdr:from>
    <xdr:to>
      <xdr:col>1</xdr:col>
      <xdr:colOff>761138</xdr:colOff>
      <xdr:row>240</xdr:row>
      <xdr:rowOff>631001</xdr:rowOff>
    </xdr:to>
    <xdr:pic>
      <xdr:nvPicPr>
        <xdr:cNvPr id="206" name="Picture 205">
          <a:extLst>
            <a:ext uri="{FF2B5EF4-FFF2-40B4-BE49-F238E27FC236}">
              <a16:creationId xmlns:a16="http://schemas.microsoft.com/office/drawing/2014/main" id="{7C42F2E5-67DC-094F-A532-1C89D5D8619B}"/>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368840" y="1677270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89180</xdr:rowOff>
    </xdr:from>
    <xdr:to>
      <xdr:col>1</xdr:col>
      <xdr:colOff>761138</xdr:colOff>
      <xdr:row>241</xdr:row>
      <xdr:rowOff>633118</xdr:rowOff>
    </xdr:to>
    <xdr:pic>
      <xdr:nvPicPr>
        <xdr:cNvPr id="207" name="Picture 206">
          <a:extLst>
            <a:ext uri="{FF2B5EF4-FFF2-40B4-BE49-F238E27FC236}">
              <a16:creationId xmlns:a16="http://schemas.microsoft.com/office/drawing/2014/main" id="{74BC9DC3-F8BB-8740-89CD-AF651EB68741}"/>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368840" y="1684276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91296</xdr:rowOff>
    </xdr:from>
    <xdr:to>
      <xdr:col>1</xdr:col>
      <xdr:colOff>761138</xdr:colOff>
      <xdr:row>242</xdr:row>
      <xdr:rowOff>635233</xdr:rowOff>
    </xdr:to>
    <xdr:pic>
      <xdr:nvPicPr>
        <xdr:cNvPr id="208" name="Picture 207">
          <a:extLst>
            <a:ext uri="{FF2B5EF4-FFF2-40B4-BE49-F238E27FC236}">
              <a16:creationId xmlns:a16="http://schemas.microsoft.com/office/drawing/2014/main" id="{7113132E-6274-304B-8670-EB7FBE178667}"/>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368840" y="1691282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93413</xdr:rowOff>
    </xdr:from>
    <xdr:to>
      <xdr:col>1</xdr:col>
      <xdr:colOff>761138</xdr:colOff>
      <xdr:row>243</xdr:row>
      <xdr:rowOff>637351</xdr:rowOff>
    </xdr:to>
    <xdr:pic>
      <xdr:nvPicPr>
        <xdr:cNvPr id="209" name="Picture 208">
          <a:extLst>
            <a:ext uri="{FF2B5EF4-FFF2-40B4-BE49-F238E27FC236}">
              <a16:creationId xmlns:a16="http://schemas.microsoft.com/office/drawing/2014/main" id="{322557F7-0267-544D-A298-C70C6D31F27D}"/>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368840" y="1698289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244</xdr:row>
      <xdr:rowOff>95528</xdr:rowOff>
    </xdr:from>
    <xdr:to>
      <xdr:col>1</xdr:col>
      <xdr:colOff>761139</xdr:colOff>
      <xdr:row>244</xdr:row>
      <xdr:rowOff>630399</xdr:rowOff>
    </xdr:to>
    <xdr:pic>
      <xdr:nvPicPr>
        <xdr:cNvPr id="210" name="Picture 209">
          <a:extLst>
            <a:ext uri="{FF2B5EF4-FFF2-40B4-BE49-F238E27FC236}">
              <a16:creationId xmlns:a16="http://schemas.microsoft.com/office/drawing/2014/main" id="{81820E2C-1072-6D40-82C2-EE7149D7C46B}"/>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368840" y="1705295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245</xdr:row>
      <xdr:rowOff>82828</xdr:rowOff>
    </xdr:from>
    <xdr:to>
      <xdr:col>1</xdr:col>
      <xdr:colOff>813405</xdr:colOff>
      <xdr:row>245</xdr:row>
      <xdr:rowOff>624400</xdr:rowOff>
    </xdr:to>
    <xdr:pic>
      <xdr:nvPicPr>
        <xdr:cNvPr id="211" name="Picture 210">
          <a:extLst>
            <a:ext uri="{FF2B5EF4-FFF2-40B4-BE49-F238E27FC236}">
              <a16:creationId xmlns:a16="http://schemas.microsoft.com/office/drawing/2014/main" id="{91DF0351-88AC-004F-9ACA-E52BE6E2F5CC}"/>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584740" y="1712153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246</xdr:row>
      <xdr:rowOff>108229</xdr:rowOff>
    </xdr:from>
    <xdr:to>
      <xdr:col>1</xdr:col>
      <xdr:colOff>816249</xdr:colOff>
      <xdr:row>246</xdr:row>
      <xdr:rowOff>630089</xdr:rowOff>
    </xdr:to>
    <xdr:pic>
      <xdr:nvPicPr>
        <xdr:cNvPr id="212" name="Picture 211">
          <a:extLst>
            <a:ext uri="{FF2B5EF4-FFF2-40B4-BE49-F238E27FC236}">
              <a16:creationId xmlns:a16="http://schemas.microsoft.com/office/drawing/2014/main" id="{5C27D1A9-6475-6B48-B3AD-1AD8519D15A2}"/>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597440" y="1719392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82827</xdr:rowOff>
    </xdr:from>
    <xdr:to>
      <xdr:col>1</xdr:col>
      <xdr:colOff>813405</xdr:colOff>
      <xdr:row>247</xdr:row>
      <xdr:rowOff>624399</xdr:rowOff>
    </xdr:to>
    <xdr:pic>
      <xdr:nvPicPr>
        <xdr:cNvPr id="213" name="Picture 212">
          <a:extLst>
            <a:ext uri="{FF2B5EF4-FFF2-40B4-BE49-F238E27FC236}">
              <a16:creationId xmlns:a16="http://schemas.microsoft.com/office/drawing/2014/main" id="{84F507CE-7E82-4E4A-A38C-B983B0D757C6}"/>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584740" y="1726123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813405</xdr:colOff>
      <xdr:row>248</xdr:row>
      <xdr:rowOff>624400</xdr:rowOff>
    </xdr:to>
    <xdr:pic>
      <xdr:nvPicPr>
        <xdr:cNvPr id="214" name="Picture 213">
          <a:extLst>
            <a:ext uri="{FF2B5EF4-FFF2-40B4-BE49-F238E27FC236}">
              <a16:creationId xmlns:a16="http://schemas.microsoft.com/office/drawing/2014/main" id="{993D9803-98F8-294E-88C6-F2E72E137784}"/>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584740" y="1733108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82828</xdr:rowOff>
    </xdr:from>
    <xdr:to>
      <xdr:col>1</xdr:col>
      <xdr:colOff>815762</xdr:colOff>
      <xdr:row>249</xdr:row>
      <xdr:rowOff>627554</xdr:rowOff>
    </xdr:to>
    <xdr:pic>
      <xdr:nvPicPr>
        <xdr:cNvPr id="215" name="Picture 214">
          <a:extLst>
            <a:ext uri="{FF2B5EF4-FFF2-40B4-BE49-F238E27FC236}">
              <a16:creationId xmlns:a16="http://schemas.microsoft.com/office/drawing/2014/main" id="{36D33BC0-D848-7344-81FF-BFB7C78CB0B7}"/>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584740" y="1740093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250</xdr:row>
      <xdr:rowOff>82827</xdr:rowOff>
    </xdr:from>
    <xdr:to>
      <xdr:col>1</xdr:col>
      <xdr:colOff>815762</xdr:colOff>
      <xdr:row>250</xdr:row>
      <xdr:rowOff>627552</xdr:rowOff>
    </xdr:to>
    <xdr:pic>
      <xdr:nvPicPr>
        <xdr:cNvPr id="216" name="Picture 215">
          <a:extLst>
            <a:ext uri="{FF2B5EF4-FFF2-40B4-BE49-F238E27FC236}">
              <a16:creationId xmlns:a16="http://schemas.microsoft.com/office/drawing/2014/main" id="{3889E07F-E2C2-2542-A443-D308348D364D}"/>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584740" y="1747078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82827</xdr:rowOff>
    </xdr:from>
    <xdr:to>
      <xdr:col>1</xdr:col>
      <xdr:colOff>787324</xdr:colOff>
      <xdr:row>251</xdr:row>
      <xdr:rowOff>627554</xdr:rowOff>
    </xdr:to>
    <xdr:pic>
      <xdr:nvPicPr>
        <xdr:cNvPr id="217" name="Picture 216">
          <a:extLst>
            <a:ext uri="{FF2B5EF4-FFF2-40B4-BE49-F238E27FC236}">
              <a16:creationId xmlns:a16="http://schemas.microsoft.com/office/drawing/2014/main" id="{26D19149-C9DB-A04C-91F4-2FC2051B9B2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483139" y="1754063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82828</xdr:rowOff>
    </xdr:from>
    <xdr:to>
      <xdr:col>1</xdr:col>
      <xdr:colOff>787324</xdr:colOff>
      <xdr:row>252</xdr:row>
      <xdr:rowOff>627555</xdr:rowOff>
    </xdr:to>
    <xdr:pic>
      <xdr:nvPicPr>
        <xdr:cNvPr id="218" name="Picture 217">
          <a:extLst>
            <a:ext uri="{FF2B5EF4-FFF2-40B4-BE49-F238E27FC236}">
              <a16:creationId xmlns:a16="http://schemas.microsoft.com/office/drawing/2014/main" id="{FF28CAFE-F3B3-A54B-A3BD-BF251F26FD07}"/>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483139" y="1761048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82829</xdr:rowOff>
    </xdr:from>
    <xdr:to>
      <xdr:col>1</xdr:col>
      <xdr:colOff>787324</xdr:colOff>
      <xdr:row>253</xdr:row>
      <xdr:rowOff>627555</xdr:rowOff>
    </xdr:to>
    <xdr:pic>
      <xdr:nvPicPr>
        <xdr:cNvPr id="219" name="Picture 218">
          <a:extLst>
            <a:ext uri="{FF2B5EF4-FFF2-40B4-BE49-F238E27FC236}">
              <a16:creationId xmlns:a16="http://schemas.microsoft.com/office/drawing/2014/main" id="{A1E826D3-A4F7-3E46-A8C5-3E1DCCD1646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483139" y="176803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82827</xdr:rowOff>
    </xdr:from>
    <xdr:to>
      <xdr:col>1</xdr:col>
      <xdr:colOff>787324</xdr:colOff>
      <xdr:row>254</xdr:row>
      <xdr:rowOff>627554</xdr:rowOff>
    </xdr:to>
    <xdr:pic>
      <xdr:nvPicPr>
        <xdr:cNvPr id="220" name="Picture 219">
          <a:extLst>
            <a:ext uri="{FF2B5EF4-FFF2-40B4-BE49-F238E27FC236}">
              <a16:creationId xmlns:a16="http://schemas.microsoft.com/office/drawing/2014/main" id="{D10B8484-F140-C542-9EC3-2DF50619C47D}"/>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483139" y="177501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255</xdr:row>
      <xdr:rowOff>82828</xdr:rowOff>
    </xdr:from>
    <xdr:to>
      <xdr:col>1</xdr:col>
      <xdr:colOff>787324</xdr:colOff>
      <xdr:row>255</xdr:row>
      <xdr:rowOff>627555</xdr:rowOff>
    </xdr:to>
    <xdr:pic>
      <xdr:nvPicPr>
        <xdr:cNvPr id="221" name="Picture 220">
          <a:extLst>
            <a:ext uri="{FF2B5EF4-FFF2-40B4-BE49-F238E27FC236}">
              <a16:creationId xmlns:a16="http://schemas.microsoft.com/office/drawing/2014/main" id="{A6A02F85-56B0-4946-939B-0F9F08F08CA3}"/>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483139" y="1782003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256</xdr:row>
      <xdr:rowOff>95528</xdr:rowOff>
    </xdr:from>
    <xdr:to>
      <xdr:col>1</xdr:col>
      <xdr:colOff>787324</xdr:colOff>
      <xdr:row>256</xdr:row>
      <xdr:rowOff>630398</xdr:rowOff>
    </xdr:to>
    <xdr:pic>
      <xdr:nvPicPr>
        <xdr:cNvPr id="222" name="Picture 221">
          <a:extLst>
            <a:ext uri="{FF2B5EF4-FFF2-40B4-BE49-F238E27FC236}">
              <a16:creationId xmlns:a16="http://schemas.microsoft.com/office/drawing/2014/main" id="{42CD9D8F-9C3A-CD47-9358-4A5B1FC40371}"/>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483140" y="1789115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82829</xdr:rowOff>
    </xdr:from>
    <xdr:to>
      <xdr:col>1</xdr:col>
      <xdr:colOff>787324</xdr:colOff>
      <xdr:row>257</xdr:row>
      <xdr:rowOff>627555</xdr:rowOff>
    </xdr:to>
    <xdr:pic>
      <xdr:nvPicPr>
        <xdr:cNvPr id="223" name="Picture 222">
          <a:extLst>
            <a:ext uri="{FF2B5EF4-FFF2-40B4-BE49-F238E27FC236}">
              <a16:creationId xmlns:a16="http://schemas.microsoft.com/office/drawing/2014/main" id="{1734EB09-9B4B-C344-AD64-86D17EAFA382}"/>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483139" y="179597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258</xdr:row>
      <xdr:rowOff>82827</xdr:rowOff>
    </xdr:from>
    <xdr:to>
      <xdr:col>1</xdr:col>
      <xdr:colOff>787324</xdr:colOff>
      <xdr:row>258</xdr:row>
      <xdr:rowOff>627554</xdr:rowOff>
    </xdr:to>
    <xdr:pic>
      <xdr:nvPicPr>
        <xdr:cNvPr id="224" name="Picture 223">
          <a:extLst>
            <a:ext uri="{FF2B5EF4-FFF2-40B4-BE49-F238E27FC236}">
              <a16:creationId xmlns:a16="http://schemas.microsoft.com/office/drawing/2014/main" id="{532775AC-134F-374F-BB12-D0307FB7E27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483139" y="180295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143</xdr:row>
      <xdr:rowOff>381000</xdr:rowOff>
    </xdr:from>
    <xdr:to>
      <xdr:col>1</xdr:col>
      <xdr:colOff>1</xdr:colOff>
      <xdr:row>143</xdr:row>
      <xdr:rowOff>381000</xdr:rowOff>
    </xdr:to>
    <xdr:pic>
      <xdr:nvPicPr>
        <xdr:cNvPr id="225" name="Picture 224">
          <a:extLst>
            <a:ext uri="{FF2B5EF4-FFF2-40B4-BE49-F238E27FC236}">
              <a16:creationId xmlns:a16="http://schemas.microsoft.com/office/drawing/2014/main" id="{4F55A830-DCAB-A644-9427-4C18853FFFFC}"/>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1117601" y="10026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127000</xdr:rowOff>
    </xdr:from>
    <xdr:to>
      <xdr:col>1</xdr:col>
      <xdr:colOff>1</xdr:colOff>
      <xdr:row>145</xdr:row>
      <xdr:rowOff>127000</xdr:rowOff>
    </xdr:to>
    <xdr:pic>
      <xdr:nvPicPr>
        <xdr:cNvPr id="226" name="Picture 225">
          <a:extLst>
            <a:ext uri="{FF2B5EF4-FFF2-40B4-BE49-F238E27FC236}">
              <a16:creationId xmlns:a16="http://schemas.microsoft.com/office/drawing/2014/main" id="{6AAA54A4-4C5E-064A-A2D8-24D79A275E9B}"/>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1409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146</xdr:row>
      <xdr:rowOff>508000</xdr:rowOff>
    </xdr:from>
    <xdr:to>
      <xdr:col>1</xdr:col>
      <xdr:colOff>1</xdr:colOff>
      <xdr:row>146</xdr:row>
      <xdr:rowOff>508000</xdr:rowOff>
    </xdr:to>
    <xdr:pic>
      <xdr:nvPicPr>
        <xdr:cNvPr id="227" name="Picture 226">
          <a:extLst>
            <a:ext uri="{FF2B5EF4-FFF2-40B4-BE49-F238E27FC236}">
              <a16:creationId xmlns:a16="http://schemas.microsoft.com/office/drawing/2014/main" id="{480DF8DE-6EF2-8949-8E1A-A05CA91657E2}"/>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248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148</xdr:row>
      <xdr:rowOff>254000</xdr:rowOff>
    </xdr:from>
    <xdr:to>
      <xdr:col>1</xdr:col>
      <xdr:colOff>1</xdr:colOff>
      <xdr:row>148</xdr:row>
      <xdr:rowOff>254000</xdr:rowOff>
    </xdr:to>
    <xdr:pic>
      <xdr:nvPicPr>
        <xdr:cNvPr id="228" name="Picture 227">
          <a:extLst>
            <a:ext uri="{FF2B5EF4-FFF2-40B4-BE49-F238E27FC236}">
              <a16:creationId xmlns:a16="http://schemas.microsoft.com/office/drawing/2014/main" id="{D7038CDD-272F-3A46-A6B9-78F22B2F2713}"/>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1117601" y="1036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0</xdr:rowOff>
    </xdr:from>
    <xdr:to>
      <xdr:col>1</xdr:col>
      <xdr:colOff>1</xdr:colOff>
      <xdr:row>150</xdr:row>
      <xdr:rowOff>0</xdr:rowOff>
    </xdr:to>
    <xdr:pic>
      <xdr:nvPicPr>
        <xdr:cNvPr id="229" name="Picture 228">
          <a:extLst>
            <a:ext uri="{FF2B5EF4-FFF2-40B4-BE49-F238E27FC236}">
              <a16:creationId xmlns:a16="http://schemas.microsoft.com/office/drawing/2014/main" id="{DE526B2C-194F-1843-869C-ECDEE101741B}"/>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47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151</xdr:row>
      <xdr:rowOff>381000</xdr:rowOff>
    </xdr:from>
    <xdr:to>
      <xdr:col>1</xdr:col>
      <xdr:colOff>1</xdr:colOff>
      <xdr:row>151</xdr:row>
      <xdr:rowOff>381000</xdr:rowOff>
    </xdr:to>
    <xdr:pic>
      <xdr:nvPicPr>
        <xdr:cNvPr id="230" name="Picture 229">
          <a:extLst>
            <a:ext uri="{FF2B5EF4-FFF2-40B4-BE49-F238E27FC236}">
              <a16:creationId xmlns:a16="http://schemas.microsoft.com/office/drawing/2014/main" id="{E60EBA8E-1405-C248-96F9-09B813AB24C5}"/>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585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508000</xdr:rowOff>
    </xdr:from>
    <xdr:to>
      <xdr:col>1</xdr:col>
      <xdr:colOff>1</xdr:colOff>
      <xdr:row>153</xdr:row>
      <xdr:rowOff>508000</xdr:rowOff>
    </xdr:to>
    <xdr:pic>
      <xdr:nvPicPr>
        <xdr:cNvPr id="231" name="Picture 230">
          <a:extLst>
            <a:ext uri="{FF2B5EF4-FFF2-40B4-BE49-F238E27FC236}">
              <a16:creationId xmlns:a16="http://schemas.microsoft.com/office/drawing/2014/main" id="{0A8044DE-4A9B-404E-9277-E233F9FC32BB}"/>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37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154</xdr:row>
      <xdr:rowOff>254000</xdr:rowOff>
    </xdr:from>
    <xdr:to>
      <xdr:col>1</xdr:col>
      <xdr:colOff>1</xdr:colOff>
      <xdr:row>154</xdr:row>
      <xdr:rowOff>254000</xdr:rowOff>
    </xdr:to>
    <xdr:pic>
      <xdr:nvPicPr>
        <xdr:cNvPr id="232" name="Picture 231">
          <a:extLst>
            <a:ext uri="{FF2B5EF4-FFF2-40B4-BE49-F238E27FC236}">
              <a16:creationId xmlns:a16="http://schemas.microsoft.com/office/drawing/2014/main" id="{887A337F-7A9A-C243-A236-25793245145A}"/>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82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0</xdr:rowOff>
    </xdr:from>
    <xdr:to>
      <xdr:col>1</xdr:col>
      <xdr:colOff>1</xdr:colOff>
      <xdr:row>156</xdr:row>
      <xdr:rowOff>0</xdr:rowOff>
    </xdr:to>
    <xdr:pic>
      <xdr:nvPicPr>
        <xdr:cNvPr id="233" name="Picture 232">
          <a:extLst>
            <a:ext uri="{FF2B5EF4-FFF2-40B4-BE49-F238E27FC236}">
              <a16:creationId xmlns:a16="http://schemas.microsoft.com/office/drawing/2014/main" id="{F137856F-3E89-A645-B522-477254A873DA}"/>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0896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157</xdr:row>
      <xdr:rowOff>381000</xdr:rowOff>
    </xdr:from>
    <xdr:to>
      <xdr:col>1</xdr:col>
      <xdr:colOff>1</xdr:colOff>
      <xdr:row>157</xdr:row>
      <xdr:rowOff>381000</xdr:rowOff>
    </xdr:to>
    <xdr:pic>
      <xdr:nvPicPr>
        <xdr:cNvPr id="234" name="Picture 233">
          <a:extLst>
            <a:ext uri="{FF2B5EF4-FFF2-40B4-BE49-F238E27FC236}">
              <a16:creationId xmlns:a16="http://schemas.microsoft.com/office/drawing/2014/main" id="{A915B495-86C8-E74C-B3F9-D8E0C2C02019}"/>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1004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127000</xdr:rowOff>
    </xdr:from>
    <xdr:to>
      <xdr:col>1</xdr:col>
      <xdr:colOff>1</xdr:colOff>
      <xdr:row>159</xdr:row>
      <xdr:rowOff>127000</xdr:rowOff>
    </xdr:to>
    <xdr:pic>
      <xdr:nvPicPr>
        <xdr:cNvPr id="235" name="Picture 234">
          <a:extLst>
            <a:ext uri="{FF2B5EF4-FFF2-40B4-BE49-F238E27FC236}">
              <a16:creationId xmlns:a16="http://schemas.microsoft.com/office/drawing/2014/main" id="{9576415B-4B05-A541-848E-1C48C46E120F}"/>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1117601" y="11118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160</xdr:row>
      <xdr:rowOff>508000</xdr:rowOff>
    </xdr:from>
    <xdr:to>
      <xdr:col>1</xdr:col>
      <xdr:colOff>1</xdr:colOff>
      <xdr:row>160</xdr:row>
      <xdr:rowOff>508000</xdr:rowOff>
    </xdr:to>
    <xdr:pic>
      <xdr:nvPicPr>
        <xdr:cNvPr id="236" name="Picture 235">
          <a:extLst>
            <a:ext uri="{FF2B5EF4-FFF2-40B4-BE49-F238E27FC236}">
              <a16:creationId xmlns:a16="http://schemas.microsoft.com/office/drawing/2014/main" id="{F2063740-9A33-8647-BE9E-FD56C492198E}"/>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1117601" y="11226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162</xdr:row>
      <xdr:rowOff>254000</xdr:rowOff>
    </xdr:from>
    <xdr:to>
      <xdr:col>1</xdr:col>
      <xdr:colOff>1</xdr:colOff>
      <xdr:row>162</xdr:row>
      <xdr:rowOff>254000</xdr:rowOff>
    </xdr:to>
    <xdr:pic>
      <xdr:nvPicPr>
        <xdr:cNvPr id="237" name="Picture 236">
          <a:extLst>
            <a:ext uri="{FF2B5EF4-FFF2-40B4-BE49-F238E27FC236}">
              <a16:creationId xmlns:a16="http://schemas.microsoft.com/office/drawing/2014/main" id="{A0A4F06D-AEB4-D04E-AF89-22461E5C175D}"/>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1117601" y="1134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0</xdr:rowOff>
    </xdr:from>
    <xdr:to>
      <xdr:col>1</xdr:col>
      <xdr:colOff>1</xdr:colOff>
      <xdr:row>164</xdr:row>
      <xdr:rowOff>0</xdr:rowOff>
    </xdr:to>
    <xdr:pic>
      <xdr:nvPicPr>
        <xdr:cNvPr id="238" name="Picture 237">
          <a:extLst>
            <a:ext uri="{FF2B5EF4-FFF2-40B4-BE49-F238E27FC236}">
              <a16:creationId xmlns:a16="http://schemas.microsoft.com/office/drawing/2014/main" id="{402397DD-448B-D24E-AAF5-C0FB963FF85D}"/>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1117601" y="11455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165</xdr:row>
      <xdr:rowOff>381000</xdr:rowOff>
    </xdr:from>
    <xdr:to>
      <xdr:col>1</xdr:col>
      <xdr:colOff>1</xdr:colOff>
      <xdr:row>165</xdr:row>
      <xdr:rowOff>381000</xdr:rowOff>
    </xdr:to>
    <xdr:pic>
      <xdr:nvPicPr>
        <xdr:cNvPr id="239" name="Picture 238">
          <a:extLst>
            <a:ext uri="{FF2B5EF4-FFF2-40B4-BE49-F238E27FC236}">
              <a16:creationId xmlns:a16="http://schemas.microsoft.com/office/drawing/2014/main" id="{CB39E3B5-1ACA-E94A-A649-1250C8275448}"/>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1117601" y="115633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127000</xdr:rowOff>
    </xdr:from>
    <xdr:to>
      <xdr:col>1</xdr:col>
      <xdr:colOff>1</xdr:colOff>
      <xdr:row>167</xdr:row>
      <xdr:rowOff>127000</xdr:rowOff>
    </xdr:to>
    <xdr:pic>
      <xdr:nvPicPr>
        <xdr:cNvPr id="240" name="Picture 239">
          <a:extLst>
            <a:ext uri="{FF2B5EF4-FFF2-40B4-BE49-F238E27FC236}">
              <a16:creationId xmlns:a16="http://schemas.microsoft.com/office/drawing/2014/main" id="{AEEB9487-31F9-5A4E-BA88-C0D0093B8805}"/>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1117601" y="11677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168</xdr:row>
      <xdr:rowOff>254000</xdr:rowOff>
    </xdr:from>
    <xdr:to>
      <xdr:col>1</xdr:col>
      <xdr:colOff>1</xdr:colOff>
      <xdr:row>168</xdr:row>
      <xdr:rowOff>254000</xdr:rowOff>
    </xdr:to>
    <xdr:pic>
      <xdr:nvPicPr>
        <xdr:cNvPr id="241" name="Picture 240">
          <a:extLst>
            <a:ext uri="{FF2B5EF4-FFF2-40B4-BE49-F238E27FC236}">
              <a16:creationId xmlns:a16="http://schemas.microsoft.com/office/drawing/2014/main" id="{778B7B7C-1F82-D04B-A16F-A8F2C2B13FCA}"/>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1117601" y="11760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0</xdr:rowOff>
    </xdr:from>
    <xdr:to>
      <xdr:col>1</xdr:col>
      <xdr:colOff>1</xdr:colOff>
      <xdr:row>170</xdr:row>
      <xdr:rowOff>0</xdr:rowOff>
    </xdr:to>
    <xdr:pic>
      <xdr:nvPicPr>
        <xdr:cNvPr id="242" name="Picture 241">
          <a:extLst>
            <a:ext uri="{FF2B5EF4-FFF2-40B4-BE49-F238E27FC236}">
              <a16:creationId xmlns:a16="http://schemas.microsoft.com/office/drawing/2014/main" id="{D4BB8311-67F8-6C45-B171-1E46AF892AFA}"/>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874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381000</xdr:rowOff>
    </xdr:from>
    <xdr:to>
      <xdr:col>1</xdr:col>
      <xdr:colOff>1</xdr:colOff>
      <xdr:row>170</xdr:row>
      <xdr:rowOff>381000</xdr:rowOff>
    </xdr:to>
    <xdr:pic>
      <xdr:nvPicPr>
        <xdr:cNvPr id="243" name="Picture 242">
          <a:extLst>
            <a:ext uri="{FF2B5EF4-FFF2-40B4-BE49-F238E27FC236}">
              <a16:creationId xmlns:a16="http://schemas.microsoft.com/office/drawing/2014/main" id="{FE3F5A35-C25D-9045-9534-EEB0478DA247}"/>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912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171</xdr:row>
      <xdr:rowOff>127000</xdr:rowOff>
    </xdr:from>
    <xdr:to>
      <xdr:col>1</xdr:col>
      <xdr:colOff>1</xdr:colOff>
      <xdr:row>171</xdr:row>
      <xdr:rowOff>127000</xdr:rowOff>
    </xdr:to>
    <xdr:pic>
      <xdr:nvPicPr>
        <xdr:cNvPr id="244" name="Picture 243">
          <a:extLst>
            <a:ext uri="{FF2B5EF4-FFF2-40B4-BE49-F238E27FC236}">
              <a16:creationId xmlns:a16="http://schemas.microsoft.com/office/drawing/2014/main" id="{3FCFDDCD-48E5-864D-8EF5-D49191EDF521}"/>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1117601" y="11957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0</xdr:rowOff>
    </xdr:from>
    <xdr:to>
      <xdr:col>1</xdr:col>
      <xdr:colOff>1</xdr:colOff>
      <xdr:row>173</xdr:row>
      <xdr:rowOff>0</xdr:rowOff>
    </xdr:to>
    <xdr:pic>
      <xdr:nvPicPr>
        <xdr:cNvPr id="245" name="Picture 244">
          <a:extLst>
            <a:ext uri="{FF2B5EF4-FFF2-40B4-BE49-F238E27FC236}">
              <a16:creationId xmlns:a16="http://schemas.microsoft.com/office/drawing/2014/main" id="{23DA621E-4A59-1244-B3FA-5F00AB213622}"/>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1117601" y="12084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381000</xdr:rowOff>
    </xdr:from>
    <xdr:to>
      <xdr:col>1</xdr:col>
      <xdr:colOff>1</xdr:colOff>
      <xdr:row>174</xdr:row>
      <xdr:rowOff>381000</xdr:rowOff>
    </xdr:to>
    <xdr:pic>
      <xdr:nvPicPr>
        <xdr:cNvPr id="246" name="Picture 245">
          <a:extLst>
            <a:ext uri="{FF2B5EF4-FFF2-40B4-BE49-F238E27FC236}">
              <a16:creationId xmlns:a16="http://schemas.microsoft.com/office/drawing/2014/main" id="{32C18377-4B2B-DA4D-960E-66F080DD1527}"/>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1117601" y="12192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127000</xdr:rowOff>
    </xdr:from>
    <xdr:to>
      <xdr:col>1</xdr:col>
      <xdr:colOff>1</xdr:colOff>
      <xdr:row>175</xdr:row>
      <xdr:rowOff>127000</xdr:rowOff>
    </xdr:to>
    <xdr:pic>
      <xdr:nvPicPr>
        <xdr:cNvPr id="247" name="Picture 246">
          <a:extLst>
            <a:ext uri="{FF2B5EF4-FFF2-40B4-BE49-F238E27FC236}">
              <a16:creationId xmlns:a16="http://schemas.microsoft.com/office/drawing/2014/main" id="{FAC8A87B-5A1B-E743-8EF1-1CDE4264FF5E}"/>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1117601" y="12236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176</xdr:row>
      <xdr:rowOff>508000</xdr:rowOff>
    </xdr:from>
    <xdr:to>
      <xdr:col>1</xdr:col>
      <xdr:colOff>1</xdr:colOff>
      <xdr:row>176</xdr:row>
      <xdr:rowOff>508000</xdr:rowOff>
    </xdr:to>
    <xdr:pic>
      <xdr:nvPicPr>
        <xdr:cNvPr id="248" name="Picture 247">
          <a:extLst>
            <a:ext uri="{FF2B5EF4-FFF2-40B4-BE49-F238E27FC236}">
              <a16:creationId xmlns:a16="http://schemas.microsoft.com/office/drawing/2014/main" id="{D7120112-8CDF-2A48-9E7F-DF8C803DCF2D}"/>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1117601" y="12344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254000</xdr:rowOff>
    </xdr:from>
    <xdr:to>
      <xdr:col>1</xdr:col>
      <xdr:colOff>1</xdr:colOff>
      <xdr:row>178</xdr:row>
      <xdr:rowOff>254000</xdr:rowOff>
    </xdr:to>
    <xdr:pic>
      <xdr:nvPicPr>
        <xdr:cNvPr id="249" name="Picture 248">
          <a:extLst>
            <a:ext uri="{FF2B5EF4-FFF2-40B4-BE49-F238E27FC236}">
              <a16:creationId xmlns:a16="http://schemas.microsoft.com/office/drawing/2014/main" id="{93738547-5EB5-8D4E-8DA1-A7C9AE4335D4}"/>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1117601" y="124587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0</xdr:rowOff>
    </xdr:from>
    <xdr:to>
      <xdr:col>1</xdr:col>
      <xdr:colOff>1</xdr:colOff>
      <xdr:row>179</xdr:row>
      <xdr:rowOff>0</xdr:rowOff>
    </xdr:to>
    <xdr:pic>
      <xdr:nvPicPr>
        <xdr:cNvPr id="250" name="Picture 249">
          <a:extLst>
            <a:ext uri="{FF2B5EF4-FFF2-40B4-BE49-F238E27FC236}">
              <a16:creationId xmlns:a16="http://schemas.microsoft.com/office/drawing/2014/main" id="{16038958-03AF-E74D-B6AC-BA5C546A6068}"/>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5031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180</xdr:row>
      <xdr:rowOff>381000</xdr:rowOff>
    </xdr:from>
    <xdr:to>
      <xdr:col>1</xdr:col>
      <xdr:colOff>1</xdr:colOff>
      <xdr:row>180</xdr:row>
      <xdr:rowOff>381000</xdr:rowOff>
    </xdr:to>
    <xdr:pic>
      <xdr:nvPicPr>
        <xdr:cNvPr id="251" name="Picture 250">
          <a:extLst>
            <a:ext uri="{FF2B5EF4-FFF2-40B4-BE49-F238E27FC236}">
              <a16:creationId xmlns:a16="http://schemas.microsoft.com/office/drawing/2014/main" id="{4A514DF0-881A-F04E-9D22-257A32C8D797}"/>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61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127000</xdr:rowOff>
    </xdr:from>
    <xdr:to>
      <xdr:col>1</xdr:col>
      <xdr:colOff>1</xdr:colOff>
      <xdr:row>183</xdr:row>
      <xdr:rowOff>127000</xdr:rowOff>
    </xdr:to>
    <xdr:pic>
      <xdr:nvPicPr>
        <xdr:cNvPr id="252" name="Picture 251">
          <a:extLst>
            <a:ext uri="{FF2B5EF4-FFF2-40B4-BE49-F238E27FC236}">
              <a16:creationId xmlns:a16="http://schemas.microsoft.com/office/drawing/2014/main" id="{9F538BF6-5716-5347-9E88-CEF6D0D7E36B}"/>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1117601" y="12795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184</xdr:row>
      <xdr:rowOff>508000</xdr:rowOff>
    </xdr:from>
    <xdr:to>
      <xdr:col>1</xdr:col>
      <xdr:colOff>1</xdr:colOff>
      <xdr:row>184</xdr:row>
      <xdr:rowOff>508000</xdr:rowOff>
    </xdr:to>
    <xdr:pic>
      <xdr:nvPicPr>
        <xdr:cNvPr id="253" name="Picture 252">
          <a:extLst>
            <a:ext uri="{FF2B5EF4-FFF2-40B4-BE49-F238E27FC236}">
              <a16:creationId xmlns:a16="http://schemas.microsoft.com/office/drawing/2014/main" id="{772E6200-34AB-F84F-B538-969B923A32E3}"/>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1117601" y="1290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186</xdr:row>
      <xdr:rowOff>254000</xdr:rowOff>
    </xdr:from>
    <xdr:to>
      <xdr:col>1</xdr:col>
      <xdr:colOff>1</xdr:colOff>
      <xdr:row>186</xdr:row>
      <xdr:rowOff>254000</xdr:rowOff>
    </xdr:to>
    <xdr:pic>
      <xdr:nvPicPr>
        <xdr:cNvPr id="254" name="Picture 253">
          <a:extLst>
            <a:ext uri="{FF2B5EF4-FFF2-40B4-BE49-F238E27FC236}">
              <a16:creationId xmlns:a16="http://schemas.microsoft.com/office/drawing/2014/main" id="{D61DB302-DA18-8941-A9DB-167074443416}"/>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1117601" y="1301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0</xdr:rowOff>
    </xdr:from>
    <xdr:to>
      <xdr:col>1</xdr:col>
      <xdr:colOff>1</xdr:colOff>
      <xdr:row>188</xdr:row>
      <xdr:rowOff>0</xdr:rowOff>
    </xdr:to>
    <xdr:pic>
      <xdr:nvPicPr>
        <xdr:cNvPr id="255" name="Picture 254">
          <a:extLst>
            <a:ext uri="{FF2B5EF4-FFF2-40B4-BE49-F238E27FC236}">
              <a16:creationId xmlns:a16="http://schemas.microsoft.com/office/drawing/2014/main" id="{7B60CA17-84D7-A440-972D-9ABD41D37E23}"/>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131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189</xdr:row>
      <xdr:rowOff>381000</xdr:rowOff>
    </xdr:from>
    <xdr:to>
      <xdr:col>1</xdr:col>
      <xdr:colOff>1</xdr:colOff>
      <xdr:row>189</xdr:row>
      <xdr:rowOff>381000</xdr:rowOff>
    </xdr:to>
    <xdr:pic>
      <xdr:nvPicPr>
        <xdr:cNvPr id="256" name="Picture 255">
          <a:extLst>
            <a:ext uri="{FF2B5EF4-FFF2-40B4-BE49-F238E27FC236}">
              <a16:creationId xmlns:a16="http://schemas.microsoft.com/office/drawing/2014/main" id="{72D6908A-1CDA-5F4B-804B-35F13FCF9FD1}"/>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2397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127000</xdr:rowOff>
    </xdr:from>
    <xdr:to>
      <xdr:col>1</xdr:col>
      <xdr:colOff>1</xdr:colOff>
      <xdr:row>192</xdr:row>
      <xdr:rowOff>127000</xdr:rowOff>
    </xdr:to>
    <xdr:pic>
      <xdr:nvPicPr>
        <xdr:cNvPr id="257" name="Picture 256">
          <a:extLst>
            <a:ext uri="{FF2B5EF4-FFF2-40B4-BE49-F238E27FC236}">
              <a16:creationId xmlns:a16="http://schemas.microsoft.com/office/drawing/2014/main" id="{5F19B3A1-24ED-374A-9538-A79C702F6AB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423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21155</xdr:rowOff>
    </xdr:from>
    <xdr:to>
      <xdr:col>1</xdr:col>
      <xdr:colOff>687816</xdr:colOff>
      <xdr:row>142</xdr:row>
      <xdr:rowOff>611583</xdr:rowOff>
    </xdr:to>
    <xdr:pic>
      <xdr:nvPicPr>
        <xdr:cNvPr id="258" name="Picture 257">
          <a:extLst>
            <a:ext uri="{FF2B5EF4-FFF2-40B4-BE49-F238E27FC236}">
              <a16:creationId xmlns:a16="http://schemas.microsoft.com/office/drawing/2014/main" id="{80AFC8BE-3E7F-674B-8846-00CF3B3EA3EA}"/>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341967" y="99208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21156</xdr:rowOff>
    </xdr:from>
    <xdr:to>
      <xdr:col>1</xdr:col>
      <xdr:colOff>687816</xdr:colOff>
      <xdr:row>143</xdr:row>
      <xdr:rowOff>611584</xdr:rowOff>
    </xdr:to>
    <xdr:pic>
      <xdr:nvPicPr>
        <xdr:cNvPr id="259" name="Picture 258">
          <a:extLst>
            <a:ext uri="{FF2B5EF4-FFF2-40B4-BE49-F238E27FC236}">
              <a16:creationId xmlns:a16="http://schemas.microsoft.com/office/drawing/2014/main" id="{5E20606E-3E85-9B43-AD3A-D3107F6120B5}"/>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341967" y="99906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21154</xdr:rowOff>
    </xdr:from>
    <xdr:to>
      <xdr:col>1</xdr:col>
      <xdr:colOff>687816</xdr:colOff>
      <xdr:row>144</xdr:row>
      <xdr:rowOff>611582</xdr:rowOff>
    </xdr:to>
    <xdr:pic>
      <xdr:nvPicPr>
        <xdr:cNvPr id="260" name="Picture 259">
          <a:extLst>
            <a:ext uri="{FF2B5EF4-FFF2-40B4-BE49-F238E27FC236}">
              <a16:creationId xmlns:a16="http://schemas.microsoft.com/office/drawing/2014/main" id="{80E65885-94C2-FA45-BAC6-E0D239364BA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06051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21155</xdr:rowOff>
    </xdr:from>
    <xdr:to>
      <xdr:col>1</xdr:col>
      <xdr:colOff>687816</xdr:colOff>
      <xdr:row>145</xdr:row>
      <xdr:rowOff>611583</xdr:rowOff>
    </xdr:to>
    <xdr:pic>
      <xdr:nvPicPr>
        <xdr:cNvPr id="261" name="Picture 260">
          <a:extLst>
            <a:ext uri="{FF2B5EF4-FFF2-40B4-BE49-F238E27FC236}">
              <a16:creationId xmlns:a16="http://schemas.microsoft.com/office/drawing/2014/main" id="{15377910-60B6-8F41-8EE6-E22948A5216B}"/>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1303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21156</xdr:rowOff>
    </xdr:from>
    <xdr:to>
      <xdr:col>1</xdr:col>
      <xdr:colOff>687816</xdr:colOff>
      <xdr:row>146</xdr:row>
      <xdr:rowOff>611584</xdr:rowOff>
    </xdr:to>
    <xdr:pic>
      <xdr:nvPicPr>
        <xdr:cNvPr id="262" name="Picture 261">
          <a:extLst>
            <a:ext uri="{FF2B5EF4-FFF2-40B4-BE49-F238E27FC236}">
              <a16:creationId xmlns:a16="http://schemas.microsoft.com/office/drawing/2014/main" id="{EC974EDA-E0F5-0446-B97C-05B7B1C2F7A5}"/>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341967" y="102002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21154</xdr:rowOff>
    </xdr:from>
    <xdr:to>
      <xdr:col>1</xdr:col>
      <xdr:colOff>687816</xdr:colOff>
      <xdr:row>147</xdr:row>
      <xdr:rowOff>611582</xdr:rowOff>
    </xdr:to>
    <xdr:pic>
      <xdr:nvPicPr>
        <xdr:cNvPr id="263" name="Picture 262">
          <a:extLst>
            <a:ext uri="{FF2B5EF4-FFF2-40B4-BE49-F238E27FC236}">
              <a16:creationId xmlns:a16="http://schemas.microsoft.com/office/drawing/2014/main" id="{9E5DD3F4-52E0-1D48-A15C-D41FC477BAB9}"/>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2700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21155</xdr:rowOff>
    </xdr:from>
    <xdr:to>
      <xdr:col>1</xdr:col>
      <xdr:colOff>687816</xdr:colOff>
      <xdr:row>148</xdr:row>
      <xdr:rowOff>611583</xdr:rowOff>
    </xdr:to>
    <xdr:pic>
      <xdr:nvPicPr>
        <xdr:cNvPr id="264" name="Picture 263">
          <a:extLst>
            <a:ext uri="{FF2B5EF4-FFF2-40B4-BE49-F238E27FC236}">
              <a16:creationId xmlns:a16="http://schemas.microsoft.com/office/drawing/2014/main" id="{0C9D2AFD-7777-7D40-AE9D-CA3FD58B4B74}"/>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3399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21156</xdr:rowOff>
    </xdr:from>
    <xdr:to>
      <xdr:col>1</xdr:col>
      <xdr:colOff>687816</xdr:colOff>
      <xdr:row>149</xdr:row>
      <xdr:rowOff>611584</xdr:rowOff>
    </xdr:to>
    <xdr:pic>
      <xdr:nvPicPr>
        <xdr:cNvPr id="265" name="Picture 264">
          <a:extLst>
            <a:ext uri="{FF2B5EF4-FFF2-40B4-BE49-F238E27FC236}">
              <a16:creationId xmlns:a16="http://schemas.microsoft.com/office/drawing/2014/main" id="{1E0E6CF2-22BA-2944-BB7C-6DF9A55969BC}"/>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097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71953</xdr:rowOff>
    </xdr:from>
    <xdr:to>
      <xdr:col>1</xdr:col>
      <xdr:colOff>687816</xdr:colOff>
      <xdr:row>150</xdr:row>
      <xdr:rowOff>662381</xdr:rowOff>
    </xdr:to>
    <xdr:pic>
      <xdr:nvPicPr>
        <xdr:cNvPr id="266" name="Picture 265">
          <a:extLst>
            <a:ext uri="{FF2B5EF4-FFF2-40B4-BE49-F238E27FC236}">
              <a16:creationId xmlns:a16="http://schemas.microsoft.com/office/drawing/2014/main" id="{046FE25E-0DDE-334A-8CFD-F449CE88653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8469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71954</xdr:rowOff>
    </xdr:from>
    <xdr:to>
      <xdr:col>1</xdr:col>
      <xdr:colOff>687816</xdr:colOff>
      <xdr:row>151</xdr:row>
      <xdr:rowOff>662382</xdr:rowOff>
    </xdr:to>
    <xdr:pic>
      <xdr:nvPicPr>
        <xdr:cNvPr id="267" name="Picture 266">
          <a:extLst>
            <a:ext uri="{FF2B5EF4-FFF2-40B4-BE49-F238E27FC236}">
              <a16:creationId xmlns:a16="http://schemas.microsoft.com/office/drawing/2014/main" id="{A8502043-8059-424D-9532-455D1AA2491D}"/>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5545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152</xdr:row>
      <xdr:rowOff>38089</xdr:rowOff>
    </xdr:from>
    <xdr:to>
      <xdr:col>1</xdr:col>
      <xdr:colOff>687816</xdr:colOff>
      <xdr:row>152</xdr:row>
      <xdr:rowOff>628517</xdr:rowOff>
    </xdr:to>
    <xdr:pic>
      <xdr:nvPicPr>
        <xdr:cNvPr id="268" name="Picture 267">
          <a:extLst>
            <a:ext uri="{FF2B5EF4-FFF2-40B4-BE49-F238E27FC236}">
              <a16:creationId xmlns:a16="http://schemas.microsoft.com/office/drawing/2014/main" id="{2AD2212F-1677-3241-9ED2-433820CED6E4}"/>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341967" y="1062100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153</xdr:row>
      <xdr:rowOff>51064</xdr:rowOff>
    </xdr:from>
    <xdr:to>
      <xdr:col>1</xdr:col>
      <xdr:colOff>654442</xdr:colOff>
      <xdr:row>153</xdr:row>
      <xdr:rowOff>663182</xdr:rowOff>
    </xdr:to>
    <xdr:pic>
      <xdr:nvPicPr>
        <xdr:cNvPr id="269" name="Picture 268">
          <a:extLst>
            <a:ext uri="{FF2B5EF4-FFF2-40B4-BE49-F238E27FC236}">
              <a16:creationId xmlns:a16="http://schemas.microsoft.com/office/drawing/2014/main" id="{0799833C-E776-9F4A-A02C-CCC6EF2FBA0C}"/>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316568" y="1069215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55021</xdr:rowOff>
    </xdr:from>
    <xdr:to>
      <xdr:col>1</xdr:col>
      <xdr:colOff>687816</xdr:colOff>
      <xdr:row>154</xdr:row>
      <xdr:rowOff>645449</xdr:rowOff>
    </xdr:to>
    <xdr:pic>
      <xdr:nvPicPr>
        <xdr:cNvPr id="270" name="Picture 269">
          <a:extLst>
            <a:ext uri="{FF2B5EF4-FFF2-40B4-BE49-F238E27FC236}">
              <a16:creationId xmlns:a16="http://schemas.microsoft.com/office/drawing/2014/main" id="{D9C90038-8A9E-C24C-99A2-A3610E13EF92}"/>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341967" y="1076240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155</xdr:row>
      <xdr:rowOff>21156</xdr:rowOff>
    </xdr:from>
    <xdr:to>
      <xdr:col>1</xdr:col>
      <xdr:colOff>687816</xdr:colOff>
      <xdr:row>155</xdr:row>
      <xdr:rowOff>611584</xdr:rowOff>
    </xdr:to>
    <xdr:pic>
      <xdr:nvPicPr>
        <xdr:cNvPr id="271" name="Picture 270">
          <a:extLst>
            <a:ext uri="{FF2B5EF4-FFF2-40B4-BE49-F238E27FC236}">
              <a16:creationId xmlns:a16="http://schemas.microsoft.com/office/drawing/2014/main" id="{06E7859E-815E-9A48-A7D8-A142132FEE33}"/>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341967" y="108288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156</xdr:row>
      <xdr:rowOff>21156</xdr:rowOff>
    </xdr:from>
    <xdr:to>
      <xdr:col>1</xdr:col>
      <xdr:colOff>689672</xdr:colOff>
      <xdr:row>156</xdr:row>
      <xdr:rowOff>611584</xdr:rowOff>
    </xdr:to>
    <xdr:pic>
      <xdr:nvPicPr>
        <xdr:cNvPr id="272" name="Picture 271">
          <a:extLst>
            <a:ext uri="{FF2B5EF4-FFF2-40B4-BE49-F238E27FC236}">
              <a16:creationId xmlns:a16="http://schemas.microsoft.com/office/drawing/2014/main" id="{6914FEA4-6E33-CA48-BBC7-194B2E3EB89E}"/>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354668" y="1089871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157</xdr:row>
      <xdr:rowOff>31599</xdr:rowOff>
    </xdr:from>
    <xdr:to>
      <xdr:col>1</xdr:col>
      <xdr:colOff>687818</xdr:colOff>
      <xdr:row>157</xdr:row>
      <xdr:rowOff>611183</xdr:rowOff>
    </xdr:to>
    <xdr:pic>
      <xdr:nvPicPr>
        <xdr:cNvPr id="273" name="Picture 272">
          <a:extLst>
            <a:ext uri="{FF2B5EF4-FFF2-40B4-BE49-F238E27FC236}">
              <a16:creationId xmlns:a16="http://schemas.microsoft.com/office/drawing/2014/main" id="{686180DB-FFD6-C442-9F72-CBE0BED72D0B}"/>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341968" y="1096960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21156</xdr:rowOff>
    </xdr:from>
    <xdr:to>
      <xdr:col>1</xdr:col>
      <xdr:colOff>687816</xdr:colOff>
      <xdr:row>158</xdr:row>
      <xdr:rowOff>611584</xdr:rowOff>
    </xdr:to>
    <xdr:pic>
      <xdr:nvPicPr>
        <xdr:cNvPr id="274" name="Picture 273">
          <a:extLst>
            <a:ext uri="{FF2B5EF4-FFF2-40B4-BE49-F238E27FC236}">
              <a16:creationId xmlns:a16="http://schemas.microsoft.com/office/drawing/2014/main" id="{F41D687E-BF71-2045-9E88-F7B6A6FB518D}"/>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341967" y="110384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159</xdr:row>
      <xdr:rowOff>21154</xdr:rowOff>
    </xdr:from>
    <xdr:to>
      <xdr:col>1</xdr:col>
      <xdr:colOff>687816</xdr:colOff>
      <xdr:row>159</xdr:row>
      <xdr:rowOff>611582</xdr:rowOff>
    </xdr:to>
    <xdr:pic>
      <xdr:nvPicPr>
        <xdr:cNvPr id="275" name="Picture 274">
          <a:extLst>
            <a:ext uri="{FF2B5EF4-FFF2-40B4-BE49-F238E27FC236}">
              <a16:creationId xmlns:a16="http://schemas.microsoft.com/office/drawing/2014/main" id="{D43E0B98-77DC-BD40-AD5E-A2460E67C2EB}"/>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341967" y="111082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88887</xdr:rowOff>
    </xdr:from>
    <xdr:to>
      <xdr:col>1</xdr:col>
      <xdr:colOff>685963</xdr:colOff>
      <xdr:row>160</xdr:row>
      <xdr:rowOff>679315</xdr:rowOff>
    </xdr:to>
    <xdr:pic>
      <xdr:nvPicPr>
        <xdr:cNvPr id="276" name="Picture 275">
          <a:extLst>
            <a:ext uri="{FF2B5EF4-FFF2-40B4-BE49-F238E27FC236}">
              <a16:creationId xmlns:a16="http://schemas.microsoft.com/office/drawing/2014/main" id="{9BA5D78C-B8D5-5B45-AEF5-A6599204847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18488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161</xdr:row>
      <xdr:rowOff>71955</xdr:rowOff>
    </xdr:from>
    <xdr:to>
      <xdr:col>1</xdr:col>
      <xdr:colOff>685963</xdr:colOff>
      <xdr:row>161</xdr:row>
      <xdr:rowOff>662383</xdr:rowOff>
    </xdr:to>
    <xdr:pic>
      <xdr:nvPicPr>
        <xdr:cNvPr id="277" name="Picture 276">
          <a:extLst>
            <a:ext uri="{FF2B5EF4-FFF2-40B4-BE49-F238E27FC236}">
              <a16:creationId xmlns:a16="http://schemas.microsoft.com/office/drawing/2014/main" id="{EF78A7B1-8CA1-704C-A9DD-A11687B0B2A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25304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42044</xdr:rowOff>
    </xdr:from>
    <xdr:to>
      <xdr:col>1</xdr:col>
      <xdr:colOff>687816</xdr:colOff>
      <xdr:row>162</xdr:row>
      <xdr:rowOff>610783</xdr:rowOff>
    </xdr:to>
    <xdr:pic>
      <xdr:nvPicPr>
        <xdr:cNvPr id="278" name="Picture 277">
          <a:extLst>
            <a:ext uri="{FF2B5EF4-FFF2-40B4-BE49-F238E27FC236}">
              <a16:creationId xmlns:a16="http://schemas.microsoft.com/office/drawing/2014/main" id="{6ACCB267-B301-AB4D-B63F-761A5ED194C6}"/>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341967" y="1131990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71954</xdr:rowOff>
    </xdr:from>
    <xdr:to>
      <xdr:col>1</xdr:col>
      <xdr:colOff>687816</xdr:colOff>
      <xdr:row>163</xdr:row>
      <xdr:rowOff>662382</xdr:rowOff>
    </xdr:to>
    <xdr:pic>
      <xdr:nvPicPr>
        <xdr:cNvPr id="279" name="Picture 278">
          <a:extLst>
            <a:ext uri="{FF2B5EF4-FFF2-40B4-BE49-F238E27FC236}">
              <a16:creationId xmlns:a16="http://schemas.microsoft.com/office/drawing/2014/main" id="{B70CD543-03CD-694A-980C-8095950E7F70}"/>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341967" y="113927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164</xdr:row>
      <xdr:rowOff>55022</xdr:rowOff>
    </xdr:from>
    <xdr:to>
      <xdr:col>1</xdr:col>
      <xdr:colOff>687816</xdr:colOff>
      <xdr:row>164</xdr:row>
      <xdr:rowOff>645450</xdr:rowOff>
    </xdr:to>
    <xdr:pic>
      <xdr:nvPicPr>
        <xdr:cNvPr id="280" name="Picture 279">
          <a:extLst>
            <a:ext uri="{FF2B5EF4-FFF2-40B4-BE49-F238E27FC236}">
              <a16:creationId xmlns:a16="http://schemas.microsoft.com/office/drawing/2014/main" id="{8FE89A0B-83FD-F24C-8592-73E039CE434D}"/>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341967" y="1146090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165</xdr:row>
      <xdr:rowOff>21155</xdr:rowOff>
    </xdr:from>
    <xdr:to>
      <xdr:col>1</xdr:col>
      <xdr:colOff>673263</xdr:colOff>
      <xdr:row>165</xdr:row>
      <xdr:rowOff>611582</xdr:rowOff>
    </xdr:to>
    <xdr:pic>
      <xdr:nvPicPr>
        <xdr:cNvPr id="281" name="Picture 280">
          <a:extLst>
            <a:ext uri="{FF2B5EF4-FFF2-40B4-BE49-F238E27FC236}">
              <a16:creationId xmlns:a16="http://schemas.microsoft.com/office/drawing/2014/main" id="{88E5DE28-42BE-1743-83D6-950A35E471A5}"/>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316569" y="115273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21155</xdr:rowOff>
    </xdr:from>
    <xdr:to>
      <xdr:col>1</xdr:col>
      <xdr:colOff>687816</xdr:colOff>
      <xdr:row>166</xdr:row>
      <xdr:rowOff>611583</xdr:rowOff>
    </xdr:to>
    <xdr:pic>
      <xdr:nvPicPr>
        <xdr:cNvPr id="282" name="Picture 281">
          <a:extLst>
            <a:ext uri="{FF2B5EF4-FFF2-40B4-BE49-F238E27FC236}">
              <a16:creationId xmlns:a16="http://schemas.microsoft.com/office/drawing/2014/main" id="{6978DA85-10A8-3049-8588-1E5CA68BDB10}"/>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341967" y="115972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167</xdr:row>
      <xdr:rowOff>21156</xdr:rowOff>
    </xdr:from>
    <xdr:to>
      <xdr:col>1</xdr:col>
      <xdr:colOff>687816</xdr:colOff>
      <xdr:row>167</xdr:row>
      <xdr:rowOff>611584</xdr:rowOff>
    </xdr:to>
    <xdr:pic>
      <xdr:nvPicPr>
        <xdr:cNvPr id="283" name="Picture 282">
          <a:extLst>
            <a:ext uri="{FF2B5EF4-FFF2-40B4-BE49-F238E27FC236}">
              <a16:creationId xmlns:a16="http://schemas.microsoft.com/office/drawing/2014/main" id="{F8D54827-0023-C747-AB0E-6E1E6080A02E}"/>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341967" y="116670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168</xdr:row>
      <xdr:rowOff>31600</xdr:rowOff>
    </xdr:from>
    <xdr:to>
      <xdr:col>1</xdr:col>
      <xdr:colOff>687818</xdr:colOff>
      <xdr:row>168</xdr:row>
      <xdr:rowOff>611183</xdr:rowOff>
    </xdr:to>
    <xdr:pic>
      <xdr:nvPicPr>
        <xdr:cNvPr id="284" name="Picture 283">
          <a:extLst>
            <a:ext uri="{FF2B5EF4-FFF2-40B4-BE49-F238E27FC236}">
              <a16:creationId xmlns:a16="http://schemas.microsoft.com/office/drawing/2014/main" id="{5C8FF7D7-40CE-054C-BD65-5F9DFEAA1F41}"/>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341968" y="1173796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21155</xdr:rowOff>
    </xdr:from>
    <xdr:to>
      <xdr:col>1</xdr:col>
      <xdr:colOff>687816</xdr:colOff>
      <xdr:row>169</xdr:row>
      <xdr:rowOff>611583</xdr:rowOff>
    </xdr:to>
    <xdr:pic>
      <xdr:nvPicPr>
        <xdr:cNvPr id="285" name="Picture 284">
          <a:extLst>
            <a:ext uri="{FF2B5EF4-FFF2-40B4-BE49-F238E27FC236}">
              <a16:creationId xmlns:a16="http://schemas.microsoft.com/office/drawing/2014/main" id="{073872FE-617C-1944-90BB-27AE6D51939D}"/>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341967" y="118067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170</xdr:row>
      <xdr:rowOff>21156</xdr:rowOff>
    </xdr:from>
    <xdr:to>
      <xdr:col>1</xdr:col>
      <xdr:colOff>687816</xdr:colOff>
      <xdr:row>170</xdr:row>
      <xdr:rowOff>611584</xdr:rowOff>
    </xdr:to>
    <xdr:pic>
      <xdr:nvPicPr>
        <xdr:cNvPr id="286" name="Picture 285">
          <a:extLst>
            <a:ext uri="{FF2B5EF4-FFF2-40B4-BE49-F238E27FC236}">
              <a16:creationId xmlns:a16="http://schemas.microsoft.com/office/drawing/2014/main" id="{E6507CA3-897E-9C41-9F05-CCE85BE8AC30}"/>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341967" y="118766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171</xdr:row>
      <xdr:rowOff>21155</xdr:rowOff>
    </xdr:from>
    <xdr:to>
      <xdr:col>1</xdr:col>
      <xdr:colOff>685963</xdr:colOff>
      <xdr:row>171</xdr:row>
      <xdr:rowOff>611582</xdr:rowOff>
    </xdr:to>
    <xdr:pic>
      <xdr:nvPicPr>
        <xdr:cNvPr id="287" name="Picture 286">
          <a:extLst>
            <a:ext uri="{FF2B5EF4-FFF2-40B4-BE49-F238E27FC236}">
              <a16:creationId xmlns:a16="http://schemas.microsoft.com/office/drawing/2014/main" id="{9EF7FA64-611F-2B42-8C90-D08933B58367}"/>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329269" y="119464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18164</xdr:rowOff>
    </xdr:from>
    <xdr:to>
      <xdr:col>1</xdr:col>
      <xdr:colOff>656297</xdr:colOff>
      <xdr:row>172</xdr:row>
      <xdr:rowOff>525667</xdr:rowOff>
    </xdr:to>
    <xdr:pic>
      <xdr:nvPicPr>
        <xdr:cNvPr id="288" name="Picture 287">
          <a:extLst>
            <a:ext uri="{FF2B5EF4-FFF2-40B4-BE49-F238E27FC236}">
              <a16:creationId xmlns:a16="http://schemas.microsoft.com/office/drawing/2014/main" id="{9599B1C2-1279-A54A-B721-8DA2B8A04F26}"/>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329268" y="1201601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173</xdr:row>
      <xdr:rowOff>5465</xdr:rowOff>
    </xdr:from>
    <xdr:to>
      <xdr:col>1</xdr:col>
      <xdr:colOff>656297</xdr:colOff>
      <xdr:row>173</xdr:row>
      <xdr:rowOff>512968</xdr:rowOff>
    </xdr:to>
    <xdr:pic>
      <xdr:nvPicPr>
        <xdr:cNvPr id="289" name="Picture 288">
          <a:extLst>
            <a:ext uri="{FF2B5EF4-FFF2-40B4-BE49-F238E27FC236}">
              <a16:creationId xmlns:a16="http://schemas.microsoft.com/office/drawing/2014/main" id="{6158A9EC-F52D-474D-A08A-46571822C4B9}"/>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329268" y="1208459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174</xdr:row>
      <xdr:rowOff>21155</xdr:rowOff>
    </xdr:from>
    <xdr:to>
      <xdr:col>1</xdr:col>
      <xdr:colOff>685963</xdr:colOff>
      <xdr:row>174</xdr:row>
      <xdr:rowOff>611582</xdr:rowOff>
    </xdr:to>
    <xdr:pic>
      <xdr:nvPicPr>
        <xdr:cNvPr id="290" name="Picture 289">
          <a:extLst>
            <a:ext uri="{FF2B5EF4-FFF2-40B4-BE49-F238E27FC236}">
              <a16:creationId xmlns:a16="http://schemas.microsoft.com/office/drawing/2014/main" id="{E2A50832-5FD4-774B-BF48-C6E79C4C3649}"/>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329269" y="1215601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175</xdr:row>
      <xdr:rowOff>85912</xdr:rowOff>
    </xdr:from>
    <xdr:to>
      <xdr:col>1</xdr:col>
      <xdr:colOff>643654</xdr:colOff>
      <xdr:row>175</xdr:row>
      <xdr:rowOff>594742</xdr:rowOff>
    </xdr:to>
    <xdr:pic>
      <xdr:nvPicPr>
        <xdr:cNvPr id="291" name="Picture 290">
          <a:extLst>
            <a:ext uri="{FF2B5EF4-FFF2-40B4-BE49-F238E27FC236}">
              <a16:creationId xmlns:a16="http://schemas.microsoft.com/office/drawing/2014/main" id="{8830D2FF-12E4-8844-97F7-72DA2DADD7E0}"/>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315463" y="1223234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176</xdr:row>
      <xdr:rowOff>41413</xdr:rowOff>
    </xdr:from>
    <xdr:to>
      <xdr:col>1</xdr:col>
      <xdr:colOff>707072</xdr:colOff>
      <xdr:row>176</xdr:row>
      <xdr:rowOff>662608</xdr:rowOff>
    </xdr:to>
    <xdr:pic>
      <xdr:nvPicPr>
        <xdr:cNvPr id="292" name="Picture 291">
          <a:extLst>
            <a:ext uri="{FF2B5EF4-FFF2-40B4-BE49-F238E27FC236}">
              <a16:creationId xmlns:a16="http://schemas.microsoft.com/office/drawing/2014/main" id="{39FF335A-F446-3C4C-818F-771BF38C34FD}"/>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332396" y="1229774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120927</xdr:rowOff>
    </xdr:from>
    <xdr:to>
      <xdr:col>1</xdr:col>
      <xdr:colOff>786734</xdr:colOff>
      <xdr:row>177</xdr:row>
      <xdr:rowOff>635296</xdr:rowOff>
    </xdr:to>
    <xdr:pic>
      <xdr:nvPicPr>
        <xdr:cNvPr id="293" name="Picture 292">
          <a:extLst>
            <a:ext uri="{FF2B5EF4-FFF2-40B4-BE49-F238E27FC236}">
              <a16:creationId xmlns:a16="http://schemas.microsoft.com/office/drawing/2014/main" id="{49591811-AB97-0347-BE8E-109549036A29}"/>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483139" y="1237554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82827</xdr:rowOff>
    </xdr:from>
    <xdr:to>
      <xdr:col>1</xdr:col>
      <xdr:colOff>786734</xdr:colOff>
      <xdr:row>178</xdr:row>
      <xdr:rowOff>626764</xdr:rowOff>
    </xdr:to>
    <xdr:pic>
      <xdr:nvPicPr>
        <xdr:cNvPr id="294" name="Picture 293">
          <a:extLst>
            <a:ext uri="{FF2B5EF4-FFF2-40B4-BE49-F238E27FC236}">
              <a16:creationId xmlns:a16="http://schemas.microsoft.com/office/drawing/2014/main" id="{1B32EFAE-B369-104E-A49B-464A40EB1223}"/>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483139" y="124415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295" name="Picture 294">
          <a:extLst>
            <a:ext uri="{FF2B5EF4-FFF2-40B4-BE49-F238E27FC236}">
              <a16:creationId xmlns:a16="http://schemas.microsoft.com/office/drawing/2014/main" id="{C1F0DD2D-4490-A046-A124-098FC41A8FBF}"/>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483139" y="12511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180</xdr:row>
      <xdr:rowOff>82828</xdr:rowOff>
    </xdr:from>
    <xdr:to>
      <xdr:col>1</xdr:col>
      <xdr:colOff>786734</xdr:colOff>
      <xdr:row>180</xdr:row>
      <xdr:rowOff>626765</xdr:rowOff>
    </xdr:to>
    <xdr:pic>
      <xdr:nvPicPr>
        <xdr:cNvPr id="296" name="Picture 295">
          <a:extLst>
            <a:ext uri="{FF2B5EF4-FFF2-40B4-BE49-F238E27FC236}">
              <a16:creationId xmlns:a16="http://schemas.microsoft.com/office/drawing/2014/main" id="{99F8CA43-DD91-744D-8A7A-D97EEF9450DE}"/>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483139" y="12581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181</xdr:row>
      <xdr:rowOff>14554</xdr:rowOff>
    </xdr:from>
    <xdr:to>
      <xdr:col>1</xdr:col>
      <xdr:colOff>824971</xdr:colOff>
      <xdr:row>182</xdr:row>
      <xdr:rowOff>0</xdr:rowOff>
    </xdr:to>
    <xdr:pic>
      <xdr:nvPicPr>
        <xdr:cNvPr id="297" name="Picture 296">
          <a:extLst>
            <a:ext uri="{FF2B5EF4-FFF2-40B4-BE49-F238E27FC236}">
              <a16:creationId xmlns:a16="http://schemas.microsoft.com/office/drawing/2014/main" id="{FFCA44A2-84EA-9044-B4DB-1B349C5DC970}"/>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447800" y="126443054"/>
          <a:ext cx="494771" cy="683946"/>
        </a:xfrm>
        <a:prstGeom prst="rect">
          <a:avLst/>
        </a:prstGeom>
      </xdr:spPr>
    </xdr:pic>
    <xdr:clientData/>
  </xdr:twoCellAnchor>
  <xdr:twoCellAnchor>
    <xdr:from>
      <xdr:col>1</xdr:col>
      <xdr:colOff>314739</xdr:colOff>
      <xdr:row>182</xdr:row>
      <xdr:rowOff>19327</xdr:rowOff>
    </xdr:from>
    <xdr:to>
      <xdr:col>1</xdr:col>
      <xdr:colOff>787682</xdr:colOff>
      <xdr:row>182</xdr:row>
      <xdr:rowOff>673100</xdr:rowOff>
    </xdr:to>
    <xdr:pic>
      <xdr:nvPicPr>
        <xdr:cNvPr id="298" name="Picture 297">
          <a:extLst>
            <a:ext uri="{FF2B5EF4-FFF2-40B4-BE49-F238E27FC236}">
              <a16:creationId xmlns:a16="http://schemas.microsoft.com/office/drawing/2014/main" id="{92EBBB49-4CF2-E34C-96C0-68849D34F2F8}"/>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432339" y="127146327"/>
          <a:ext cx="472943" cy="653773"/>
        </a:xfrm>
        <a:prstGeom prst="rect">
          <a:avLst/>
        </a:prstGeom>
      </xdr:spPr>
    </xdr:pic>
    <xdr:clientData/>
  </xdr:twoCellAnchor>
  <xdr:twoCellAnchor>
    <xdr:from>
      <xdr:col>1</xdr:col>
      <xdr:colOff>263939</xdr:colOff>
      <xdr:row>183</xdr:row>
      <xdr:rowOff>44728</xdr:rowOff>
    </xdr:from>
    <xdr:to>
      <xdr:col>1</xdr:col>
      <xdr:colOff>711200</xdr:colOff>
      <xdr:row>183</xdr:row>
      <xdr:rowOff>662999</xdr:rowOff>
    </xdr:to>
    <xdr:pic>
      <xdr:nvPicPr>
        <xdr:cNvPr id="299" name="Picture 298">
          <a:extLst>
            <a:ext uri="{FF2B5EF4-FFF2-40B4-BE49-F238E27FC236}">
              <a16:creationId xmlns:a16="http://schemas.microsoft.com/office/drawing/2014/main" id="{9D9BD9ED-A0B2-B548-8EBC-5C538D685757}"/>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381539" y="127870228"/>
          <a:ext cx="447261" cy="618271"/>
        </a:xfrm>
        <a:prstGeom prst="rect">
          <a:avLst/>
        </a:prstGeom>
      </xdr:spPr>
    </xdr:pic>
    <xdr:clientData/>
  </xdr:twoCellAnchor>
  <xdr:twoCellAnchor>
    <xdr:from>
      <xdr:col>1</xdr:col>
      <xdr:colOff>304800</xdr:colOff>
      <xdr:row>184</xdr:row>
      <xdr:rowOff>44727</xdr:rowOff>
    </xdr:from>
    <xdr:to>
      <xdr:col>1</xdr:col>
      <xdr:colOff>776839</xdr:colOff>
      <xdr:row>184</xdr:row>
      <xdr:rowOff>669485</xdr:rowOff>
    </xdr:to>
    <xdr:pic>
      <xdr:nvPicPr>
        <xdr:cNvPr id="300" name="Picture 299">
          <a:extLst>
            <a:ext uri="{FF2B5EF4-FFF2-40B4-BE49-F238E27FC236}">
              <a16:creationId xmlns:a16="http://schemas.microsoft.com/office/drawing/2014/main" id="{92020C83-ACC6-A942-BDA9-D6552F6313A8}"/>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422400" y="128568727"/>
          <a:ext cx="472039" cy="624758"/>
        </a:xfrm>
        <a:prstGeom prst="rect">
          <a:avLst/>
        </a:prstGeom>
      </xdr:spPr>
    </xdr:pic>
    <xdr:clientData/>
  </xdr:twoCellAnchor>
  <xdr:twoCellAnchor>
    <xdr:from>
      <xdr:col>1</xdr:col>
      <xdr:colOff>314739</xdr:colOff>
      <xdr:row>185</xdr:row>
      <xdr:rowOff>32026</xdr:rowOff>
    </xdr:from>
    <xdr:to>
      <xdr:col>1</xdr:col>
      <xdr:colOff>808701</xdr:colOff>
      <xdr:row>185</xdr:row>
      <xdr:rowOff>685800</xdr:rowOff>
    </xdr:to>
    <xdr:pic>
      <xdr:nvPicPr>
        <xdr:cNvPr id="301" name="Picture 300">
          <a:extLst>
            <a:ext uri="{FF2B5EF4-FFF2-40B4-BE49-F238E27FC236}">
              <a16:creationId xmlns:a16="http://schemas.microsoft.com/office/drawing/2014/main" id="{CF542238-0204-AC4D-90A9-3C8ADDD4AC27}"/>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432339" y="129254526"/>
          <a:ext cx="493962" cy="653774"/>
        </a:xfrm>
        <a:prstGeom prst="rect">
          <a:avLst/>
        </a:prstGeom>
      </xdr:spPr>
    </xdr:pic>
    <xdr:clientData/>
  </xdr:twoCellAnchor>
  <xdr:twoCellAnchor>
    <xdr:from>
      <xdr:col>1</xdr:col>
      <xdr:colOff>329067</xdr:colOff>
      <xdr:row>186</xdr:row>
      <xdr:rowOff>52816</xdr:rowOff>
    </xdr:from>
    <xdr:to>
      <xdr:col>1</xdr:col>
      <xdr:colOff>788406</xdr:colOff>
      <xdr:row>186</xdr:row>
      <xdr:rowOff>660765</xdr:rowOff>
    </xdr:to>
    <xdr:pic>
      <xdr:nvPicPr>
        <xdr:cNvPr id="302" name="Picture 301">
          <a:extLst>
            <a:ext uri="{FF2B5EF4-FFF2-40B4-BE49-F238E27FC236}">
              <a16:creationId xmlns:a16="http://schemas.microsoft.com/office/drawing/2014/main" id="{81487BEF-F00C-0344-8B28-8D136EFFE417}"/>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446667" y="129973816"/>
          <a:ext cx="459339" cy="607949"/>
        </a:xfrm>
        <a:prstGeom prst="rect">
          <a:avLst/>
        </a:prstGeom>
      </xdr:spPr>
    </xdr:pic>
    <xdr:clientData/>
  </xdr:twoCellAnchor>
  <xdr:twoCellAnchor>
    <xdr:from>
      <xdr:col>1</xdr:col>
      <xdr:colOff>467139</xdr:colOff>
      <xdr:row>187</xdr:row>
      <xdr:rowOff>82828</xdr:rowOff>
    </xdr:from>
    <xdr:to>
      <xdr:col>1</xdr:col>
      <xdr:colOff>812095</xdr:colOff>
      <xdr:row>187</xdr:row>
      <xdr:rowOff>617698</xdr:rowOff>
    </xdr:to>
    <xdr:pic>
      <xdr:nvPicPr>
        <xdr:cNvPr id="303" name="Picture 302">
          <a:extLst>
            <a:ext uri="{FF2B5EF4-FFF2-40B4-BE49-F238E27FC236}">
              <a16:creationId xmlns:a16="http://schemas.microsoft.com/office/drawing/2014/main" id="{F087437A-0CEE-BD47-A964-BB1B386478DB}"/>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0702328"/>
          <a:ext cx="344956" cy="534870"/>
        </a:xfrm>
        <a:prstGeom prst="rect">
          <a:avLst/>
        </a:prstGeom>
      </xdr:spPr>
    </xdr:pic>
    <xdr:clientData/>
  </xdr:twoCellAnchor>
  <xdr:twoCellAnchor>
    <xdr:from>
      <xdr:col>1</xdr:col>
      <xdr:colOff>467139</xdr:colOff>
      <xdr:row>188</xdr:row>
      <xdr:rowOff>82827</xdr:rowOff>
    </xdr:from>
    <xdr:to>
      <xdr:col>1</xdr:col>
      <xdr:colOff>812095</xdr:colOff>
      <xdr:row>188</xdr:row>
      <xdr:rowOff>617696</xdr:rowOff>
    </xdr:to>
    <xdr:pic>
      <xdr:nvPicPr>
        <xdr:cNvPr id="304" name="Picture 303">
          <a:extLst>
            <a:ext uri="{FF2B5EF4-FFF2-40B4-BE49-F238E27FC236}">
              <a16:creationId xmlns:a16="http://schemas.microsoft.com/office/drawing/2014/main" id="{52130761-6695-044A-AA91-E3A1F2E0B491}"/>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1400827"/>
          <a:ext cx="344956" cy="534869"/>
        </a:xfrm>
        <a:prstGeom prst="rect">
          <a:avLst/>
        </a:prstGeom>
      </xdr:spPr>
    </xdr:pic>
    <xdr:clientData/>
  </xdr:twoCellAnchor>
  <xdr:twoCellAnchor>
    <xdr:from>
      <xdr:col>1</xdr:col>
      <xdr:colOff>467139</xdr:colOff>
      <xdr:row>189</xdr:row>
      <xdr:rowOff>82827</xdr:rowOff>
    </xdr:from>
    <xdr:to>
      <xdr:col>1</xdr:col>
      <xdr:colOff>812095</xdr:colOff>
      <xdr:row>189</xdr:row>
      <xdr:rowOff>617697</xdr:rowOff>
    </xdr:to>
    <xdr:pic>
      <xdr:nvPicPr>
        <xdr:cNvPr id="305" name="Picture 304">
          <a:extLst>
            <a:ext uri="{FF2B5EF4-FFF2-40B4-BE49-F238E27FC236}">
              <a16:creationId xmlns:a16="http://schemas.microsoft.com/office/drawing/2014/main" id="{A1BB4068-726A-8B4C-BBD3-D2AFC149A47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2099327"/>
          <a:ext cx="344956" cy="534870"/>
        </a:xfrm>
        <a:prstGeom prst="rect">
          <a:avLst/>
        </a:prstGeom>
      </xdr:spPr>
    </xdr:pic>
    <xdr:clientData/>
  </xdr:twoCellAnchor>
  <xdr:twoCellAnchor>
    <xdr:from>
      <xdr:col>1</xdr:col>
      <xdr:colOff>388280</xdr:colOff>
      <xdr:row>190</xdr:row>
      <xdr:rowOff>20523</xdr:rowOff>
    </xdr:from>
    <xdr:to>
      <xdr:col>1</xdr:col>
      <xdr:colOff>836303</xdr:colOff>
      <xdr:row>190</xdr:row>
      <xdr:rowOff>690080</xdr:rowOff>
    </xdr:to>
    <xdr:pic>
      <xdr:nvPicPr>
        <xdr:cNvPr id="306" name="Picture 305">
          <a:extLst>
            <a:ext uri="{FF2B5EF4-FFF2-40B4-BE49-F238E27FC236}">
              <a16:creationId xmlns:a16="http://schemas.microsoft.com/office/drawing/2014/main" id="{3E2FEF48-074D-C54C-AFD3-F70DBD629999}"/>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2735523"/>
          <a:ext cx="448023" cy="669557"/>
        </a:xfrm>
        <a:prstGeom prst="rect">
          <a:avLst/>
        </a:prstGeom>
      </xdr:spPr>
    </xdr:pic>
    <xdr:clientData/>
  </xdr:twoCellAnchor>
  <xdr:twoCellAnchor>
    <xdr:from>
      <xdr:col>1</xdr:col>
      <xdr:colOff>389645</xdr:colOff>
      <xdr:row>191</xdr:row>
      <xdr:rowOff>26204</xdr:rowOff>
    </xdr:from>
    <xdr:to>
      <xdr:col>1</xdr:col>
      <xdr:colOff>826780</xdr:colOff>
      <xdr:row>191</xdr:row>
      <xdr:rowOff>679490</xdr:rowOff>
    </xdr:to>
    <xdr:pic>
      <xdr:nvPicPr>
        <xdr:cNvPr id="307" name="Picture 306">
          <a:extLst>
            <a:ext uri="{FF2B5EF4-FFF2-40B4-BE49-F238E27FC236}">
              <a16:creationId xmlns:a16="http://schemas.microsoft.com/office/drawing/2014/main" id="{1019C49F-1254-A848-9022-33A606AAB168}"/>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507245" y="133439704"/>
          <a:ext cx="437135" cy="653286"/>
        </a:xfrm>
        <a:prstGeom prst="rect">
          <a:avLst/>
        </a:prstGeom>
      </xdr:spPr>
    </xdr:pic>
    <xdr:clientData/>
  </xdr:twoCellAnchor>
  <xdr:twoCellAnchor>
    <xdr:from>
      <xdr:col>1</xdr:col>
      <xdr:colOff>388280</xdr:colOff>
      <xdr:row>192</xdr:row>
      <xdr:rowOff>20612</xdr:rowOff>
    </xdr:from>
    <xdr:to>
      <xdr:col>1</xdr:col>
      <xdr:colOff>836303</xdr:colOff>
      <xdr:row>192</xdr:row>
      <xdr:rowOff>690169</xdr:rowOff>
    </xdr:to>
    <xdr:pic>
      <xdr:nvPicPr>
        <xdr:cNvPr id="308" name="Picture 307">
          <a:extLst>
            <a:ext uri="{FF2B5EF4-FFF2-40B4-BE49-F238E27FC236}">
              <a16:creationId xmlns:a16="http://schemas.microsoft.com/office/drawing/2014/main" id="{748F53AC-689F-914A-A5C7-B85CC6EA0B3B}"/>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4132612"/>
          <a:ext cx="448023" cy="669557"/>
        </a:xfrm>
        <a:prstGeom prst="rect">
          <a:avLst/>
        </a:prstGeom>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309" name="Picture 308">
          <a:extLst>
            <a:ext uri="{FF2B5EF4-FFF2-40B4-BE49-F238E27FC236}">
              <a16:creationId xmlns:a16="http://schemas.microsoft.com/office/drawing/2014/main" id="{C2808B50-0FC8-A743-ADF7-699F817A696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099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82828</xdr:rowOff>
    </xdr:from>
    <xdr:to>
      <xdr:col>1</xdr:col>
      <xdr:colOff>786734</xdr:colOff>
      <xdr:row>260</xdr:row>
      <xdr:rowOff>626765</xdr:rowOff>
    </xdr:to>
    <xdr:pic>
      <xdr:nvPicPr>
        <xdr:cNvPr id="310" name="Picture 309">
          <a:extLst>
            <a:ext uri="{FF2B5EF4-FFF2-40B4-BE49-F238E27FC236}">
              <a16:creationId xmlns:a16="http://schemas.microsoft.com/office/drawing/2014/main" id="{5D7C1974-1CE2-3D4C-987B-F54746DF9DFB}"/>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169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82829</xdr:rowOff>
    </xdr:from>
    <xdr:to>
      <xdr:col>1</xdr:col>
      <xdr:colOff>786734</xdr:colOff>
      <xdr:row>261</xdr:row>
      <xdr:rowOff>626765</xdr:rowOff>
    </xdr:to>
    <xdr:pic>
      <xdr:nvPicPr>
        <xdr:cNvPr id="311" name="Picture 310">
          <a:extLst>
            <a:ext uri="{FF2B5EF4-FFF2-40B4-BE49-F238E27FC236}">
              <a16:creationId xmlns:a16="http://schemas.microsoft.com/office/drawing/2014/main" id="{155D72E4-D365-1849-A80C-05CCB0E1B2F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2391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82827</xdr:rowOff>
    </xdr:from>
    <xdr:to>
      <xdr:col>1</xdr:col>
      <xdr:colOff>786734</xdr:colOff>
      <xdr:row>262</xdr:row>
      <xdr:rowOff>626764</xdr:rowOff>
    </xdr:to>
    <xdr:pic>
      <xdr:nvPicPr>
        <xdr:cNvPr id="312" name="Picture 311">
          <a:extLst>
            <a:ext uri="{FF2B5EF4-FFF2-40B4-BE49-F238E27FC236}">
              <a16:creationId xmlns:a16="http://schemas.microsoft.com/office/drawing/2014/main" id="{E845945B-F822-824E-AEFD-923451AE021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089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313" name="Picture 312">
          <a:extLst>
            <a:ext uri="{FF2B5EF4-FFF2-40B4-BE49-F238E27FC236}">
              <a16:creationId xmlns:a16="http://schemas.microsoft.com/office/drawing/2014/main" id="{BB310632-9E8F-3844-89B7-458D2E57A84C}"/>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78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264</xdr:row>
      <xdr:rowOff>82828</xdr:rowOff>
    </xdr:from>
    <xdr:to>
      <xdr:col>1</xdr:col>
      <xdr:colOff>786734</xdr:colOff>
      <xdr:row>264</xdr:row>
      <xdr:rowOff>626765</xdr:rowOff>
    </xdr:to>
    <xdr:pic>
      <xdr:nvPicPr>
        <xdr:cNvPr id="314" name="Picture 313">
          <a:extLst>
            <a:ext uri="{FF2B5EF4-FFF2-40B4-BE49-F238E27FC236}">
              <a16:creationId xmlns:a16="http://schemas.microsoft.com/office/drawing/2014/main" id="{6F06FCB5-E2F9-B04B-AE9C-591A329AD144}"/>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448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82828</xdr:rowOff>
    </xdr:from>
    <xdr:to>
      <xdr:col>1</xdr:col>
      <xdr:colOff>783892</xdr:colOff>
      <xdr:row>265</xdr:row>
      <xdr:rowOff>626765</xdr:rowOff>
    </xdr:to>
    <xdr:pic>
      <xdr:nvPicPr>
        <xdr:cNvPr id="315" name="Picture 314">
          <a:extLst>
            <a:ext uri="{FF2B5EF4-FFF2-40B4-BE49-F238E27FC236}">
              <a16:creationId xmlns:a16="http://schemas.microsoft.com/office/drawing/2014/main" id="{9AA3390D-6901-6045-AB30-94FA0E1AC698}"/>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470440" y="185185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82827</xdr:rowOff>
    </xdr:from>
    <xdr:to>
      <xdr:col>1</xdr:col>
      <xdr:colOff>783892</xdr:colOff>
      <xdr:row>266</xdr:row>
      <xdr:rowOff>626765</xdr:rowOff>
    </xdr:to>
    <xdr:pic>
      <xdr:nvPicPr>
        <xdr:cNvPr id="316" name="Picture 315">
          <a:extLst>
            <a:ext uri="{FF2B5EF4-FFF2-40B4-BE49-F238E27FC236}">
              <a16:creationId xmlns:a16="http://schemas.microsoft.com/office/drawing/2014/main" id="{D5D80A07-CBA5-DD4A-AB51-CEC925152D4D}"/>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5883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317" name="Picture 316">
          <a:extLst>
            <a:ext uri="{FF2B5EF4-FFF2-40B4-BE49-F238E27FC236}">
              <a16:creationId xmlns:a16="http://schemas.microsoft.com/office/drawing/2014/main" id="{2CA5B11C-CCDE-514C-8258-8C161F2B383E}"/>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6582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626766</xdr:rowOff>
    </xdr:to>
    <xdr:pic>
      <xdr:nvPicPr>
        <xdr:cNvPr id="318" name="Picture 317">
          <a:extLst>
            <a:ext uri="{FF2B5EF4-FFF2-40B4-BE49-F238E27FC236}">
              <a16:creationId xmlns:a16="http://schemas.microsoft.com/office/drawing/2014/main" id="{0378991E-1D06-5D4E-97D3-DEB07B927C90}"/>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7280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82828</xdr:rowOff>
    </xdr:from>
    <xdr:to>
      <xdr:col>1</xdr:col>
      <xdr:colOff>783892</xdr:colOff>
      <xdr:row>269</xdr:row>
      <xdr:rowOff>626765</xdr:rowOff>
    </xdr:to>
    <xdr:pic>
      <xdr:nvPicPr>
        <xdr:cNvPr id="319" name="Picture 318">
          <a:extLst>
            <a:ext uri="{FF2B5EF4-FFF2-40B4-BE49-F238E27FC236}">
              <a16:creationId xmlns:a16="http://schemas.microsoft.com/office/drawing/2014/main" id="{A300CD81-E6D9-544F-8B16-9D519C0EB8E5}"/>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7979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82827</xdr:rowOff>
    </xdr:from>
    <xdr:to>
      <xdr:col>1</xdr:col>
      <xdr:colOff>783892</xdr:colOff>
      <xdr:row>270</xdr:row>
      <xdr:rowOff>626765</xdr:rowOff>
    </xdr:to>
    <xdr:pic>
      <xdr:nvPicPr>
        <xdr:cNvPr id="320" name="Picture 319">
          <a:extLst>
            <a:ext uri="{FF2B5EF4-FFF2-40B4-BE49-F238E27FC236}">
              <a16:creationId xmlns:a16="http://schemas.microsoft.com/office/drawing/2014/main" id="{B0D8DE9A-9EEE-1842-8487-0CD701F90B2C}"/>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8677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321" name="Picture 320">
          <a:extLst>
            <a:ext uri="{FF2B5EF4-FFF2-40B4-BE49-F238E27FC236}">
              <a16:creationId xmlns:a16="http://schemas.microsoft.com/office/drawing/2014/main" id="{68D9D1E3-6E36-EC4D-809B-148A2C6B8578}"/>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89376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626766</xdr:rowOff>
    </xdr:to>
    <xdr:pic>
      <xdr:nvPicPr>
        <xdr:cNvPr id="322" name="Picture 321">
          <a:extLst>
            <a:ext uri="{FF2B5EF4-FFF2-40B4-BE49-F238E27FC236}">
              <a16:creationId xmlns:a16="http://schemas.microsoft.com/office/drawing/2014/main" id="{C962AEE0-912A-B047-BBAB-09DA1F62132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074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82828</xdr:rowOff>
    </xdr:from>
    <xdr:to>
      <xdr:col>1</xdr:col>
      <xdr:colOff>783892</xdr:colOff>
      <xdr:row>273</xdr:row>
      <xdr:rowOff>626765</xdr:rowOff>
    </xdr:to>
    <xdr:pic>
      <xdr:nvPicPr>
        <xdr:cNvPr id="323" name="Picture 322">
          <a:extLst>
            <a:ext uri="{FF2B5EF4-FFF2-40B4-BE49-F238E27FC236}">
              <a16:creationId xmlns:a16="http://schemas.microsoft.com/office/drawing/2014/main" id="{12818142-5E37-F142-A363-F0FFCCC5C4ED}"/>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773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82827</xdr:rowOff>
    </xdr:from>
    <xdr:to>
      <xdr:col>1</xdr:col>
      <xdr:colOff>783892</xdr:colOff>
      <xdr:row>274</xdr:row>
      <xdr:rowOff>626765</xdr:rowOff>
    </xdr:to>
    <xdr:pic>
      <xdr:nvPicPr>
        <xdr:cNvPr id="324" name="Picture 323">
          <a:extLst>
            <a:ext uri="{FF2B5EF4-FFF2-40B4-BE49-F238E27FC236}">
              <a16:creationId xmlns:a16="http://schemas.microsoft.com/office/drawing/2014/main" id="{097765B8-D7E0-7840-B86E-42F85DC8656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1471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626766</xdr:rowOff>
    </xdr:to>
    <xdr:pic>
      <xdr:nvPicPr>
        <xdr:cNvPr id="325" name="Picture 324">
          <a:extLst>
            <a:ext uri="{FF2B5EF4-FFF2-40B4-BE49-F238E27FC236}">
              <a16:creationId xmlns:a16="http://schemas.microsoft.com/office/drawing/2014/main" id="{73C511F6-1643-944F-9AC9-499C830A251C}"/>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170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82828</xdr:rowOff>
    </xdr:from>
    <xdr:to>
      <xdr:col>1</xdr:col>
      <xdr:colOff>783892</xdr:colOff>
      <xdr:row>276</xdr:row>
      <xdr:rowOff>626765</xdr:rowOff>
    </xdr:to>
    <xdr:pic>
      <xdr:nvPicPr>
        <xdr:cNvPr id="326" name="Picture 325">
          <a:extLst>
            <a:ext uri="{FF2B5EF4-FFF2-40B4-BE49-F238E27FC236}">
              <a16:creationId xmlns:a16="http://schemas.microsoft.com/office/drawing/2014/main" id="{A4E376DC-8B74-BE40-B936-6DAD97D60748}"/>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868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82827</xdr:rowOff>
    </xdr:from>
    <xdr:to>
      <xdr:col>1</xdr:col>
      <xdr:colOff>783892</xdr:colOff>
      <xdr:row>277</xdr:row>
      <xdr:rowOff>626765</xdr:rowOff>
    </xdr:to>
    <xdr:pic>
      <xdr:nvPicPr>
        <xdr:cNvPr id="327" name="Picture 326">
          <a:extLst>
            <a:ext uri="{FF2B5EF4-FFF2-40B4-BE49-F238E27FC236}">
              <a16:creationId xmlns:a16="http://schemas.microsoft.com/office/drawing/2014/main" id="{B97A58AB-2D53-504E-B6F9-A5B77AE82188}"/>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35673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328" name="Picture 327">
          <a:extLst>
            <a:ext uri="{FF2B5EF4-FFF2-40B4-BE49-F238E27FC236}">
              <a16:creationId xmlns:a16="http://schemas.microsoft.com/office/drawing/2014/main" id="{DA2352F7-D26B-AE4D-A5D2-0EA542F57830}"/>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26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626766</xdr:rowOff>
    </xdr:to>
    <xdr:pic>
      <xdr:nvPicPr>
        <xdr:cNvPr id="329" name="Picture 328">
          <a:extLst>
            <a:ext uri="{FF2B5EF4-FFF2-40B4-BE49-F238E27FC236}">
              <a16:creationId xmlns:a16="http://schemas.microsoft.com/office/drawing/2014/main" id="{48B17802-4731-7B4B-95CB-BD937F8BD26C}"/>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964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82827</xdr:rowOff>
    </xdr:from>
    <xdr:to>
      <xdr:col>1</xdr:col>
      <xdr:colOff>786734</xdr:colOff>
      <xdr:row>281</xdr:row>
      <xdr:rowOff>626764</xdr:rowOff>
    </xdr:to>
    <xdr:pic>
      <xdr:nvPicPr>
        <xdr:cNvPr id="330" name="Picture 329">
          <a:extLst>
            <a:ext uri="{FF2B5EF4-FFF2-40B4-BE49-F238E27FC236}">
              <a16:creationId xmlns:a16="http://schemas.microsoft.com/office/drawing/2014/main" id="{87D76AA6-E28A-8042-B479-64283A1C06A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6361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331" name="Picture 330">
          <a:extLst>
            <a:ext uri="{FF2B5EF4-FFF2-40B4-BE49-F238E27FC236}">
              <a16:creationId xmlns:a16="http://schemas.microsoft.com/office/drawing/2014/main" id="{399F19D0-BE5F-6740-8A90-FBF34B715E8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05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283</xdr:row>
      <xdr:rowOff>82828</xdr:rowOff>
    </xdr:from>
    <xdr:to>
      <xdr:col>1</xdr:col>
      <xdr:colOff>786734</xdr:colOff>
      <xdr:row>283</xdr:row>
      <xdr:rowOff>626765</xdr:rowOff>
    </xdr:to>
    <xdr:pic>
      <xdr:nvPicPr>
        <xdr:cNvPr id="332" name="Picture 331">
          <a:extLst>
            <a:ext uri="{FF2B5EF4-FFF2-40B4-BE49-F238E27FC236}">
              <a16:creationId xmlns:a16="http://schemas.microsoft.com/office/drawing/2014/main" id="{F255C2D5-0760-9348-8EBD-0CEAF0EFAC15}"/>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75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284</xdr:row>
      <xdr:rowOff>82828</xdr:rowOff>
    </xdr:from>
    <xdr:to>
      <xdr:col>1</xdr:col>
      <xdr:colOff>783892</xdr:colOff>
      <xdr:row>284</xdr:row>
      <xdr:rowOff>626765</xdr:rowOff>
    </xdr:to>
    <xdr:pic>
      <xdr:nvPicPr>
        <xdr:cNvPr id="333" name="Picture 332">
          <a:extLst>
            <a:ext uri="{FF2B5EF4-FFF2-40B4-BE49-F238E27FC236}">
              <a16:creationId xmlns:a16="http://schemas.microsoft.com/office/drawing/2014/main" id="{B926B364-BF0D-624D-91C1-7045FBE9EF72}"/>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470440" y="198456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286</xdr:row>
      <xdr:rowOff>108228</xdr:rowOff>
    </xdr:from>
    <xdr:to>
      <xdr:col>1</xdr:col>
      <xdr:colOff>754784</xdr:colOff>
      <xdr:row>286</xdr:row>
      <xdr:rowOff>560810</xdr:rowOff>
    </xdr:to>
    <xdr:pic>
      <xdr:nvPicPr>
        <xdr:cNvPr id="334" name="Picture 333">
          <a:extLst>
            <a:ext uri="{FF2B5EF4-FFF2-40B4-BE49-F238E27FC236}">
              <a16:creationId xmlns:a16="http://schemas.microsoft.com/office/drawing/2014/main" id="{CED966C7-D80A-874A-BB72-10F59BD9F9D3}"/>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457740" y="1998792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82829</xdr:rowOff>
    </xdr:from>
    <xdr:to>
      <xdr:col>1</xdr:col>
      <xdr:colOff>778202</xdr:colOff>
      <xdr:row>287</xdr:row>
      <xdr:rowOff>626767</xdr:rowOff>
    </xdr:to>
    <xdr:pic>
      <xdr:nvPicPr>
        <xdr:cNvPr id="335" name="Picture 334">
          <a:extLst>
            <a:ext uri="{FF2B5EF4-FFF2-40B4-BE49-F238E27FC236}">
              <a16:creationId xmlns:a16="http://schemas.microsoft.com/office/drawing/2014/main" id="{6EF5941C-D9AC-C44B-AA0A-F221E5440278}"/>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05523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626765</xdr:rowOff>
    </xdr:to>
    <xdr:pic>
      <xdr:nvPicPr>
        <xdr:cNvPr id="336" name="Picture 335">
          <a:extLst>
            <a:ext uri="{FF2B5EF4-FFF2-40B4-BE49-F238E27FC236}">
              <a16:creationId xmlns:a16="http://schemas.microsoft.com/office/drawing/2014/main" id="{D958B235-E167-D54F-9563-ADD2CA2B6EBC}"/>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12508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289</xdr:row>
      <xdr:rowOff>82828</xdr:rowOff>
    </xdr:from>
    <xdr:to>
      <xdr:col>1</xdr:col>
      <xdr:colOff>778202</xdr:colOff>
      <xdr:row>289</xdr:row>
      <xdr:rowOff>626766</xdr:rowOff>
    </xdr:to>
    <xdr:pic>
      <xdr:nvPicPr>
        <xdr:cNvPr id="337" name="Picture 336">
          <a:extLst>
            <a:ext uri="{FF2B5EF4-FFF2-40B4-BE49-F238E27FC236}">
              <a16:creationId xmlns:a16="http://schemas.microsoft.com/office/drawing/2014/main" id="{94B2F609-F4DF-9344-B574-5B97AD9A5008}"/>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445039" y="2019493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120928</xdr:rowOff>
    </xdr:from>
    <xdr:to>
      <xdr:col>1</xdr:col>
      <xdr:colOff>786734</xdr:colOff>
      <xdr:row>290</xdr:row>
      <xdr:rowOff>635298</xdr:rowOff>
    </xdr:to>
    <xdr:pic>
      <xdr:nvPicPr>
        <xdr:cNvPr id="338" name="Picture 337">
          <a:extLst>
            <a:ext uri="{FF2B5EF4-FFF2-40B4-BE49-F238E27FC236}">
              <a16:creationId xmlns:a16="http://schemas.microsoft.com/office/drawing/2014/main" id="{29B0F9B3-E64E-5245-8050-39433855426D}"/>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483139" y="2026859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82828</xdr:rowOff>
    </xdr:from>
    <xdr:to>
      <xdr:col>1</xdr:col>
      <xdr:colOff>786734</xdr:colOff>
      <xdr:row>291</xdr:row>
      <xdr:rowOff>626765</xdr:rowOff>
    </xdr:to>
    <xdr:pic>
      <xdr:nvPicPr>
        <xdr:cNvPr id="339" name="Picture 338">
          <a:extLst>
            <a:ext uri="{FF2B5EF4-FFF2-40B4-BE49-F238E27FC236}">
              <a16:creationId xmlns:a16="http://schemas.microsoft.com/office/drawing/2014/main" id="{15B8C441-2E3B-CE46-AC29-442324B6EA16}"/>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3346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82829</xdr:rowOff>
    </xdr:from>
    <xdr:to>
      <xdr:col>1</xdr:col>
      <xdr:colOff>786734</xdr:colOff>
      <xdr:row>292</xdr:row>
      <xdr:rowOff>626765</xdr:rowOff>
    </xdr:to>
    <xdr:pic>
      <xdr:nvPicPr>
        <xdr:cNvPr id="340" name="Picture 339">
          <a:extLst>
            <a:ext uri="{FF2B5EF4-FFF2-40B4-BE49-F238E27FC236}">
              <a16:creationId xmlns:a16="http://schemas.microsoft.com/office/drawing/2014/main" id="{8A284E18-1207-784A-9C42-E4B7FEB89804}"/>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044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82827</xdr:rowOff>
    </xdr:from>
    <xdr:to>
      <xdr:col>1</xdr:col>
      <xdr:colOff>786734</xdr:colOff>
      <xdr:row>293</xdr:row>
      <xdr:rowOff>626764</xdr:rowOff>
    </xdr:to>
    <xdr:pic>
      <xdr:nvPicPr>
        <xdr:cNvPr id="341" name="Picture 340">
          <a:extLst>
            <a:ext uri="{FF2B5EF4-FFF2-40B4-BE49-F238E27FC236}">
              <a16:creationId xmlns:a16="http://schemas.microsoft.com/office/drawing/2014/main" id="{7C94C771-7D9D-444A-A97E-60721053DACB}"/>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743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342" name="Picture 341">
          <a:extLst>
            <a:ext uri="{FF2B5EF4-FFF2-40B4-BE49-F238E27FC236}">
              <a16:creationId xmlns:a16="http://schemas.microsoft.com/office/drawing/2014/main" id="{952998D6-1DC3-CE4A-B545-D6A867CAA5C7}"/>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483139" y="205441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82828</xdr:rowOff>
    </xdr:from>
    <xdr:to>
      <xdr:col>1</xdr:col>
      <xdr:colOff>786734</xdr:colOff>
      <xdr:row>295</xdr:row>
      <xdr:rowOff>626765</xdr:rowOff>
    </xdr:to>
    <xdr:pic>
      <xdr:nvPicPr>
        <xdr:cNvPr id="343" name="Picture 342">
          <a:extLst>
            <a:ext uri="{FF2B5EF4-FFF2-40B4-BE49-F238E27FC236}">
              <a16:creationId xmlns:a16="http://schemas.microsoft.com/office/drawing/2014/main" id="{6577E08A-B719-8C48-B0D3-AD5465858388}"/>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483139" y="206140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82829</xdr:rowOff>
    </xdr:from>
    <xdr:to>
      <xdr:col>1</xdr:col>
      <xdr:colOff>786734</xdr:colOff>
      <xdr:row>296</xdr:row>
      <xdr:rowOff>626765</xdr:rowOff>
    </xdr:to>
    <xdr:pic>
      <xdr:nvPicPr>
        <xdr:cNvPr id="344" name="Picture 343">
          <a:extLst>
            <a:ext uri="{FF2B5EF4-FFF2-40B4-BE49-F238E27FC236}">
              <a16:creationId xmlns:a16="http://schemas.microsoft.com/office/drawing/2014/main" id="{91F6E6C2-4DA8-2C44-AD47-61FE4E1E0AA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6838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82827</xdr:rowOff>
    </xdr:from>
    <xdr:to>
      <xdr:col>1</xdr:col>
      <xdr:colOff>786734</xdr:colOff>
      <xdr:row>297</xdr:row>
      <xdr:rowOff>626764</xdr:rowOff>
    </xdr:to>
    <xdr:pic>
      <xdr:nvPicPr>
        <xdr:cNvPr id="345" name="Picture 344">
          <a:extLst>
            <a:ext uri="{FF2B5EF4-FFF2-40B4-BE49-F238E27FC236}">
              <a16:creationId xmlns:a16="http://schemas.microsoft.com/office/drawing/2014/main" id="{C0843715-19B4-8245-B65E-C945F8BA3428}"/>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7537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82828</xdr:rowOff>
    </xdr:from>
    <xdr:to>
      <xdr:col>1</xdr:col>
      <xdr:colOff>786734</xdr:colOff>
      <xdr:row>298</xdr:row>
      <xdr:rowOff>626765</xdr:rowOff>
    </xdr:to>
    <xdr:pic>
      <xdr:nvPicPr>
        <xdr:cNvPr id="346" name="Picture 345">
          <a:extLst>
            <a:ext uri="{FF2B5EF4-FFF2-40B4-BE49-F238E27FC236}">
              <a16:creationId xmlns:a16="http://schemas.microsoft.com/office/drawing/2014/main" id="{0FDF7452-7484-FD47-82E2-B1E65998CA7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8235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82829</xdr:rowOff>
    </xdr:from>
    <xdr:to>
      <xdr:col>1</xdr:col>
      <xdr:colOff>786734</xdr:colOff>
      <xdr:row>299</xdr:row>
      <xdr:rowOff>626765</xdr:rowOff>
    </xdr:to>
    <xdr:pic>
      <xdr:nvPicPr>
        <xdr:cNvPr id="347" name="Picture 346">
          <a:extLst>
            <a:ext uri="{FF2B5EF4-FFF2-40B4-BE49-F238E27FC236}">
              <a16:creationId xmlns:a16="http://schemas.microsoft.com/office/drawing/2014/main" id="{8A86A536-FAFE-3D40-A7DA-BCBDB1CB0EFC}"/>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8934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82827</xdr:rowOff>
    </xdr:from>
    <xdr:to>
      <xdr:col>1</xdr:col>
      <xdr:colOff>786734</xdr:colOff>
      <xdr:row>300</xdr:row>
      <xdr:rowOff>626764</xdr:rowOff>
    </xdr:to>
    <xdr:pic>
      <xdr:nvPicPr>
        <xdr:cNvPr id="348" name="Picture 347">
          <a:extLst>
            <a:ext uri="{FF2B5EF4-FFF2-40B4-BE49-F238E27FC236}">
              <a16:creationId xmlns:a16="http://schemas.microsoft.com/office/drawing/2014/main" id="{A65D6FAD-949A-B643-ACB3-DC22EAAA997B}"/>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9632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349" name="Picture 348">
          <a:extLst>
            <a:ext uri="{FF2B5EF4-FFF2-40B4-BE49-F238E27FC236}">
              <a16:creationId xmlns:a16="http://schemas.microsoft.com/office/drawing/2014/main" id="{00EFFEBD-BD0C-7344-9471-E136DB412BA5}"/>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0331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82828</xdr:rowOff>
    </xdr:from>
    <xdr:to>
      <xdr:col>1</xdr:col>
      <xdr:colOff>786734</xdr:colOff>
      <xdr:row>302</xdr:row>
      <xdr:rowOff>626765</xdr:rowOff>
    </xdr:to>
    <xdr:pic>
      <xdr:nvPicPr>
        <xdr:cNvPr id="350" name="Picture 349">
          <a:extLst>
            <a:ext uri="{FF2B5EF4-FFF2-40B4-BE49-F238E27FC236}">
              <a16:creationId xmlns:a16="http://schemas.microsoft.com/office/drawing/2014/main" id="{9EBF839F-6951-A14A-89D7-36195530D614}"/>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02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82829</xdr:rowOff>
    </xdr:from>
    <xdr:to>
      <xdr:col>1</xdr:col>
      <xdr:colOff>786734</xdr:colOff>
      <xdr:row>303</xdr:row>
      <xdr:rowOff>626765</xdr:rowOff>
    </xdr:to>
    <xdr:pic>
      <xdr:nvPicPr>
        <xdr:cNvPr id="351" name="Picture 350">
          <a:extLst>
            <a:ext uri="{FF2B5EF4-FFF2-40B4-BE49-F238E27FC236}">
              <a16:creationId xmlns:a16="http://schemas.microsoft.com/office/drawing/2014/main" id="{DA867215-0787-4E43-987E-388AEA6DD0F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728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82827</xdr:rowOff>
    </xdr:from>
    <xdr:to>
      <xdr:col>1</xdr:col>
      <xdr:colOff>786734</xdr:colOff>
      <xdr:row>304</xdr:row>
      <xdr:rowOff>626764</xdr:rowOff>
    </xdr:to>
    <xdr:pic>
      <xdr:nvPicPr>
        <xdr:cNvPr id="352" name="Picture 351">
          <a:extLst>
            <a:ext uri="{FF2B5EF4-FFF2-40B4-BE49-F238E27FC236}">
              <a16:creationId xmlns:a16="http://schemas.microsoft.com/office/drawing/2014/main" id="{D8999596-EB5E-5646-8A77-E19FC4293ECE}"/>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483139" y="212426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353" name="Picture 352">
          <a:extLst>
            <a:ext uri="{FF2B5EF4-FFF2-40B4-BE49-F238E27FC236}">
              <a16:creationId xmlns:a16="http://schemas.microsoft.com/office/drawing/2014/main" id="{AC131F63-434D-E24A-9090-5CA0E4A9CA38}"/>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125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82828</xdr:rowOff>
    </xdr:from>
    <xdr:to>
      <xdr:col>1</xdr:col>
      <xdr:colOff>786734</xdr:colOff>
      <xdr:row>306</xdr:row>
      <xdr:rowOff>626765</xdr:rowOff>
    </xdr:to>
    <xdr:pic>
      <xdr:nvPicPr>
        <xdr:cNvPr id="354" name="Picture 353">
          <a:extLst>
            <a:ext uri="{FF2B5EF4-FFF2-40B4-BE49-F238E27FC236}">
              <a16:creationId xmlns:a16="http://schemas.microsoft.com/office/drawing/2014/main" id="{8D618081-B57C-D147-AF18-47E54FDBE96B}"/>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823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82829</xdr:rowOff>
    </xdr:from>
    <xdr:to>
      <xdr:col>1</xdr:col>
      <xdr:colOff>786734</xdr:colOff>
      <xdr:row>307</xdr:row>
      <xdr:rowOff>626765</xdr:rowOff>
    </xdr:to>
    <xdr:pic>
      <xdr:nvPicPr>
        <xdr:cNvPr id="355" name="Picture 354">
          <a:extLst>
            <a:ext uri="{FF2B5EF4-FFF2-40B4-BE49-F238E27FC236}">
              <a16:creationId xmlns:a16="http://schemas.microsoft.com/office/drawing/2014/main" id="{3255EE21-F4EA-4641-AF15-7B1D9BEF56EE}"/>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4522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82827</xdr:rowOff>
    </xdr:from>
    <xdr:to>
      <xdr:col>1</xdr:col>
      <xdr:colOff>786734</xdr:colOff>
      <xdr:row>308</xdr:row>
      <xdr:rowOff>626764</xdr:rowOff>
    </xdr:to>
    <xdr:pic>
      <xdr:nvPicPr>
        <xdr:cNvPr id="356" name="Picture 355">
          <a:extLst>
            <a:ext uri="{FF2B5EF4-FFF2-40B4-BE49-F238E27FC236}">
              <a16:creationId xmlns:a16="http://schemas.microsoft.com/office/drawing/2014/main" id="{F35002D6-AB5A-314E-952A-D8490BAB8167}"/>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220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357" name="Picture 356">
          <a:extLst>
            <a:ext uri="{FF2B5EF4-FFF2-40B4-BE49-F238E27FC236}">
              <a16:creationId xmlns:a16="http://schemas.microsoft.com/office/drawing/2014/main" id="{38D024A5-BAE9-7A4C-8201-CF62479419D8}"/>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919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82828</xdr:rowOff>
    </xdr:from>
    <xdr:to>
      <xdr:col>1</xdr:col>
      <xdr:colOff>786734</xdr:colOff>
      <xdr:row>310</xdr:row>
      <xdr:rowOff>626765</xdr:rowOff>
    </xdr:to>
    <xdr:pic>
      <xdr:nvPicPr>
        <xdr:cNvPr id="358" name="Picture 357">
          <a:extLst>
            <a:ext uri="{FF2B5EF4-FFF2-40B4-BE49-F238E27FC236}">
              <a16:creationId xmlns:a16="http://schemas.microsoft.com/office/drawing/2014/main" id="{B784BA33-BF37-9546-94D2-D0129142F2E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6617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82829</xdr:rowOff>
    </xdr:from>
    <xdr:to>
      <xdr:col>1</xdr:col>
      <xdr:colOff>786734</xdr:colOff>
      <xdr:row>311</xdr:row>
      <xdr:rowOff>626765</xdr:rowOff>
    </xdr:to>
    <xdr:pic>
      <xdr:nvPicPr>
        <xdr:cNvPr id="359" name="Picture 358">
          <a:extLst>
            <a:ext uri="{FF2B5EF4-FFF2-40B4-BE49-F238E27FC236}">
              <a16:creationId xmlns:a16="http://schemas.microsoft.com/office/drawing/2014/main" id="{A140496A-4F47-7C48-87BE-A5A35DF73D34}"/>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7316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82827</xdr:rowOff>
    </xdr:from>
    <xdr:to>
      <xdr:col>1</xdr:col>
      <xdr:colOff>786734</xdr:colOff>
      <xdr:row>312</xdr:row>
      <xdr:rowOff>626764</xdr:rowOff>
    </xdr:to>
    <xdr:pic>
      <xdr:nvPicPr>
        <xdr:cNvPr id="360" name="Picture 359">
          <a:extLst>
            <a:ext uri="{FF2B5EF4-FFF2-40B4-BE49-F238E27FC236}">
              <a16:creationId xmlns:a16="http://schemas.microsoft.com/office/drawing/2014/main" id="{768DCBCD-0834-744A-BA1F-385A3BA73A27}"/>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014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313</xdr:row>
      <xdr:rowOff>82828</xdr:rowOff>
    </xdr:from>
    <xdr:to>
      <xdr:col>1</xdr:col>
      <xdr:colOff>786734</xdr:colOff>
      <xdr:row>313</xdr:row>
      <xdr:rowOff>626765</xdr:rowOff>
    </xdr:to>
    <xdr:pic>
      <xdr:nvPicPr>
        <xdr:cNvPr id="361" name="Picture 360">
          <a:extLst>
            <a:ext uri="{FF2B5EF4-FFF2-40B4-BE49-F238E27FC236}">
              <a16:creationId xmlns:a16="http://schemas.microsoft.com/office/drawing/2014/main" id="{CFF1D565-B4DD-634E-8754-1CE3815F833E}"/>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713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626766</xdr:rowOff>
    </xdr:to>
    <xdr:pic>
      <xdr:nvPicPr>
        <xdr:cNvPr id="362" name="Picture 361">
          <a:extLst>
            <a:ext uri="{FF2B5EF4-FFF2-40B4-BE49-F238E27FC236}">
              <a16:creationId xmlns:a16="http://schemas.microsoft.com/office/drawing/2014/main" id="{4E7F6BB9-1EE4-C24B-8CA4-12082EFC057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19411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82828</xdr:rowOff>
    </xdr:from>
    <xdr:to>
      <xdr:col>1</xdr:col>
      <xdr:colOff>783892</xdr:colOff>
      <xdr:row>315</xdr:row>
      <xdr:rowOff>626765</xdr:rowOff>
    </xdr:to>
    <xdr:pic>
      <xdr:nvPicPr>
        <xdr:cNvPr id="363" name="Picture 362">
          <a:extLst>
            <a:ext uri="{FF2B5EF4-FFF2-40B4-BE49-F238E27FC236}">
              <a16:creationId xmlns:a16="http://schemas.microsoft.com/office/drawing/2014/main" id="{80A569CB-3F13-114B-A360-EE5DFDB7942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110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82827</xdr:rowOff>
    </xdr:from>
    <xdr:to>
      <xdr:col>1</xdr:col>
      <xdr:colOff>783892</xdr:colOff>
      <xdr:row>316</xdr:row>
      <xdr:rowOff>626765</xdr:rowOff>
    </xdr:to>
    <xdr:pic>
      <xdr:nvPicPr>
        <xdr:cNvPr id="364" name="Picture 363">
          <a:extLst>
            <a:ext uri="{FF2B5EF4-FFF2-40B4-BE49-F238E27FC236}">
              <a16:creationId xmlns:a16="http://schemas.microsoft.com/office/drawing/2014/main" id="{53A47918-9D47-9245-86F5-970C35DE3759}"/>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808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365" name="Picture 364">
          <a:extLst>
            <a:ext uri="{FF2B5EF4-FFF2-40B4-BE49-F238E27FC236}">
              <a16:creationId xmlns:a16="http://schemas.microsoft.com/office/drawing/2014/main" id="{28A8AADE-C254-5941-9FF4-E191FDD57691}"/>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1507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626766</xdr:rowOff>
    </xdr:to>
    <xdr:pic>
      <xdr:nvPicPr>
        <xdr:cNvPr id="366" name="Picture 365">
          <a:extLst>
            <a:ext uri="{FF2B5EF4-FFF2-40B4-BE49-F238E27FC236}">
              <a16:creationId xmlns:a16="http://schemas.microsoft.com/office/drawing/2014/main" id="{50A5B261-141F-BC4F-9068-054BE725F4E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20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82828</xdr:rowOff>
    </xdr:from>
    <xdr:to>
      <xdr:col>1</xdr:col>
      <xdr:colOff>783892</xdr:colOff>
      <xdr:row>319</xdr:row>
      <xdr:rowOff>626765</xdr:rowOff>
    </xdr:to>
    <xdr:pic>
      <xdr:nvPicPr>
        <xdr:cNvPr id="367" name="Picture 366">
          <a:extLst>
            <a:ext uri="{FF2B5EF4-FFF2-40B4-BE49-F238E27FC236}">
              <a16:creationId xmlns:a16="http://schemas.microsoft.com/office/drawing/2014/main" id="{96420911-65BB-C049-8461-9E229D3757AD}"/>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904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82827</xdr:rowOff>
    </xdr:from>
    <xdr:to>
      <xdr:col>1</xdr:col>
      <xdr:colOff>783892</xdr:colOff>
      <xdr:row>320</xdr:row>
      <xdr:rowOff>626765</xdr:rowOff>
    </xdr:to>
    <xdr:pic>
      <xdr:nvPicPr>
        <xdr:cNvPr id="368" name="Picture 367">
          <a:extLst>
            <a:ext uri="{FF2B5EF4-FFF2-40B4-BE49-F238E27FC236}">
              <a16:creationId xmlns:a16="http://schemas.microsoft.com/office/drawing/2014/main" id="{738389DE-E3A8-0D4A-ADA2-59359F1B0549}"/>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3602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321</xdr:row>
      <xdr:rowOff>82828</xdr:rowOff>
    </xdr:from>
    <xdr:to>
      <xdr:col>1</xdr:col>
      <xdr:colOff>783892</xdr:colOff>
      <xdr:row>321</xdr:row>
      <xdr:rowOff>626766</xdr:rowOff>
    </xdr:to>
    <xdr:pic>
      <xdr:nvPicPr>
        <xdr:cNvPr id="369" name="Picture 368">
          <a:extLst>
            <a:ext uri="{FF2B5EF4-FFF2-40B4-BE49-F238E27FC236}">
              <a16:creationId xmlns:a16="http://schemas.microsoft.com/office/drawing/2014/main" id="{61E715F6-D73F-F949-88FC-FB6BD00D53C4}"/>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4301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82829</xdr:rowOff>
    </xdr:from>
    <xdr:to>
      <xdr:col>1</xdr:col>
      <xdr:colOff>786734</xdr:colOff>
      <xdr:row>322</xdr:row>
      <xdr:rowOff>626765</xdr:rowOff>
    </xdr:to>
    <xdr:pic>
      <xdr:nvPicPr>
        <xdr:cNvPr id="370" name="Picture 369">
          <a:extLst>
            <a:ext uri="{FF2B5EF4-FFF2-40B4-BE49-F238E27FC236}">
              <a16:creationId xmlns:a16="http://schemas.microsoft.com/office/drawing/2014/main" id="{CA2C6C5A-A764-3E47-AF41-7EEBFD457810}"/>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483139" y="224999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82827</xdr:rowOff>
    </xdr:from>
    <xdr:to>
      <xdr:col>1</xdr:col>
      <xdr:colOff>786734</xdr:colOff>
      <xdr:row>323</xdr:row>
      <xdr:rowOff>626764</xdr:rowOff>
    </xdr:to>
    <xdr:pic>
      <xdr:nvPicPr>
        <xdr:cNvPr id="371" name="Picture 370">
          <a:extLst>
            <a:ext uri="{FF2B5EF4-FFF2-40B4-BE49-F238E27FC236}">
              <a16:creationId xmlns:a16="http://schemas.microsoft.com/office/drawing/2014/main" id="{A3FC1F8B-6BCC-2C41-99AE-4B88E96961F1}"/>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5698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324</xdr:row>
      <xdr:rowOff>82828</xdr:rowOff>
    </xdr:from>
    <xdr:to>
      <xdr:col>1</xdr:col>
      <xdr:colOff>786734</xdr:colOff>
      <xdr:row>324</xdr:row>
      <xdr:rowOff>626765</xdr:rowOff>
    </xdr:to>
    <xdr:pic>
      <xdr:nvPicPr>
        <xdr:cNvPr id="372" name="Picture 371">
          <a:extLst>
            <a:ext uri="{FF2B5EF4-FFF2-40B4-BE49-F238E27FC236}">
              <a16:creationId xmlns:a16="http://schemas.microsoft.com/office/drawing/2014/main" id="{252083E9-E3CA-364C-82CD-9556E2F0BAF5}"/>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639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326</xdr:row>
      <xdr:rowOff>82829</xdr:rowOff>
    </xdr:from>
    <xdr:to>
      <xdr:col>1</xdr:col>
      <xdr:colOff>786734</xdr:colOff>
      <xdr:row>326</xdr:row>
      <xdr:rowOff>626765</xdr:rowOff>
    </xdr:to>
    <xdr:pic>
      <xdr:nvPicPr>
        <xdr:cNvPr id="373" name="Picture 372">
          <a:extLst>
            <a:ext uri="{FF2B5EF4-FFF2-40B4-BE49-F238E27FC236}">
              <a16:creationId xmlns:a16="http://schemas.microsoft.com/office/drawing/2014/main" id="{7E9DA1DB-7FED-9640-989C-4127A75CD62C}"/>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227793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280</xdr:row>
      <xdr:rowOff>82828</xdr:rowOff>
    </xdr:from>
    <xdr:to>
      <xdr:col>1</xdr:col>
      <xdr:colOff>783892</xdr:colOff>
      <xdr:row>280</xdr:row>
      <xdr:rowOff>626765</xdr:rowOff>
    </xdr:to>
    <xdr:pic>
      <xdr:nvPicPr>
        <xdr:cNvPr id="374" name="Picture 373">
          <a:extLst>
            <a:ext uri="{FF2B5EF4-FFF2-40B4-BE49-F238E27FC236}">
              <a16:creationId xmlns:a16="http://schemas.microsoft.com/office/drawing/2014/main" id="{7BFD3EA3-6DFD-EE4E-B3E8-23BFC87BF062}"/>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470440" y="195662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285</xdr:row>
      <xdr:rowOff>95528</xdr:rowOff>
    </xdr:from>
    <xdr:to>
      <xdr:col>1</xdr:col>
      <xdr:colOff>781046</xdr:colOff>
      <xdr:row>285</xdr:row>
      <xdr:rowOff>639466</xdr:rowOff>
    </xdr:to>
    <xdr:pic>
      <xdr:nvPicPr>
        <xdr:cNvPr id="375" name="Picture 374">
          <a:extLst>
            <a:ext uri="{FF2B5EF4-FFF2-40B4-BE49-F238E27FC236}">
              <a16:creationId xmlns:a16="http://schemas.microsoft.com/office/drawing/2014/main" id="{4DB76767-89FF-3A43-A64B-C173C1D1262A}"/>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457739" y="1991680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325</xdr:row>
      <xdr:rowOff>82828</xdr:rowOff>
    </xdr:from>
    <xdr:to>
      <xdr:col>1</xdr:col>
      <xdr:colOff>783892</xdr:colOff>
      <xdr:row>325</xdr:row>
      <xdr:rowOff>626766</xdr:rowOff>
    </xdr:to>
    <xdr:pic>
      <xdr:nvPicPr>
        <xdr:cNvPr id="376" name="Picture 375">
          <a:extLst>
            <a:ext uri="{FF2B5EF4-FFF2-40B4-BE49-F238E27FC236}">
              <a16:creationId xmlns:a16="http://schemas.microsoft.com/office/drawing/2014/main" id="{830F9883-EAE3-4341-B50E-AF1D4546554D}"/>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470440" y="227095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327</xdr:row>
      <xdr:rowOff>95527</xdr:rowOff>
    </xdr:from>
    <xdr:to>
      <xdr:col>1</xdr:col>
      <xdr:colOff>782668</xdr:colOff>
      <xdr:row>327</xdr:row>
      <xdr:rowOff>630397</xdr:rowOff>
    </xdr:to>
    <xdr:pic>
      <xdr:nvPicPr>
        <xdr:cNvPr id="377" name="Picture 376">
          <a:extLst>
            <a:ext uri="{FF2B5EF4-FFF2-40B4-BE49-F238E27FC236}">
              <a16:creationId xmlns:a16="http://schemas.microsoft.com/office/drawing/2014/main" id="{087B9AE7-09F2-3649-83AE-18E8A900A9A3}"/>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406939" y="2285050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328</xdr:row>
      <xdr:rowOff>120928</xdr:rowOff>
    </xdr:from>
    <xdr:to>
      <xdr:col>1</xdr:col>
      <xdr:colOff>733051</xdr:colOff>
      <xdr:row>328</xdr:row>
      <xdr:rowOff>636087</xdr:rowOff>
    </xdr:to>
    <xdr:pic>
      <xdr:nvPicPr>
        <xdr:cNvPr id="378" name="Picture 377">
          <a:extLst>
            <a:ext uri="{FF2B5EF4-FFF2-40B4-BE49-F238E27FC236}">
              <a16:creationId xmlns:a16="http://schemas.microsoft.com/office/drawing/2014/main" id="{C2F6F886-E353-C749-A48C-FB7824BD314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495839" y="229228928"/>
          <a:ext cx="354812" cy="515159"/>
        </a:xfrm>
        <a:prstGeom prst="rect">
          <a:avLst/>
        </a:prstGeom>
      </xdr:spPr>
    </xdr:pic>
    <xdr:clientData/>
  </xdr:twoCellAnchor>
  <xdr:twoCellAnchor>
    <xdr:from>
      <xdr:col>1</xdr:col>
      <xdr:colOff>365541</xdr:colOff>
      <xdr:row>329</xdr:row>
      <xdr:rowOff>146328</xdr:rowOff>
    </xdr:from>
    <xdr:to>
      <xdr:col>1</xdr:col>
      <xdr:colOff>720353</xdr:colOff>
      <xdr:row>329</xdr:row>
      <xdr:rowOff>641776</xdr:rowOff>
    </xdr:to>
    <xdr:pic>
      <xdr:nvPicPr>
        <xdr:cNvPr id="379" name="Picture 378">
          <a:extLst>
            <a:ext uri="{FF2B5EF4-FFF2-40B4-BE49-F238E27FC236}">
              <a16:creationId xmlns:a16="http://schemas.microsoft.com/office/drawing/2014/main" id="{89778101-BD73-8A48-A2C9-AC323E967BDB}"/>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483141" y="229952828"/>
          <a:ext cx="354812" cy="495448"/>
        </a:xfrm>
        <a:prstGeom prst="rect">
          <a:avLst/>
        </a:prstGeom>
      </xdr:spPr>
    </xdr:pic>
    <xdr:clientData/>
  </xdr:twoCellAnchor>
  <xdr:twoCellAnchor>
    <xdr:from>
      <xdr:col>1</xdr:col>
      <xdr:colOff>273999</xdr:colOff>
      <xdr:row>330</xdr:row>
      <xdr:rowOff>120550</xdr:rowOff>
    </xdr:from>
    <xdr:to>
      <xdr:col>1</xdr:col>
      <xdr:colOff>772574</xdr:colOff>
      <xdr:row>330</xdr:row>
      <xdr:rowOff>638928</xdr:rowOff>
    </xdr:to>
    <xdr:pic>
      <xdr:nvPicPr>
        <xdr:cNvPr id="380" name="Picture 379">
          <a:extLst>
            <a:ext uri="{FF2B5EF4-FFF2-40B4-BE49-F238E27FC236}">
              <a16:creationId xmlns:a16="http://schemas.microsoft.com/office/drawing/2014/main" id="{CC1A88ED-2B1D-B54F-8935-41246F7ADBE1}"/>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391599" y="230625550"/>
          <a:ext cx="498575" cy="518378"/>
        </a:xfrm>
        <a:prstGeom prst="rect">
          <a:avLst/>
        </a:prstGeom>
      </xdr:spPr>
    </xdr:pic>
    <xdr:clientData/>
  </xdr:twoCellAnchor>
  <xdr:twoCellAnchor>
    <xdr:from>
      <xdr:col>1</xdr:col>
      <xdr:colOff>374590</xdr:colOff>
      <xdr:row>331</xdr:row>
      <xdr:rowOff>107976</xdr:rowOff>
    </xdr:from>
    <xdr:to>
      <xdr:col>1</xdr:col>
      <xdr:colOff>794101</xdr:colOff>
      <xdr:row>331</xdr:row>
      <xdr:rowOff>634103</xdr:rowOff>
    </xdr:to>
    <xdr:pic>
      <xdr:nvPicPr>
        <xdr:cNvPr id="381" name="Picture 380">
          <a:extLst>
            <a:ext uri="{FF2B5EF4-FFF2-40B4-BE49-F238E27FC236}">
              <a16:creationId xmlns:a16="http://schemas.microsoft.com/office/drawing/2014/main" id="{A32FC534-4B85-FF43-91B7-CE19E9CE4DD1}"/>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492190" y="231311476"/>
          <a:ext cx="419511" cy="526127"/>
        </a:xfrm>
        <a:prstGeom prst="rect">
          <a:avLst/>
        </a:prstGeom>
      </xdr:spPr>
    </xdr:pic>
    <xdr:clientData/>
  </xdr:twoCellAnchor>
  <xdr:twoCellAnchor>
    <xdr:from>
      <xdr:col>1</xdr:col>
      <xdr:colOff>363525</xdr:colOff>
      <xdr:row>332</xdr:row>
      <xdr:rowOff>109485</xdr:rowOff>
    </xdr:from>
    <xdr:to>
      <xdr:col>1</xdr:col>
      <xdr:colOff>792891</xdr:colOff>
      <xdr:row>332</xdr:row>
      <xdr:rowOff>635611</xdr:rowOff>
    </xdr:to>
    <xdr:pic>
      <xdr:nvPicPr>
        <xdr:cNvPr id="382" name="Picture 381">
          <a:extLst>
            <a:ext uri="{FF2B5EF4-FFF2-40B4-BE49-F238E27FC236}">
              <a16:creationId xmlns:a16="http://schemas.microsoft.com/office/drawing/2014/main" id="{4E1E1154-2994-CC4D-8C68-9B62EB39F1A5}"/>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481125" y="232011485"/>
          <a:ext cx="429366" cy="526126"/>
        </a:xfrm>
        <a:prstGeom prst="rect">
          <a:avLst/>
        </a:prstGeom>
      </xdr:spPr>
    </xdr:pic>
    <xdr:clientData/>
  </xdr:twoCellAnchor>
  <xdr:twoCellAnchor>
    <xdr:from>
      <xdr:col>1</xdr:col>
      <xdr:colOff>399742</xdr:colOff>
      <xdr:row>333</xdr:row>
      <xdr:rowOff>101672</xdr:rowOff>
    </xdr:from>
    <xdr:to>
      <xdr:col>1</xdr:col>
      <xdr:colOff>799736</xdr:colOff>
      <xdr:row>333</xdr:row>
      <xdr:rowOff>638893</xdr:rowOff>
    </xdr:to>
    <xdr:pic>
      <xdr:nvPicPr>
        <xdr:cNvPr id="383" name="Picture 382">
          <a:extLst>
            <a:ext uri="{FF2B5EF4-FFF2-40B4-BE49-F238E27FC236}">
              <a16:creationId xmlns:a16="http://schemas.microsoft.com/office/drawing/2014/main" id="{5A590616-EA78-6443-88B0-2A1FDC0A15C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517342" y="232702172"/>
          <a:ext cx="399994" cy="537221"/>
        </a:xfrm>
        <a:prstGeom prst="rect">
          <a:avLst/>
        </a:prstGeom>
      </xdr:spPr>
    </xdr:pic>
    <xdr:clientData/>
  </xdr:twoCellAnchor>
  <xdr:twoCellAnchor>
    <xdr:from>
      <xdr:col>1</xdr:col>
      <xdr:colOff>363528</xdr:colOff>
      <xdr:row>334</xdr:row>
      <xdr:rowOff>115755</xdr:rowOff>
    </xdr:from>
    <xdr:to>
      <xdr:col>1</xdr:col>
      <xdr:colOff>773377</xdr:colOff>
      <xdr:row>334</xdr:row>
      <xdr:rowOff>637264</xdr:rowOff>
    </xdr:to>
    <xdr:pic>
      <xdr:nvPicPr>
        <xdr:cNvPr id="384" name="Picture 383">
          <a:extLst>
            <a:ext uri="{FF2B5EF4-FFF2-40B4-BE49-F238E27FC236}">
              <a16:creationId xmlns:a16="http://schemas.microsoft.com/office/drawing/2014/main" id="{6096863C-1FDA-C642-A9CA-E3745D7F6A95}"/>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481128" y="233414755"/>
          <a:ext cx="409849" cy="521509"/>
        </a:xfrm>
        <a:prstGeom prst="rect">
          <a:avLst/>
        </a:prstGeom>
      </xdr:spPr>
    </xdr:pic>
    <xdr:clientData/>
  </xdr:twoCellAnchor>
  <xdr:twoCellAnchor>
    <xdr:from>
      <xdr:col>1</xdr:col>
      <xdr:colOff>362020</xdr:colOff>
      <xdr:row>335</xdr:row>
      <xdr:rowOff>120549</xdr:rowOff>
    </xdr:from>
    <xdr:to>
      <xdr:col>1</xdr:col>
      <xdr:colOff>791386</xdr:colOff>
      <xdr:row>335</xdr:row>
      <xdr:rowOff>639319</xdr:rowOff>
    </xdr:to>
    <xdr:pic>
      <xdr:nvPicPr>
        <xdr:cNvPr id="385" name="Picture 384">
          <a:extLst>
            <a:ext uri="{FF2B5EF4-FFF2-40B4-BE49-F238E27FC236}">
              <a16:creationId xmlns:a16="http://schemas.microsoft.com/office/drawing/2014/main" id="{695AC68D-1889-2847-8ED0-628D15CDB28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479620" y="234118049"/>
          <a:ext cx="429366" cy="518770"/>
        </a:xfrm>
        <a:prstGeom prst="rect">
          <a:avLst/>
        </a:prstGeom>
      </xdr:spPr>
    </xdr:pic>
    <xdr:clientData/>
  </xdr:twoCellAnchor>
  <xdr:twoCellAnchor>
    <xdr:from>
      <xdr:col>1</xdr:col>
      <xdr:colOff>406227</xdr:colOff>
      <xdr:row>336</xdr:row>
      <xdr:rowOff>120549</xdr:rowOff>
    </xdr:from>
    <xdr:to>
      <xdr:col>1</xdr:col>
      <xdr:colOff>791524</xdr:colOff>
      <xdr:row>336</xdr:row>
      <xdr:rowOff>640198</xdr:rowOff>
    </xdr:to>
    <xdr:pic>
      <xdr:nvPicPr>
        <xdr:cNvPr id="386" name="Picture 385">
          <a:extLst>
            <a:ext uri="{FF2B5EF4-FFF2-40B4-BE49-F238E27FC236}">
              <a16:creationId xmlns:a16="http://schemas.microsoft.com/office/drawing/2014/main" id="{78BC72E9-723D-F245-8199-FB8AA1B54B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523827" y="234816549"/>
          <a:ext cx="385297" cy="519649"/>
        </a:xfrm>
        <a:prstGeom prst="rect">
          <a:avLst/>
        </a:prstGeom>
      </xdr:spPr>
    </xdr:pic>
    <xdr:clientData/>
  </xdr:twoCellAnchor>
  <xdr:twoCellAnchor>
    <xdr:from>
      <xdr:col>1</xdr:col>
      <xdr:colOff>403056</xdr:colOff>
      <xdr:row>337</xdr:row>
      <xdr:rowOff>113948</xdr:rowOff>
    </xdr:from>
    <xdr:to>
      <xdr:col>1</xdr:col>
      <xdr:colOff>796847</xdr:colOff>
      <xdr:row>337</xdr:row>
      <xdr:rowOff>623881</xdr:rowOff>
    </xdr:to>
    <xdr:pic>
      <xdr:nvPicPr>
        <xdr:cNvPr id="387" name="Picture 386">
          <a:extLst>
            <a:ext uri="{FF2B5EF4-FFF2-40B4-BE49-F238E27FC236}">
              <a16:creationId xmlns:a16="http://schemas.microsoft.com/office/drawing/2014/main" id="{1F27D786-C9D0-C44E-9DFD-96FAB5097BC3}"/>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520656" y="235508448"/>
          <a:ext cx="393791" cy="509933"/>
        </a:xfrm>
        <a:prstGeom prst="rect">
          <a:avLst/>
        </a:prstGeom>
      </xdr:spPr>
    </xdr:pic>
    <xdr:clientData/>
  </xdr:twoCellAnchor>
  <xdr:twoCellAnchor>
    <xdr:from>
      <xdr:col>1</xdr:col>
      <xdr:colOff>437463</xdr:colOff>
      <xdr:row>338</xdr:row>
      <xdr:rowOff>107245</xdr:rowOff>
    </xdr:from>
    <xdr:to>
      <xdr:col>1</xdr:col>
      <xdr:colOff>808084</xdr:colOff>
      <xdr:row>338</xdr:row>
      <xdr:rowOff>637608</xdr:rowOff>
    </xdr:to>
    <xdr:pic>
      <xdr:nvPicPr>
        <xdr:cNvPr id="388" name="Picture 387">
          <a:extLst>
            <a:ext uri="{FF2B5EF4-FFF2-40B4-BE49-F238E27FC236}">
              <a16:creationId xmlns:a16="http://schemas.microsoft.com/office/drawing/2014/main" id="{2A2AF48B-1859-834D-AED0-F12A6DF60B92}"/>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555063" y="236200245"/>
          <a:ext cx="370621" cy="530363"/>
        </a:xfrm>
        <a:prstGeom prst="rect">
          <a:avLst/>
        </a:prstGeom>
      </xdr:spPr>
    </xdr:pic>
    <xdr:clientData/>
  </xdr:twoCellAnchor>
  <xdr:twoCellAnchor>
    <xdr:from>
      <xdr:col>1</xdr:col>
      <xdr:colOff>374591</xdr:colOff>
      <xdr:row>339</xdr:row>
      <xdr:rowOff>82826</xdr:rowOff>
    </xdr:from>
    <xdr:to>
      <xdr:col>1</xdr:col>
      <xdr:colOff>772555</xdr:colOff>
      <xdr:row>339</xdr:row>
      <xdr:rowOff>557701</xdr:rowOff>
    </xdr:to>
    <xdr:pic>
      <xdr:nvPicPr>
        <xdr:cNvPr id="389" name="Picture 388">
          <a:extLst>
            <a:ext uri="{FF2B5EF4-FFF2-40B4-BE49-F238E27FC236}">
              <a16:creationId xmlns:a16="http://schemas.microsoft.com/office/drawing/2014/main" id="{2EA4AE9B-C5C1-294F-B4D7-115E0118572D}"/>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492191" y="236874326"/>
          <a:ext cx="397964" cy="474875"/>
        </a:xfrm>
        <a:prstGeom prst="rect">
          <a:avLst/>
        </a:prstGeom>
      </xdr:spPr>
    </xdr:pic>
    <xdr:clientData/>
  </xdr:twoCellAnchor>
  <xdr:twoCellAnchor>
    <xdr:from>
      <xdr:col>1</xdr:col>
      <xdr:colOff>350954</xdr:colOff>
      <xdr:row>340</xdr:row>
      <xdr:rowOff>108341</xdr:rowOff>
    </xdr:from>
    <xdr:to>
      <xdr:col>1</xdr:col>
      <xdr:colOff>771536</xdr:colOff>
      <xdr:row>340</xdr:row>
      <xdr:rowOff>628584</xdr:rowOff>
    </xdr:to>
    <xdr:pic>
      <xdr:nvPicPr>
        <xdr:cNvPr id="390" name="Picture 389">
          <a:extLst>
            <a:ext uri="{FF2B5EF4-FFF2-40B4-BE49-F238E27FC236}">
              <a16:creationId xmlns:a16="http://schemas.microsoft.com/office/drawing/2014/main" id="{E4CDB053-9CAD-7E44-A3D1-69AE655F5C07}"/>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468554" y="237598341"/>
          <a:ext cx="420582" cy="520243"/>
        </a:xfrm>
        <a:prstGeom prst="rect">
          <a:avLst/>
        </a:prstGeom>
      </xdr:spPr>
    </xdr:pic>
    <xdr:clientData/>
  </xdr:twoCellAnchor>
  <xdr:twoCellAnchor>
    <xdr:from>
      <xdr:col>1</xdr:col>
      <xdr:colOff>424889</xdr:colOff>
      <xdr:row>341</xdr:row>
      <xdr:rowOff>101443</xdr:rowOff>
    </xdr:from>
    <xdr:to>
      <xdr:col>1</xdr:col>
      <xdr:colOff>766430</xdr:colOff>
      <xdr:row>341</xdr:row>
      <xdr:rowOff>632843</xdr:rowOff>
    </xdr:to>
    <xdr:pic>
      <xdr:nvPicPr>
        <xdr:cNvPr id="391" name="Picture 390">
          <a:extLst>
            <a:ext uri="{FF2B5EF4-FFF2-40B4-BE49-F238E27FC236}">
              <a16:creationId xmlns:a16="http://schemas.microsoft.com/office/drawing/2014/main" id="{3F918B39-F6CE-BA4E-8683-9B45C561345D}"/>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542489" y="238289943"/>
          <a:ext cx="341541" cy="531400"/>
        </a:xfrm>
        <a:prstGeom prst="rect">
          <a:avLst/>
        </a:prstGeom>
      </xdr:spPr>
    </xdr:pic>
    <xdr:clientData/>
  </xdr:twoCellAnchor>
  <xdr:twoCellAnchor>
    <xdr:from>
      <xdr:col>1</xdr:col>
      <xdr:colOff>299149</xdr:colOff>
      <xdr:row>342</xdr:row>
      <xdr:rowOff>107974</xdr:rowOff>
    </xdr:from>
    <xdr:to>
      <xdr:col>1</xdr:col>
      <xdr:colOff>777012</xdr:colOff>
      <xdr:row>342</xdr:row>
      <xdr:rowOff>635965</xdr:rowOff>
    </xdr:to>
    <xdr:pic>
      <xdr:nvPicPr>
        <xdr:cNvPr id="392" name="Picture 391">
          <a:extLst>
            <a:ext uri="{FF2B5EF4-FFF2-40B4-BE49-F238E27FC236}">
              <a16:creationId xmlns:a16="http://schemas.microsoft.com/office/drawing/2014/main" id="{6E743F58-1F92-EC49-8761-24C3FF05EA89}"/>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6749" y="238994974"/>
          <a:ext cx="477863" cy="527991"/>
        </a:xfrm>
        <a:prstGeom prst="rect">
          <a:avLst/>
        </a:prstGeom>
      </xdr:spPr>
    </xdr:pic>
    <xdr:clientData/>
  </xdr:twoCellAnchor>
  <xdr:twoCellAnchor>
    <xdr:from>
      <xdr:col>1</xdr:col>
      <xdr:colOff>300658</xdr:colOff>
      <xdr:row>343</xdr:row>
      <xdr:rowOff>109482</xdr:rowOff>
    </xdr:from>
    <xdr:to>
      <xdr:col>1</xdr:col>
      <xdr:colOff>778521</xdr:colOff>
      <xdr:row>343</xdr:row>
      <xdr:rowOff>637474</xdr:rowOff>
    </xdr:to>
    <xdr:pic>
      <xdr:nvPicPr>
        <xdr:cNvPr id="393" name="Picture 392">
          <a:extLst>
            <a:ext uri="{FF2B5EF4-FFF2-40B4-BE49-F238E27FC236}">
              <a16:creationId xmlns:a16="http://schemas.microsoft.com/office/drawing/2014/main" id="{7545A0A2-C076-FE45-98F9-281A589DC2F8}"/>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8258" y="239694982"/>
          <a:ext cx="477863" cy="527992"/>
        </a:xfrm>
        <a:prstGeom prst="rect">
          <a:avLst/>
        </a:prstGeom>
      </xdr:spPr>
    </xdr:pic>
    <xdr:clientData/>
  </xdr:twoCellAnchor>
  <xdr:twoCellAnchor>
    <xdr:from>
      <xdr:col>1</xdr:col>
      <xdr:colOff>336869</xdr:colOff>
      <xdr:row>344</xdr:row>
      <xdr:rowOff>107974</xdr:rowOff>
    </xdr:from>
    <xdr:to>
      <xdr:col>1</xdr:col>
      <xdr:colOff>785458</xdr:colOff>
      <xdr:row>344</xdr:row>
      <xdr:rowOff>632098</xdr:rowOff>
    </xdr:to>
    <xdr:pic>
      <xdr:nvPicPr>
        <xdr:cNvPr id="394" name="Picture 393">
          <a:extLst>
            <a:ext uri="{FF2B5EF4-FFF2-40B4-BE49-F238E27FC236}">
              <a16:creationId xmlns:a16="http://schemas.microsoft.com/office/drawing/2014/main" id="{21667F82-12DA-EA49-BEA1-5C7445E5FF92}"/>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69" y="240391974"/>
          <a:ext cx="448589" cy="524124"/>
        </a:xfrm>
        <a:prstGeom prst="rect">
          <a:avLst/>
        </a:prstGeom>
      </xdr:spPr>
    </xdr:pic>
    <xdr:clientData/>
  </xdr:twoCellAnchor>
  <xdr:twoCellAnchor>
    <xdr:from>
      <xdr:col>1</xdr:col>
      <xdr:colOff>336870</xdr:colOff>
      <xdr:row>346</xdr:row>
      <xdr:rowOff>107975</xdr:rowOff>
    </xdr:from>
    <xdr:to>
      <xdr:col>1</xdr:col>
      <xdr:colOff>785459</xdr:colOff>
      <xdr:row>346</xdr:row>
      <xdr:rowOff>632099</xdr:rowOff>
    </xdr:to>
    <xdr:pic>
      <xdr:nvPicPr>
        <xdr:cNvPr id="395" name="Picture 394">
          <a:extLst>
            <a:ext uri="{FF2B5EF4-FFF2-40B4-BE49-F238E27FC236}">
              <a16:creationId xmlns:a16="http://schemas.microsoft.com/office/drawing/2014/main" id="{A41994B7-9A42-7A49-9D91-BB7D0E86E2D4}"/>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70" y="241788975"/>
          <a:ext cx="448589" cy="524124"/>
        </a:xfrm>
        <a:prstGeom prst="rect">
          <a:avLst/>
        </a:prstGeom>
      </xdr:spPr>
    </xdr:pic>
    <xdr:clientData/>
  </xdr:twoCellAnchor>
  <xdr:twoCellAnchor>
    <xdr:from>
      <xdr:col>1</xdr:col>
      <xdr:colOff>525481</xdr:colOff>
      <xdr:row>347</xdr:row>
      <xdr:rowOff>95402</xdr:rowOff>
    </xdr:from>
    <xdr:to>
      <xdr:col>1</xdr:col>
      <xdr:colOff>827794</xdr:colOff>
      <xdr:row>347</xdr:row>
      <xdr:rowOff>550422</xdr:rowOff>
    </xdr:to>
    <xdr:pic>
      <xdr:nvPicPr>
        <xdr:cNvPr id="396" name="Picture 395">
          <a:extLst>
            <a:ext uri="{FF2B5EF4-FFF2-40B4-BE49-F238E27FC236}">
              <a16:creationId xmlns:a16="http://schemas.microsoft.com/office/drawing/2014/main" id="{A5026007-3A90-2A48-80EA-766434E1A01E}"/>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643081" y="242474902"/>
          <a:ext cx="302313" cy="455020"/>
        </a:xfrm>
        <a:prstGeom prst="rect">
          <a:avLst/>
        </a:prstGeom>
      </xdr:spPr>
    </xdr:pic>
    <xdr:clientData/>
  </xdr:twoCellAnchor>
  <xdr:twoCellAnchor>
    <xdr:from>
      <xdr:col>1</xdr:col>
      <xdr:colOff>450036</xdr:colOff>
      <xdr:row>348</xdr:row>
      <xdr:rowOff>104933</xdr:rowOff>
    </xdr:from>
    <xdr:to>
      <xdr:col>1</xdr:col>
      <xdr:colOff>806817</xdr:colOff>
      <xdr:row>348</xdr:row>
      <xdr:rowOff>636993</xdr:rowOff>
    </xdr:to>
    <xdr:pic>
      <xdr:nvPicPr>
        <xdr:cNvPr id="397" name="Picture 396">
          <a:extLst>
            <a:ext uri="{FF2B5EF4-FFF2-40B4-BE49-F238E27FC236}">
              <a16:creationId xmlns:a16="http://schemas.microsoft.com/office/drawing/2014/main" id="{9C5E5359-3A29-0941-A433-0416CC874297}"/>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567636" y="243182933"/>
          <a:ext cx="356781" cy="532060"/>
        </a:xfrm>
        <a:prstGeom prst="rect">
          <a:avLst/>
        </a:prstGeom>
      </xdr:spPr>
    </xdr:pic>
    <xdr:clientData/>
  </xdr:twoCellAnchor>
  <xdr:twoCellAnchor>
    <xdr:from>
      <xdr:col>1</xdr:col>
      <xdr:colOff>412316</xdr:colOff>
      <xdr:row>349</xdr:row>
      <xdr:rowOff>104113</xdr:rowOff>
    </xdr:from>
    <xdr:to>
      <xdr:col>1</xdr:col>
      <xdr:colOff>798850</xdr:colOff>
      <xdr:row>349</xdr:row>
      <xdr:rowOff>636418</xdr:rowOff>
    </xdr:to>
    <xdr:pic>
      <xdr:nvPicPr>
        <xdr:cNvPr id="398" name="Picture 397">
          <a:extLst>
            <a:ext uri="{FF2B5EF4-FFF2-40B4-BE49-F238E27FC236}">
              <a16:creationId xmlns:a16="http://schemas.microsoft.com/office/drawing/2014/main" id="{8DEFB7BB-9884-7743-88FF-2D3EE5CFAC23}"/>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529916" y="243880613"/>
          <a:ext cx="386534" cy="532305"/>
        </a:xfrm>
        <a:prstGeom prst="rect">
          <a:avLst/>
        </a:prstGeom>
      </xdr:spPr>
    </xdr:pic>
    <xdr:clientData/>
  </xdr:twoCellAnchor>
  <xdr:twoCellAnchor>
    <xdr:from>
      <xdr:col>1</xdr:col>
      <xdr:colOff>401253</xdr:colOff>
      <xdr:row>350</xdr:row>
      <xdr:rowOff>130768</xdr:rowOff>
    </xdr:from>
    <xdr:to>
      <xdr:col>1</xdr:col>
      <xdr:colOff>797642</xdr:colOff>
      <xdr:row>350</xdr:row>
      <xdr:rowOff>633506</xdr:rowOff>
    </xdr:to>
    <xdr:pic>
      <xdr:nvPicPr>
        <xdr:cNvPr id="399" name="Picture 398">
          <a:extLst>
            <a:ext uri="{FF2B5EF4-FFF2-40B4-BE49-F238E27FC236}">
              <a16:creationId xmlns:a16="http://schemas.microsoft.com/office/drawing/2014/main" id="{091792A5-5544-F545-AAE3-C357975F5CE4}"/>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18853" y="244605768"/>
          <a:ext cx="396389" cy="502738"/>
        </a:xfrm>
        <a:prstGeom prst="rect">
          <a:avLst/>
        </a:prstGeom>
      </xdr:spPr>
    </xdr:pic>
    <xdr:clientData/>
  </xdr:twoCellAnchor>
  <xdr:twoCellAnchor>
    <xdr:from>
      <xdr:col>1</xdr:col>
      <xdr:colOff>82299</xdr:colOff>
      <xdr:row>351</xdr:row>
      <xdr:rowOff>123636</xdr:rowOff>
    </xdr:from>
    <xdr:to>
      <xdr:col>1</xdr:col>
      <xdr:colOff>729382</xdr:colOff>
      <xdr:row>351</xdr:row>
      <xdr:rowOff>563603</xdr:rowOff>
    </xdr:to>
    <xdr:pic>
      <xdr:nvPicPr>
        <xdr:cNvPr id="400" name="Picture 399">
          <a:extLst>
            <a:ext uri="{FF2B5EF4-FFF2-40B4-BE49-F238E27FC236}">
              <a16:creationId xmlns:a16="http://schemas.microsoft.com/office/drawing/2014/main" id="{CAF1E216-11BF-C64C-A067-772D0F7D729A}"/>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199899" y="245297136"/>
          <a:ext cx="647083" cy="439967"/>
        </a:xfrm>
        <a:prstGeom prst="rect">
          <a:avLst/>
        </a:prstGeom>
      </xdr:spPr>
    </xdr:pic>
    <xdr:clientData/>
  </xdr:twoCellAnchor>
  <xdr:twoCellAnchor>
    <xdr:from>
      <xdr:col>1</xdr:col>
      <xdr:colOff>136713</xdr:colOff>
      <xdr:row>352</xdr:row>
      <xdr:rowOff>133887</xdr:rowOff>
    </xdr:from>
    <xdr:to>
      <xdr:col>1</xdr:col>
      <xdr:colOff>731969</xdr:colOff>
      <xdr:row>352</xdr:row>
      <xdr:rowOff>555804</xdr:rowOff>
    </xdr:to>
    <xdr:pic>
      <xdr:nvPicPr>
        <xdr:cNvPr id="401" name="Picture 400">
          <a:extLst>
            <a:ext uri="{FF2B5EF4-FFF2-40B4-BE49-F238E27FC236}">
              <a16:creationId xmlns:a16="http://schemas.microsoft.com/office/drawing/2014/main" id="{5E9B7CAB-1FD2-554B-BD00-FB9885A16D3A}"/>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254313" y="246005887"/>
          <a:ext cx="595256" cy="421917"/>
        </a:xfrm>
        <a:prstGeom prst="rect">
          <a:avLst/>
        </a:prstGeom>
      </xdr:spPr>
    </xdr:pic>
    <xdr:clientData/>
  </xdr:twoCellAnchor>
  <xdr:twoCellAnchor>
    <xdr:from>
      <xdr:col>1</xdr:col>
      <xdr:colOff>324297</xdr:colOff>
      <xdr:row>353</xdr:row>
      <xdr:rowOff>120551</xdr:rowOff>
    </xdr:from>
    <xdr:to>
      <xdr:col>1</xdr:col>
      <xdr:colOff>782937</xdr:colOff>
      <xdr:row>353</xdr:row>
      <xdr:rowOff>631487</xdr:rowOff>
    </xdr:to>
    <xdr:pic>
      <xdr:nvPicPr>
        <xdr:cNvPr id="402" name="Picture 401">
          <a:extLst>
            <a:ext uri="{FF2B5EF4-FFF2-40B4-BE49-F238E27FC236}">
              <a16:creationId xmlns:a16="http://schemas.microsoft.com/office/drawing/2014/main" id="{B4F05428-221C-A148-BBF3-B72A22EE7B9D}"/>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441897" y="246691051"/>
          <a:ext cx="458640" cy="510936"/>
        </a:xfrm>
        <a:prstGeom prst="rect">
          <a:avLst/>
        </a:prstGeom>
      </xdr:spPr>
    </xdr:pic>
    <xdr:clientData/>
  </xdr:twoCellAnchor>
  <xdr:twoCellAnchor>
    <xdr:from>
      <xdr:col>1</xdr:col>
      <xdr:colOff>284216</xdr:colOff>
      <xdr:row>354</xdr:row>
      <xdr:rowOff>120550</xdr:rowOff>
    </xdr:from>
    <xdr:to>
      <xdr:col>1</xdr:col>
      <xdr:colOff>775424</xdr:colOff>
      <xdr:row>354</xdr:row>
      <xdr:rowOff>639612</xdr:rowOff>
    </xdr:to>
    <xdr:pic>
      <xdr:nvPicPr>
        <xdr:cNvPr id="403" name="Picture 402">
          <a:extLst>
            <a:ext uri="{FF2B5EF4-FFF2-40B4-BE49-F238E27FC236}">
              <a16:creationId xmlns:a16="http://schemas.microsoft.com/office/drawing/2014/main" id="{D2363178-D251-2D42-9267-093550F53F9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401816" y="247389550"/>
          <a:ext cx="491208" cy="519062"/>
        </a:xfrm>
        <a:prstGeom prst="rect">
          <a:avLst/>
        </a:prstGeom>
      </xdr:spPr>
    </xdr:pic>
    <xdr:clientData/>
  </xdr:twoCellAnchor>
  <xdr:twoCellAnchor>
    <xdr:from>
      <xdr:col>1</xdr:col>
      <xdr:colOff>399742</xdr:colOff>
      <xdr:row>355</xdr:row>
      <xdr:rowOff>117044</xdr:rowOff>
    </xdr:from>
    <xdr:to>
      <xdr:col>1</xdr:col>
      <xdr:colOff>799540</xdr:colOff>
      <xdr:row>355</xdr:row>
      <xdr:rowOff>631996</xdr:rowOff>
    </xdr:to>
    <xdr:pic>
      <xdr:nvPicPr>
        <xdr:cNvPr id="404" name="Picture 403">
          <a:extLst>
            <a:ext uri="{FF2B5EF4-FFF2-40B4-BE49-F238E27FC236}">
              <a16:creationId xmlns:a16="http://schemas.microsoft.com/office/drawing/2014/main" id="{F29C764D-EC3C-AE4B-809A-8F04CAA648E8}"/>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517342" y="248084544"/>
          <a:ext cx="399798" cy="514952"/>
        </a:xfrm>
        <a:prstGeom prst="rect">
          <a:avLst/>
        </a:prstGeom>
      </xdr:spPr>
    </xdr:pic>
    <xdr:clientData/>
  </xdr:twoCellAnchor>
  <xdr:twoCellAnchor>
    <xdr:from>
      <xdr:col>1</xdr:col>
      <xdr:colOff>274001</xdr:colOff>
      <xdr:row>356</xdr:row>
      <xdr:rowOff>105712</xdr:rowOff>
    </xdr:from>
    <xdr:to>
      <xdr:col>1</xdr:col>
      <xdr:colOff>766339</xdr:colOff>
      <xdr:row>356</xdr:row>
      <xdr:rowOff>636093</xdr:rowOff>
    </xdr:to>
    <xdr:pic>
      <xdr:nvPicPr>
        <xdr:cNvPr id="405" name="Picture 404">
          <a:extLst>
            <a:ext uri="{FF2B5EF4-FFF2-40B4-BE49-F238E27FC236}">
              <a16:creationId xmlns:a16="http://schemas.microsoft.com/office/drawing/2014/main" id="{0245D5AD-0773-F140-A36D-F85138A4AC05}"/>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391601" y="248771712"/>
          <a:ext cx="492338" cy="530381"/>
        </a:xfrm>
        <a:prstGeom prst="rect">
          <a:avLst/>
        </a:prstGeom>
      </xdr:spPr>
    </xdr:pic>
    <xdr:clientData/>
  </xdr:twoCellAnchor>
  <xdr:twoCellAnchor>
    <xdr:from>
      <xdr:col>1</xdr:col>
      <xdr:colOff>198557</xdr:colOff>
      <xdr:row>357</xdr:row>
      <xdr:rowOff>107977</xdr:rowOff>
    </xdr:from>
    <xdr:to>
      <xdr:col>1</xdr:col>
      <xdr:colOff>753530</xdr:colOff>
      <xdr:row>357</xdr:row>
      <xdr:rowOff>636503</xdr:rowOff>
    </xdr:to>
    <xdr:pic>
      <xdr:nvPicPr>
        <xdr:cNvPr id="406" name="Picture 405">
          <a:extLst>
            <a:ext uri="{FF2B5EF4-FFF2-40B4-BE49-F238E27FC236}">
              <a16:creationId xmlns:a16="http://schemas.microsoft.com/office/drawing/2014/main" id="{0A04F52C-9314-5B49-B193-5A6856C707AB}"/>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316157" y="249472477"/>
          <a:ext cx="554973" cy="528526"/>
        </a:xfrm>
        <a:prstGeom prst="rect">
          <a:avLst/>
        </a:prstGeom>
      </xdr:spPr>
    </xdr:pic>
    <xdr:clientData/>
  </xdr:twoCellAnchor>
  <xdr:twoCellAnchor>
    <xdr:from>
      <xdr:col>1</xdr:col>
      <xdr:colOff>355321</xdr:colOff>
      <xdr:row>358</xdr:row>
      <xdr:rowOff>117060</xdr:rowOff>
    </xdr:from>
    <xdr:to>
      <xdr:col>1</xdr:col>
      <xdr:colOff>730818</xdr:colOff>
      <xdr:row>358</xdr:row>
      <xdr:rowOff>566614</xdr:rowOff>
    </xdr:to>
    <xdr:pic>
      <xdr:nvPicPr>
        <xdr:cNvPr id="407" name="Picture 406">
          <a:extLst>
            <a:ext uri="{FF2B5EF4-FFF2-40B4-BE49-F238E27FC236}">
              <a16:creationId xmlns:a16="http://schemas.microsoft.com/office/drawing/2014/main" id="{1A3977D6-A64F-0F49-8E95-94CA4888BD13}"/>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472921" y="250180060"/>
          <a:ext cx="375497" cy="449554"/>
        </a:xfrm>
        <a:prstGeom prst="rect">
          <a:avLst/>
        </a:prstGeom>
      </xdr:spPr>
    </xdr:pic>
    <xdr:clientData/>
  </xdr:twoCellAnchor>
  <xdr:twoCellAnchor>
    <xdr:from>
      <xdr:col>1</xdr:col>
      <xdr:colOff>352463</xdr:colOff>
      <xdr:row>359</xdr:row>
      <xdr:rowOff>96158</xdr:rowOff>
    </xdr:from>
    <xdr:to>
      <xdr:col>1</xdr:col>
      <xdr:colOff>735976</xdr:colOff>
      <xdr:row>359</xdr:row>
      <xdr:rowOff>626006</xdr:rowOff>
    </xdr:to>
    <xdr:pic>
      <xdr:nvPicPr>
        <xdr:cNvPr id="408" name="Picture 407">
          <a:extLst>
            <a:ext uri="{FF2B5EF4-FFF2-40B4-BE49-F238E27FC236}">
              <a16:creationId xmlns:a16="http://schemas.microsoft.com/office/drawing/2014/main" id="{1C499B1C-9FCD-5F4A-9BE0-308D006EF4E6}"/>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470063" y="250857658"/>
          <a:ext cx="383513" cy="529848"/>
        </a:xfrm>
        <a:prstGeom prst="rect">
          <a:avLst/>
        </a:prstGeom>
      </xdr:spPr>
    </xdr:pic>
    <xdr:clientData/>
  </xdr:twoCellAnchor>
  <xdr:twoCellAnchor>
    <xdr:from>
      <xdr:col>1</xdr:col>
      <xdr:colOff>294431</xdr:colOff>
      <xdr:row>360</xdr:row>
      <xdr:rowOff>107979</xdr:rowOff>
    </xdr:from>
    <xdr:to>
      <xdr:col>1</xdr:col>
      <xdr:colOff>776053</xdr:colOff>
      <xdr:row>360</xdr:row>
      <xdr:rowOff>634305</xdr:rowOff>
    </xdr:to>
    <xdr:pic>
      <xdr:nvPicPr>
        <xdr:cNvPr id="409" name="Picture 408">
          <a:extLst>
            <a:ext uri="{FF2B5EF4-FFF2-40B4-BE49-F238E27FC236}">
              <a16:creationId xmlns:a16="http://schemas.microsoft.com/office/drawing/2014/main" id="{E4F4F4B5-9268-2B47-83E9-0D06A5E3D9A7}"/>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412031" y="251567979"/>
          <a:ext cx="481622" cy="526326"/>
        </a:xfrm>
        <a:prstGeom prst="rect">
          <a:avLst/>
        </a:prstGeom>
      </xdr:spPr>
    </xdr:pic>
    <xdr:clientData/>
  </xdr:twoCellAnchor>
  <xdr:twoCellAnchor>
    <xdr:from>
      <xdr:col>1</xdr:col>
      <xdr:colOff>295940</xdr:colOff>
      <xdr:row>361</xdr:row>
      <xdr:rowOff>107119</xdr:rowOff>
    </xdr:from>
    <xdr:to>
      <xdr:col>1</xdr:col>
      <xdr:colOff>777561</xdr:colOff>
      <xdr:row>361</xdr:row>
      <xdr:rowOff>623587</xdr:rowOff>
    </xdr:to>
    <xdr:pic>
      <xdr:nvPicPr>
        <xdr:cNvPr id="410" name="Picture 409">
          <a:extLst>
            <a:ext uri="{FF2B5EF4-FFF2-40B4-BE49-F238E27FC236}">
              <a16:creationId xmlns:a16="http://schemas.microsoft.com/office/drawing/2014/main" id="{B9D49261-4DB1-EE40-97A3-5D344A31DED6}"/>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413540" y="252265619"/>
          <a:ext cx="481621" cy="516468"/>
        </a:xfrm>
        <a:prstGeom prst="rect">
          <a:avLst/>
        </a:prstGeom>
      </xdr:spPr>
    </xdr:pic>
    <xdr:clientData/>
  </xdr:twoCellAnchor>
  <xdr:twoCellAnchor>
    <xdr:from>
      <xdr:col>1</xdr:col>
      <xdr:colOff>297450</xdr:colOff>
      <xdr:row>362</xdr:row>
      <xdr:rowOff>110995</xdr:rowOff>
    </xdr:from>
    <xdr:to>
      <xdr:col>1</xdr:col>
      <xdr:colOff>769216</xdr:colOff>
      <xdr:row>362</xdr:row>
      <xdr:rowOff>637321</xdr:rowOff>
    </xdr:to>
    <xdr:pic>
      <xdr:nvPicPr>
        <xdr:cNvPr id="411" name="Picture 410">
          <a:extLst>
            <a:ext uri="{FF2B5EF4-FFF2-40B4-BE49-F238E27FC236}">
              <a16:creationId xmlns:a16="http://schemas.microsoft.com/office/drawing/2014/main" id="{26E9A292-10DB-4649-AE95-DD2AF420937F}"/>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415050" y="252967995"/>
          <a:ext cx="471766" cy="526326"/>
        </a:xfrm>
        <a:prstGeom prst="rect">
          <a:avLst/>
        </a:prstGeom>
      </xdr:spPr>
    </xdr:pic>
    <xdr:clientData/>
  </xdr:twoCellAnchor>
  <xdr:twoCellAnchor>
    <xdr:from>
      <xdr:col>1</xdr:col>
      <xdr:colOff>230203</xdr:colOff>
      <xdr:row>363</xdr:row>
      <xdr:rowOff>120550</xdr:rowOff>
    </xdr:from>
    <xdr:to>
      <xdr:col>1</xdr:col>
      <xdr:colOff>761668</xdr:colOff>
      <xdr:row>363</xdr:row>
      <xdr:rowOff>638070</xdr:rowOff>
    </xdr:to>
    <xdr:pic>
      <xdr:nvPicPr>
        <xdr:cNvPr id="412" name="Picture 411">
          <a:extLst>
            <a:ext uri="{FF2B5EF4-FFF2-40B4-BE49-F238E27FC236}">
              <a16:creationId xmlns:a16="http://schemas.microsoft.com/office/drawing/2014/main" id="{FE9FFD29-4944-A140-8D39-C10E178E6C4B}"/>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47803" y="253676050"/>
          <a:ext cx="531465" cy="517520"/>
        </a:xfrm>
        <a:prstGeom prst="rect">
          <a:avLst/>
        </a:prstGeom>
      </xdr:spPr>
    </xdr:pic>
    <xdr:clientData/>
  </xdr:twoCellAnchor>
  <xdr:twoCellAnchor>
    <xdr:from>
      <xdr:col>1</xdr:col>
      <xdr:colOff>296728</xdr:colOff>
      <xdr:row>364</xdr:row>
      <xdr:rowOff>107975</xdr:rowOff>
    </xdr:from>
    <xdr:to>
      <xdr:col>1</xdr:col>
      <xdr:colOff>775298</xdr:colOff>
      <xdr:row>364</xdr:row>
      <xdr:rowOff>637283</xdr:rowOff>
    </xdr:to>
    <xdr:pic>
      <xdr:nvPicPr>
        <xdr:cNvPr id="413" name="Picture 412">
          <a:extLst>
            <a:ext uri="{FF2B5EF4-FFF2-40B4-BE49-F238E27FC236}">
              <a16:creationId xmlns:a16="http://schemas.microsoft.com/office/drawing/2014/main" id="{49C208C5-95D2-524F-A634-DF59F6CA076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14328" y="254361975"/>
          <a:ext cx="478570" cy="529308"/>
        </a:xfrm>
        <a:prstGeom prst="rect">
          <a:avLst/>
        </a:prstGeom>
      </xdr:spPr>
    </xdr:pic>
    <xdr:clientData/>
  </xdr:twoCellAnchor>
  <xdr:twoCellAnchor>
    <xdr:from>
      <xdr:col>1</xdr:col>
      <xdr:colOff>324298</xdr:colOff>
      <xdr:row>365</xdr:row>
      <xdr:rowOff>95400</xdr:rowOff>
    </xdr:from>
    <xdr:to>
      <xdr:col>1</xdr:col>
      <xdr:colOff>781378</xdr:colOff>
      <xdr:row>365</xdr:row>
      <xdr:rowOff>634759</xdr:rowOff>
    </xdr:to>
    <xdr:pic>
      <xdr:nvPicPr>
        <xdr:cNvPr id="414" name="Picture 413">
          <a:extLst>
            <a:ext uri="{FF2B5EF4-FFF2-40B4-BE49-F238E27FC236}">
              <a16:creationId xmlns:a16="http://schemas.microsoft.com/office/drawing/2014/main" id="{089C4046-BD52-2749-A3B8-60537FE445A1}"/>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441898" y="255047900"/>
          <a:ext cx="457080" cy="539359"/>
        </a:xfrm>
        <a:prstGeom prst="rect">
          <a:avLst/>
        </a:prstGeom>
      </xdr:spPr>
    </xdr:pic>
    <xdr:clientData/>
  </xdr:twoCellAnchor>
  <xdr:twoCellAnchor>
    <xdr:from>
      <xdr:col>1</xdr:col>
      <xdr:colOff>274000</xdr:colOff>
      <xdr:row>366</xdr:row>
      <xdr:rowOff>110939</xdr:rowOff>
    </xdr:from>
    <xdr:to>
      <xdr:col>1</xdr:col>
      <xdr:colOff>770336</xdr:colOff>
      <xdr:row>366</xdr:row>
      <xdr:rowOff>636970</xdr:rowOff>
    </xdr:to>
    <xdr:pic>
      <xdr:nvPicPr>
        <xdr:cNvPr id="415" name="Picture 414">
          <a:extLst>
            <a:ext uri="{FF2B5EF4-FFF2-40B4-BE49-F238E27FC236}">
              <a16:creationId xmlns:a16="http://schemas.microsoft.com/office/drawing/2014/main" id="{53E1B5A1-C0F3-5F45-B0D2-127CA041E3F5}"/>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91600" y="255761939"/>
          <a:ext cx="496336" cy="526031"/>
        </a:xfrm>
        <a:prstGeom prst="rect">
          <a:avLst/>
        </a:prstGeom>
      </xdr:spPr>
    </xdr:pic>
    <xdr:clientData/>
  </xdr:twoCellAnchor>
  <xdr:twoCellAnchor>
    <xdr:from>
      <xdr:col>1</xdr:col>
      <xdr:colOff>336867</xdr:colOff>
      <xdr:row>367</xdr:row>
      <xdr:rowOff>107021</xdr:rowOff>
    </xdr:from>
    <xdr:to>
      <xdr:col>1</xdr:col>
      <xdr:colOff>798793</xdr:colOff>
      <xdr:row>367</xdr:row>
      <xdr:rowOff>636136</xdr:rowOff>
    </xdr:to>
    <xdr:pic>
      <xdr:nvPicPr>
        <xdr:cNvPr id="416" name="Picture 415">
          <a:extLst>
            <a:ext uri="{FF2B5EF4-FFF2-40B4-BE49-F238E27FC236}">
              <a16:creationId xmlns:a16="http://schemas.microsoft.com/office/drawing/2014/main" id="{71B128DB-33EE-F747-96B7-CE1F245E9585}"/>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454467" y="256456521"/>
          <a:ext cx="461926" cy="529115"/>
        </a:xfrm>
        <a:prstGeom prst="rect">
          <a:avLst/>
        </a:prstGeom>
      </xdr:spPr>
    </xdr:pic>
    <xdr:clientData/>
  </xdr:twoCellAnchor>
  <xdr:twoCellAnchor>
    <xdr:from>
      <xdr:col>1</xdr:col>
      <xdr:colOff>186360</xdr:colOff>
      <xdr:row>368</xdr:row>
      <xdr:rowOff>100890</xdr:rowOff>
    </xdr:from>
    <xdr:to>
      <xdr:col>1</xdr:col>
      <xdr:colOff>635145</xdr:colOff>
      <xdr:row>368</xdr:row>
      <xdr:rowOff>623152</xdr:rowOff>
    </xdr:to>
    <xdr:pic>
      <xdr:nvPicPr>
        <xdr:cNvPr id="417" name="Picture 416">
          <a:extLst>
            <a:ext uri="{FF2B5EF4-FFF2-40B4-BE49-F238E27FC236}">
              <a16:creationId xmlns:a16="http://schemas.microsoft.com/office/drawing/2014/main" id="{E38C96D8-2EF5-1149-9A9C-945B7D8108F9}"/>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303960" y="257148890"/>
          <a:ext cx="448785" cy="522262"/>
        </a:xfrm>
        <a:prstGeom prst="rect">
          <a:avLst/>
        </a:prstGeom>
      </xdr:spPr>
    </xdr:pic>
    <xdr:clientData/>
  </xdr:twoCellAnchor>
  <xdr:twoCellAnchor>
    <xdr:from>
      <xdr:col>1</xdr:col>
      <xdr:colOff>220503</xdr:colOff>
      <xdr:row>369</xdr:row>
      <xdr:rowOff>111364</xdr:rowOff>
    </xdr:from>
    <xdr:to>
      <xdr:col>1</xdr:col>
      <xdr:colOff>741208</xdr:colOff>
      <xdr:row>369</xdr:row>
      <xdr:rowOff>633945</xdr:rowOff>
    </xdr:to>
    <xdr:pic>
      <xdr:nvPicPr>
        <xdr:cNvPr id="418" name="Picture 417">
          <a:extLst>
            <a:ext uri="{FF2B5EF4-FFF2-40B4-BE49-F238E27FC236}">
              <a16:creationId xmlns:a16="http://schemas.microsoft.com/office/drawing/2014/main" id="{1CB58FEF-4954-C844-B387-7C2A5828AF67}"/>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338103" y="257857864"/>
          <a:ext cx="520705" cy="522581"/>
        </a:xfrm>
        <a:prstGeom prst="rect">
          <a:avLst/>
        </a:prstGeom>
      </xdr:spPr>
    </xdr:pic>
    <xdr:clientData/>
  </xdr:twoCellAnchor>
  <xdr:twoCellAnchor>
    <xdr:from>
      <xdr:col>1</xdr:col>
      <xdr:colOff>215938</xdr:colOff>
      <xdr:row>370</xdr:row>
      <xdr:rowOff>121069</xdr:rowOff>
    </xdr:from>
    <xdr:to>
      <xdr:col>1</xdr:col>
      <xdr:colOff>676413</xdr:colOff>
      <xdr:row>370</xdr:row>
      <xdr:rowOff>566793</xdr:rowOff>
    </xdr:to>
    <xdr:pic>
      <xdr:nvPicPr>
        <xdr:cNvPr id="419" name="Picture 418">
          <a:extLst>
            <a:ext uri="{FF2B5EF4-FFF2-40B4-BE49-F238E27FC236}">
              <a16:creationId xmlns:a16="http://schemas.microsoft.com/office/drawing/2014/main" id="{2C2E786E-3F1C-F447-BC82-0F1569212173}"/>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333538" y="258566069"/>
          <a:ext cx="460475" cy="445724"/>
        </a:xfrm>
        <a:prstGeom prst="rect">
          <a:avLst/>
        </a:prstGeom>
      </xdr:spPr>
    </xdr:pic>
    <xdr:clientData/>
  </xdr:twoCellAnchor>
  <xdr:twoCellAnchor>
    <xdr:from>
      <xdr:col>1</xdr:col>
      <xdr:colOff>144205</xdr:colOff>
      <xdr:row>371</xdr:row>
      <xdr:rowOff>18471</xdr:rowOff>
    </xdr:from>
    <xdr:to>
      <xdr:col>1</xdr:col>
      <xdr:colOff>648056</xdr:colOff>
      <xdr:row>371</xdr:row>
      <xdr:rowOff>649034</xdr:rowOff>
    </xdr:to>
    <xdr:pic>
      <xdr:nvPicPr>
        <xdr:cNvPr id="420" name="Picture 419">
          <a:extLst>
            <a:ext uri="{FF2B5EF4-FFF2-40B4-BE49-F238E27FC236}">
              <a16:creationId xmlns:a16="http://schemas.microsoft.com/office/drawing/2014/main" id="{5C9AF914-2AD3-4743-A8AF-24E551E52C1A}"/>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261805" y="259161971"/>
          <a:ext cx="503851" cy="630563"/>
        </a:xfrm>
        <a:prstGeom prst="rect">
          <a:avLst/>
        </a:prstGeom>
      </xdr:spPr>
    </xdr:pic>
    <xdr:clientData/>
  </xdr:twoCellAnchor>
  <xdr:twoCellAnchor>
    <xdr:from>
      <xdr:col>1</xdr:col>
      <xdr:colOff>153909</xdr:colOff>
      <xdr:row>372</xdr:row>
      <xdr:rowOff>65528</xdr:rowOff>
    </xdr:from>
    <xdr:to>
      <xdr:col>1</xdr:col>
      <xdr:colOff>676343</xdr:colOff>
      <xdr:row>372</xdr:row>
      <xdr:rowOff>658716</xdr:rowOff>
    </xdr:to>
    <xdr:pic>
      <xdr:nvPicPr>
        <xdr:cNvPr id="421" name="Picture 420">
          <a:extLst>
            <a:ext uri="{FF2B5EF4-FFF2-40B4-BE49-F238E27FC236}">
              <a16:creationId xmlns:a16="http://schemas.microsoft.com/office/drawing/2014/main" id="{52BD14FA-53FF-6E4F-95EA-316DE54B821A}"/>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271509" y="259907528"/>
          <a:ext cx="522434" cy="593188"/>
        </a:xfrm>
        <a:prstGeom prst="rect">
          <a:avLst/>
        </a:prstGeom>
      </xdr:spPr>
    </xdr:pic>
    <xdr:clientData/>
  </xdr:twoCellAnchor>
  <xdr:twoCellAnchor>
    <xdr:from>
      <xdr:col>1</xdr:col>
      <xdr:colOff>99281</xdr:colOff>
      <xdr:row>373</xdr:row>
      <xdr:rowOff>20572</xdr:rowOff>
    </xdr:from>
    <xdr:to>
      <xdr:col>1</xdr:col>
      <xdr:colOff>740824</xdr:colOff>
      <xdr:row>373</xdr:row>
      <xdr:rowOff>645489</xdr:rowOff>
    </xdr:to>
    <xdr:pic>
      <xdr:nvPicPr>
        <xdr:cNvPr id="422" name="Picture 421">
          <a:extLst>
            <a:ext uri="{FF2B5EF4-FFF2-40B4-BE49-F238E27FC236}">
              <a16:creationId xmlns:a16="http://schemas.microsoft.com/office/drawing/2014/main" id="{D7C7B67E-AA07-F340-915D-C474D65A1FC7}"/>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216881" y="260561072"/>
          <a:ext cx="641543" cy="624917"/>
        </a:xfrm>
        <a:prstGeom prst="rect">
          <a:avLst/>
        </a:prstGeom>
      </xdr:spPr>
    </xdr:pic>
    <xdr:clientData/>
  </xdr:twoCellAnchor>
  <xdr:twoCellAnchor>
    <xdr:from>
      <xdr:col>1</xdr:col>
      <xdr:colOff>161030</xdr:colOff>
      <xdr:row>374</xdr:row>
      <xdr:rowOff>56613</xdr:rowOff>
    </xdr:from>
    <xdr:to>
      <xdr:col>1</xdr:col>
      <xdr:colOff>728773</xdr:colOff>
      <xdr:row>374</xdr:row>
      <xdr:rowOff>663396</xdr:rowOff>
    </xdr:to>
    <xdr:pic>
      <xdr:nvPicPr>
        <xdr:cNvPr id="423" name="Picture 422">
          <a:extLst>
            <a:ext uri="{FF2B5EF4-FFF2-40B4-BE49-F238E27FC236}">
              <a16:creationId xmlns:a16="http://schemas.microsoft.com/office/drawing/2014/main" id="{7F8D754E-7422-7847-B41C-D3C1EC0159AF}"/>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278630" y="261295613"/>
          <a:ext cx="567743" cy="606783"/>
        </a:xfrm>
        <a:prstGeom prst="rect">
          <a:avLst/>
        </a:prstGeom>
      </xdr:spPr>
    </xdr:pic>
    <xdr:clientData/>
  </xdr:twoCellAnchor>
  <xdr:twoCellAnchor>
    <xdr:from>
      <xdr:col>1</xdr:col>
      <xdr:colOff>56229</xdr:colOff>
      <xdr:row>375</xdr:row>
      <xdr:rowOff>56612</xdr:rowOff>
    </xdr:from>
    <xdr:to>
      <xdr:col>1</xdr:col>
      <xdr:colOff>726353</xdr:colOff>
      <xdr:row>375</xdr:row>
      <xdr:rowOff>662609</xdr:rowOff>
    </xdr:to>
    <xdr:pic>
      <xdr:nvPicPr>
        <xdr:cNvPr id="424" name="Picture 423">
          <a:extLst>
            <a:ext uri="{FF2B5EF4-FFF2-40B4-BE49-F238E27FC236}">
              <a16:creationId xmlns:a16="http://schemas.microsoft.com/office/drawing/2014/main" id="{14D02437-EC00-2944-BEEF-57A3DF5D8671}"/>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173829" y="261994112"/>
          <a:ext cx="670124" cy="605997"/>
        </a:xfrm>
        <a:prstGeom prst="rect">
          <a:avLst/>
        </a:prstGeom>
      </xdr:spPr>
    </xdr:pic>
    <xdr:clientData/>
  </xdr:twoCellAnchor>
  <xdr:twoCellAnchor>
    <xdr:from>
      <xdr:col>1</xdr:col>
      <xdr:colOff>57867</xdr:colOff>
      <xdr:row>376</xdr:row>
      <xdr:rowOff>42876</xdr:rowOff>
    </xdr:from>
    <xdr:to>
      <xdr:col>1</xdr:col>
      <xdr:colOff>708429</xdr:colOff>
      <xdr:row>376</xdr:row>
      <xdr:rowOff>674107</xdr:rowOff>
    </xdr:to>
    <xdr:pic>
      <xdr:nvPicPr>
        <xdr:cNvPr id="425" name="Picture 424">
          <a:extLst>
            <a:ext uri="{FF2B5EF4-FFF2-40B4-BE49-F238E27FC236}">
              <a16:creationId xmlns:a16="http://schemas.microsoft.com/office/drawing/2014/main" id="{F27E898F-D331-C142-9C0E-16003A6F8F02}"/>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5467" y="262678876"/>
          <a:ext cx="650562" cy="631231"/>
        </a:xfrm>
        <a:prstGeom prst="rect">
          <a:avLst/>
        </a:prstGeom>
      </xdr:spPr>
    </xdr:pic>
    <xdr:clientData/>
  </xdr:twoCellAnchor>
  <xdr:twoCellAnchor>
    <xdr:from>
      <xdr:col>1</xdr:col>
      <xdr:colOff>35363</xdr:colOff>
      <xdr:row>377</xdr:row>
      <xdr:rowOff>20816</xdr:rowOff>
    </xdr:from>
    <xdr:to>
      <xdr:col>1</xdr:col>
      <xdr:colOff>661799</xdr:colOff>
      <xdr:row>377</xdr:row>
      <xdr:rowOff>676484</xdr:rowOff>
    </xdr:to>
    <xdr:pic>
      <xdr:nvPicPr>
        <xdr:cNvPr id="426" name="Picture 425">
          <a:extLst>
            <a:ext uri="{FF2B5EF4-FFF2-40B4-BE49-F238E27FC236}">
              <a16:creationId xmlns:a16="http://schemas.microsoft.com/office/drawing/2014/main" id="{C868C33F-14B9-5C47-B5F4-EBFFC9BEFBA0}"/>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1152963" y="263355316"/>
          <a:ext cx="626436" cy="655668"/>
        </a:xfrm>
        <a:prstGeom prst="rect">
          <a:avLst/>
        </a:prstGeom>
      </xdr:spPr>
    </xdr:pic>
    <xdr:clientData/>
  </xdr:twoCellAnchor>
  <xdr:twoCellAnchor>
    <xdr:from>
      <xdr:col>1</xdr:col>
      <xdr:colOff>143485</xdr:colOff>
      <xdr:row>378</xdr:row>
      <xdr:rowOff>70883</xdr:rowOff>
    </xdr:from>
    <xdr:to>
      <xdr:col>1</xdr:col>
      <xdr:colOff>712726</xdr:colOff>
      <xdr:row>378</xdr:row>
      <xdr:rowOff>680915</xdr:rowOff>
    </xdr:to>
    <xdr:pic>
      <xdr:nvPicPr>
        <xdr:cNvPr id="427" name="Picture 426">
          <a:extLst>
            <a:ext uri="{FF2B5EF4-FFF2-40B4-BE49-F238E27FC236}">
              <a16:creationId xmlns:a16="http://schemas.microsoft.com/office/drawing/2014/main" id="{8A65FB71-B0D1-8E4F-A924-26EDAADEA29B}"/>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261085" y="264103883"/>
          <a:ext cx="569241" cy="610032"/>
        </a:xfrm>
        <a:prstGeom prst="rect">
          <a:avLst/>
        </a:prstGeom>
      </xdr:spPr>
    </xdr:pic>
    <xdr:clientData/>
  </xdr:twoCellAnchor>
  <xdr:twoCellAnchor>
    <xdr:from>
      <xdr:col>1</xdr:col>
      <xdr:colOff>300454</xdr:colOff>
      <xdr:row>379</xdr:row>
      <xdr:rowOff>56613</xdr:rowOff>
    </xdr:from>
    <xdr:to>
      <xdr:col>1</xdr:col>
      <xdr:colOff>734704</xdr:colOff>
      <xdr:row>379</xdr:row>
      <xdr:rowOff>687110</xdr:rowOff>
    </xdr:to>
    <xdr:pic>
      <xdr:nvPicPr>
        <xdr:cNvPr id="428" name="Picture 427">
          <a:extLst>
            <a:ext uri="{FF2B5EF4-FFF2-40B4-BE49-F238E27FC236}">
              <a16:creationId xmlns:a16="http://schemas.microsoft.com/office/drawing/2014/main" id="{C122A398-9E4E-4041-916A-B982DF5468CD}"/>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418054" y="264788113"/>
          <a:ext cx="434250" cy="630497"/>
        </a:xfrm>
        <a:prstGeom prst="rect">
          <a:avLst/>
        </a:prstGeom>
      </xdr:spPr>
    </xdr:pic>
    <xdr:clientData/>
  </xdr:twoCellAnchor>
  <xdr:twoCellAnchor>
    <xdr:from>
      <xdr:col>1</xdr:col>
      <xdr:colOff>257641</xdr:colOff>
      <xdr:row>380</xdr:row>
      <xdr:rowOff>56614</xdr:rowOff>
    </xdr:from>
    <xdr:to>
      <xdr:col>1</xdr:col>
      <xdr:colOff>739868</xdr:colOff>
      <xdr:row>380</xdr:row>
      <xdr:rowOff>678705</xdr:rowOff>
    </xdr:to>
    <xdr:pic>
      <xdr:nvPicPr>
        <xdr:cNvPr id="429" name="Picture 428">
          <a:extLst>
            <a:ext uri="{FF2B5EF4-FFF2-40B4-BE49-F238E27FC236}">
              <a16:creationId xmlns:a16="http://schemas.microsoft.com/office/drawing/2014/main" id="{3DE0FF97-3AE2-2F4D-8BFE-FEF43F6F1A90}"/>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375241" y="265486614"/>
          <a:ext cx="482227" cy="622091"/>
        </a:xfrm>
        <a:prstGeom prst="rect">
          <a:avLst/>
        </a:prstGeom>
      </xdr:spPr>
    </xdr:pic>
    <xdr:clientData/>
  </xdr:twoCellAnchor>
  <xdr:twoCellAnchor>
    <xdr:from>
      <xdr:col>1</xdr:col>
      <xdr:colOff>243372</xdr:colOff>
      <xdr:row>381</xdr:row>
      <xdr:rowOff>42342</xdr:rowOff>
    </xdr:from>
    <xdr:to>
      <xdr:col>1</xdr:col>
      <xdr:colOff>733868</xdr:colOff>
      <xdr:row>381</xdr:row>
      <xdr:rowOff>676497</xdr:rowOff>
    </xdr:to>
    <xdr:pic>
      <xdr:nvPicPr>
        <xdr:cNvPr id="430" name="Picture 429">
          <a:extLst>
            <a:ext uri="{FF2B5EF4-FFF2-40B4-BE49-F238E27FC236}">
              <a16:creationId xmlns:a16="http://schemas.microsoft.com/office/drawing/2014/main" id="{75027E75-E8D7-304C-A819-F173B6D0DA71}"/>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360972" y="266170842"/>
          <a:ext cx="490496" cy="634155"/>
        </a:xfrm>
        <a:prstGeom prst="rect">
          <a:avLst/>
        </a:prstGeom>
      </xdr:spPr>
    </xdr:pic>
    <xdr:clientData/>
  </xdr:twoCellAnchor>
  <xdr:twoCellAnchor>
    <xdr:from>
      <xdr:col>1</xdr:col>
      <xdr:colOff>221847</xdr:colOff>
      <xdr:row>382</xdr:row>
      <xdr:rowOff>49356</xdr:rowOff>
    </xdr:from>
    <xdr:to>
      <xdr:col>1</xdr:col>
      <xdr:colOff>721709</xdr:colOff>
      <xdr:row>382</xdr:row>
      <xdr:rowOff>671448</xdr:rowOff>
    </xdr:to>
    <xdr:pic>
      <xdr:nvPicPr>
        <xdr:cNvPr id="431" name="Picture 430">
          <a:extLst>
            <a:ext uri="{FF2B5EF4-FFF2-40B4-BE49-F238E27FC236}">
              <a16:creationId xmlns:a16="http://schemas.microsoft.com/office/drawing/2014/main" id="{8B61705B-D19B-EE43-B1DC-8FEE22A49488}"/>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339447" y="266876356"/>
          <a:ext cx="499862" cy="622092"/>
        </a:xfrm>
        <a:prstGeom prst="rect">
          <a:avLst/>
        </a:prstGeom>
      </xdr:spPr>
    </xdr:pic>
    <xdr:clientData/>
  </xdr:twoCellAnchor>
  <xdr:twoCellAnchor>
    <xdr:from>
      <xdr:col>1</xdr:col>
      <xdr:colOff>64878</xdr:colOff>
      <xdr:row>383</xdr:row>
      <xdr:rowOff>22077</xdr:rowOff>
    </xdr:from>
    <xdr:to>
      <xdr:col>1</xdr:col>
      <xdr:colOff>719911</xdr:colOff>
      <xdr:row>383</xdr:row>
      <xdr:rowOff>672807</xdr:rowOff>
    </xdr:to>
    <xdr:pic>
      <xdr:nvPicPr>
        <xdr:cNvPr id="432" name="Picture 431">
          <a:extLst>
            <a:ext uri="{FF2B5EF4-FFF2-40B4-BE49-F238E27FC236}">
              <a16:creationId xmlns:a16="http://schemas.microsoft.com/office/drawing/2014/main" id="{C401B70A-9E06-9D43-9A16-F14F360F4AA9}"/>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182478" y="267547577"/>
          <a:ext cx="655033" cy="650730"/>
        </a:xfrm>
        <a:prstGeom prst="rect">
          <a:avLst/>
        </a:prstGeom>
      </xdr:spPr>
    </xdr:pic>
    <xdr:clientData/>
  </xdr:twoCellAnchor>
  <xdr:twoCellAnchor>
    <xdr:from>
      <xdr:col>1</xdr:col>
      <xdr:colOff>266614</xdr:colOff>
      <xdr:row>384</xdr:row>
      <xdr:rowOff>28071</xdr:rowOff>
    </xdr:from>
    <xdr:to>
      <xdr:col>1</xdr:col>
      <xdr:colOff>691955</xdr:colOff>
      <xdr:row>384</xdr:row>
      <xdr:rowOff>676412</xdr:rowOff>
    </xdr:to>
    <xdr:pic>
      <xdr:nvPicPr>
        <xdr:cNvPr id="433" name="Picture 432">
          <a:extLst>
            <a:ext uri="{FF2B5EF4-FFF2-40B4-BE49-F238E27FC236}">
              <a16:creationId xmlns:a16="http://schemas.microsoft.com/office/drawing/2014/main" id="{DA859417-862D-DC48-9CAB-B7A9E3F9ED2D}"/>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384214" y="268252071"/>
          <a:ext cx="425341" cy="648341"/>
        </a:xfrm>
        <a:prstGeom prst="rect">
          <a:avLst/>
        </a:prstGeom>
      </xdr:spPr>
    </xdr:pic>
    <xdr:clientData/>
  </xdr:twoCellAnchor>
  <xdr:twoCellAnchor>
    <xdr:from>
      <xdr:col>1</xdr:col>
      <xdr:colOff>213903</xdr:colOff>
      <xdr:row>385</xdr:row>
      <xdr:rowOff>56613</xdr:rowOff>
    </xdr:from>
    <xdr:to>
      <xdr:col>1</xdr:col>
      <xdr:colOff>647814</xdr:colOff>
      <xdr:row>385</xdr:row>
      <xdr:rowOff>652818</xdr:rowOff>
    </xdr:to>
    <xdr:pic>
      <xdr:nvPicPr>
        <xdr:cNvPr id="434" name="Picture 433">
          <a:extLst>
            <a:ext uri="{FF2B5EF4-FFF2-40B4-BE49-F238E27FC236}">
              <a16:creationId xmlns:a16="http://schemas.microsoft.com/office/drawing/2014/main" id="{23CAE2B5-DFA1-464B-BB22-B89E144BC458}"/>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331503" y="268979113"/>
          <a:ext cx="433911" cy="596205"/>
        </a:xfrm>
        <a:prstGeom prst="rect">
          <a:avLst/>
        </a:prstGeom>
      </xdr:spPr>
    </xdr:pic>
    <xdr:clientData/>
  </xdr:twoCellAnchor>
  <xdr:twoCellAnchor>
    <xdr:from>
      <xdr:col>1</xdr:col>
      <xdr:colOff>285982</xdr:colOff>
      <xdr:row>386</xdr:row>
      <xdr:rowOff>27586</xdr:rowOff>
    </xdr:from>
    <xdr:to>
      <xdr:col>1</xdr:col>
      <xdr:colOff>708475</xdr:colOff>
      <xdr:row>386</xdr:row>
      <xdr:rowOff>564266</xdr:rowOff>
    </xdr:to>
    <xdr:pic>
      <xdr:nvPicPr>
        <xdr:cNvPr id="435" name="Picture 434">
          <a:extLst>
            <a:ext uri="{FF2B5EF4-FFF2-40B4-BE49-F238E27FC236}">
              <a16:creationId xmlns:a16="http://schemas.microsoft.com/office/drawing/2014/main" id="{4F2C5E82-24D1-F444-8DB1-76C42DF991E5}"/>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403582" y="269648586"/>
          <a:ext cx="422493" cy="536680"/>
        </a:xfrm>
        <a:prstGeom prst="rect">
          <a:avLst/>
        </a:prstGeom>
      </xdr:spPr>
    </xdr:pic>
    <xdr:clientData/>
  </xdr:twoCellAnchor>
  <xdr:twoCellAnchor>
    <xdr:from>
      <xdr:col>1</xdr:col>
      <xdr:colOff>249454</xdr:colOff>
      <xdr:row>387</xdr:row>
      <xdr:rowOff>16941</xdr:rowOff>
    </xdr:from>
    <xdr:to>
      <xdr:col>1</xdr:col>
      <xdr:colOff>713845</xdr:colOff>
      <xdr:row>387</xdr:row>
      <xdr:rowOff>556774</xdr:rowOff>
    </xdr:to>
    <xdr:pic>
      <xdr:nvPicPr>
        <xdr:cNvPr id="436" name="Picture 435">
          <a:extLst>
            <a:ext uri="{FF2B5EF4-FFF2-40B4-BE49-F238E27FC236}">
              <a16:creationId xmlns:a16="http://schemas.microsoft.com/office/drawing/2014/main" id="{633E5E79-6983-B94A-93B8-F9A41D03B620}"/>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367054" y="270336441"/>
          <a:ext cx="464391" cy="539833"/>
        </a:xfrm>
        <a:prstGeom prst="rect">
          <a:avLst/>
        </a:prstGeom>
      </xdr:spPr>
    </xdr:pic>
    <xdr:clientData/>
  </xdr:twoCellAnchor>
  <xdr:twoCellAnchor>
    <xdr:from>
      <xdr:col>1</xdr:col>
      <xdr:colOff>299520</xdr:colOff>
      <xdr:row>388</xdr:row>
      <xdr:rowOff>27587</xdr:rowOff>
    </xdr:from>
    <xdr:to>
      <xdr:col>1</xdr:col>
      <xdr:colOff>710594</xdr:colOff>
      <xdr:row>388</xdr:row>
      <xdr:rowOff>564267</xdr:rowOff>
    </xdr:to>
    <xdr:pic>
      <xdr:nvPicPr>
        <xdr:cNvPr id="437" name="Picture 436">
          <a:extLst>
            <a:ext uri="{FF2B5EF4-FFF2-40B4-BE49-F238E27FC236}">
              <a16:creationId xmlns:a16="http://schemas.microsoft.com/office/drawing/2014/main" id="{61FDB405-54E0-ED45-AA14-9B23CCA5475B}"/>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417120" y="271045587"/>
          <a:ext cx="411074" cy="536680"/>
        </a:xfrm>
        <a:prstGeom prst="rect">
          <a:avLst/>
        </a:prstGeom>
      </xdr:spPr>
    </xdr:pic>
    <xdr:clientData/>
  </xdr:twoCellAnchor>
  <xdr:twoCellAnchor>
    <xdr:from>
      <xdr:col>1</xdr:col>
      <xdr:colOff>285250</xdr:colOff>
      <xdr:row>389</xdr:row>
      <xdr:rowOff>42343</xdr:rowOff>
    </xdr:from>
    <xdr:to>
      <xdr:col>1</xdr:col>
      <xdr:colOff>680119</xdr:colOff>
      <xdr:row>389</xdr:row>
      <xdr:rowOff>644524</xdr:rowOff>
    </xdr:to>
    <xdr:pic>
      <xdr:nvPicPr>
        <xdr:cNvPr id="438" name="Picture 437">
          <a:extLst>
            <a:ext uri="{FF2B5EF4-FFF2-40B4-BE49-F238E27FC236}">
              <a16:creationId xmlns:a16="http://schemas.microsoft.com/office/drawing/2014/main" id="{32E4A018-ED00-B749-9720-090120B568F0}"/>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402850" y="271758843"/>
          <a:ext cx="394869" cy="602181"/>
        </a:xfrm>
        <a:prstGeom prst="rect">
          <a:avLst/>
        </a:prstGeom>
      </xdr:spPr>
    </xdr:pic>
    <xdr:clientData/>
  </xdr:twoCellAnchor>
  <xdr:twoCellAnchor>
    <xdr:from>
      <xdr:col>1</xdr:col>
      <xdr:colOff>114260</xdr:colOff>
      <xdr:row>391</xdr:row>
      <xdr:rowOff>20572</xdr:rowOff>
    </xdr:from>
    <xdr:to>
      <xdr:col>1</xdr:col>
      <xdr:colOff>691610</xdr:colOff>
      <xdr:row>391</xdr:row>
      <xdr:rowOff>567773</xdr:rowOff>
    </xdr:to>
    <xdr:pic>
      <xdr:nvPicPr>
        <xdr:cNvPr id="439" name="Picture 438">
          <a:extLst>
            <a:ext uri="{FF2B5EF4-FFF2-40B4-BE49-F238E27FC236}">
              <a16:creationId xmlns:a16="http://schemas.microsoft.com/office/drawing/2014/main" id="{31333A87-2230-C646-83B7-1A946F1611FA}"/>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231860" y="273134072"/>
          <a:ext cx="577350" cy="547201"/>
        </a:xfrm>
        <a:prstGeom prst="rect">
          <a:avLst/>
        </a:prstGeom>
      </xdr:spPr>
    </xdr:pic>
    <xdr:clientData/>
  </xdr:twoCellAnchor>
  <xdr:twoCellAnchor>
    <xdr:from>
      <xdr:col>1</xdr:col>
      <xdr:colOff>155111</xdr:colOff>
      <xdr:row>390</xdr:row>
      <xdr:rowOff>42344</xdr:rowOff>
    </xdr:from>
    <xdr:to>
      <xdr:col>1</xdr:col>
      <xdr:colOff>632645</xdr:colOff>
      <xdr:row>390</xdr:row>
      <xdr:rowOff>644066</xdr:rowOff>
    </xdr:to>
    <xdr:pic>
      <xdr:nvPicPr>
        <xdr:cNvPr id="440" name="Picture 439">
          <a:extLst>
            <a:ext uri="{FF2B5EF4-FFF2-40B4-BE49-F238E27FC236}">
              <a16:creationId xmlns:a16="http://schemas.microsoft.com/office/drawing/2014/main" id="{E5843E4B-9254-8241-A51E-A5EC6E432914}"/>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272711" y="272457344"/>
          <a:ext cx="477534" cy="601722"/>
        </a:xfrm>
        <a:prstGeom prst="rect">
          <a:avLst/>
        </a:prstGeom>
      </xdr:spPr>
    </xdr:pic>
    <xdr:clientData/>
  </xdr:twoCellAnchor>
  <xdr:twoCellAnchor>
    <xdr:from>
      <xdr:col>1</xdr:col>
      <xdr:colOff>199633</xdr:colOff>
      <xdr:row>392</xdr:row>
      <xdr:rowOff>56611</xdr:rowOff>
    </xdr:from>
    <xdr:to>
      <xdr:col>1</xdr:col>
      <xdr:colOff>727076</xdr:colOff>
      <xdr:row>392</xdr:row>
      <xdr:rowOff>650772</xdr:rowOff>
    </xdr:to>
    <xdr:pic>
      <xdr:nvPicPr>
        <xdr:cNvPr id="441" name="Picture 440">
          <a:extLst>
            <a:ext uri="{FF2B5EF4-FFF2-40B4-BE49-F238E27FC236}">
              <a16:creationId xmlns:a16="http://schemas.microsoft.com/office/drawing/2014/main" id="{67C12209-26AA-BE44-8E3A-7C9A22F817E9}"/>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317233" y="273868611"/>
          <a:ext cx="527443" cy="594161"/>
        </a:xfrm>
        <a:prstGeom prst="rect">
          <a:avLst/>
        </a:prstGeom>
      </xdr:spPr>
    </xdr:pic>
    <xdr:clientData/>
  </xdr:twoCellAnchor>
  <xdr:twoCellAnchor>
    <xdr:from>
      <xdr:col>1</xdr:col>
      <xdr:colOff>206645</xdr:colOff>
      <xdr:row>393</xdr:row>
      <xdr:rowOff>27830</xdr:rowOff>
    </xdr:from>
    <xdr:to>
      <xdr:col>1</xdr:col>
      <xdr:colOff>721257</xdr:colOff>
      <xdr:row>393</xdr:row>
      <xdr:rowOff>636610</xdr:rowOff>
    </xdr:to>
    <xdr:pic>
      <xdr:nvPicPr>
        <xdr:cNvPr id="442" name="Picture 441">
          <a:extLst>
            <a:ext uri="{FF2B5EF4-FFF2-40B4-BE49-F238E27FC236}">
              <a16:creationId xmlns:a16="http://schemas.microsoft.com/office/drawing/2014/main" id="{D3F01F66-FB93-E942-BC32-C2C12C5B9CB4}"/>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324245" y="274538330"/>
          <a:ext cx="514612" cy="608780"/>
        </a:xfrm>
        <a:prstGeom prst="rect">
          <a:avLst/>
        </a:prstGeom>
      </xdr:spPr>
    </xdr:pic>
    <xdr:clientData/>
  </xdr:twoCellAnchor>
  <xdr:twoCellAnchor>
    <xdr:from>
      <xdr:col>1</xdr:col>
      <xdr:colOff>185363</xdr:colOff>
      <xdr:row>394</xdr:row>
      <xdr:rowOff>42344</xdr:rowOff>
    </xdr:from>
    <xdr:to>
      <xdr:col>1</xdr:col>
      <xdr:colOff>721530</xdr:colOff>
      <xdr:row>394</xdr:row>
      <xdr:rowOff>651123</xdr:rowOff>
    </xdr:to>
    <xdr:pic>
      <xdr:nvPicPr>
        <xdr:cNvPr id="443" name="Picture 442">
          <a:extLst>
            <a:ext uri="{FF2B5EF4-FFF2-40B4-BE49-F238E27FC236}">
              <a16:creationId xmlns:a16="http://schemas.microsoft.com/office/drawing/2014/main" id="{47FD3504-301A-D54F-98FB-3268D1C1247B}"/>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302963" y="275251344"/>
          <a:ext cx="536167" cy="608779"/>
        </a:xfrm>
        <a:prstGeom prst="rect">
          <a:avLst/>
        </a:prstGeom>
      </xdr:spPr>
    </xdr:pic>
    <xdr:clientData/>
  </xdr:twoCellAnchor>
  <xdr:twoCellAnchor>
    <xdr:from>
      <xdr:col>1</xdr:col>
      <xdr:colOff>213658</xdr:colOff>
      <xdr:row>395</xdr:row>
      <xdr:rowOff>42343</xdr:rowOff>
    </xdr:from>
    <xdr:to>
      <xdr:col>1</xdr:col>
      <xdr:colOff>714029</xdr:colOff>
      <xdr:row>395</xdr:row>
      <xdr:rowOff>642568</xdr:rowOff>
    </xdr:to>
    <xdr:pic>
      <xdr:nvPicPr>
        <xdr:cNvPr id="444" name="Picture 443">
          <a:extLst>
            <a:ext uri="{FF2B5EF4-FFF2-40B4-BE49-F238E27FC236}">
              <a16:creationId xmlns:a16="http://schemas.microsoft.com/office/drawing/2014/main" id="{EB32F449-C569-B94D-B8B6-E5F138C69A72}"/>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331258" y="275949843"/>
          <a:ext cx="500371" cy="600225"/>
        </a:xfrm>
        <a:prstGeom prst="rect">
          <a:avLst/>
        </a:prstGeom>
      </xdr:spPr>
    </xdr:pic>
    <xdr:clientData/>
  </xdr:twoCellAnchor>
  <xdr:twoCellAnchor>
    <xdr:from>
      <xdr:col>1</xdr:col>
      <xdr:colOff>156823</xdr:colOff>
      <xdr:row>396</xdr:row>
      <xdr:rowOff>27829</xdr:rowOff>
    </xdr:from>
    <xdr:to>
      <xdr:col>1</xdr:col>
      <xdr:colOff>708515</xdr:colOff>
      <xdr:row>396</xdr:row>
      <xdr:rowOff>632194</xdr:rowOff>
    </xdr:to>
    <xdr:pic>
      <xdr:nvPicPr>
        <xdr:cNvPr id="445" name="Picture 444">
          <a:extLst>
            <a:ext uri="{FF2B5EF4-FFF2-40B4-BE49-F238E27FC236}">
              <a16:creationId xmlns:a16="http://schemas.microsoft.com/office/drawing/2014/main" id="{8261ED73-D9E3-4F42-8683-EA46A7358576}"/>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274423" y="276633829"/>
          <a:ext cx="551692" cy="604365"/>
        </a:xfrm>
        <a:prstGeom prst="rect">
          <a:avLst/>
        </a:prstGeom>
      </xdr:spPr>
    </xdr:pic>
    <xdr:clientData/>
  </xdr:twoCellAnchor>
  <xdr:twoCellAnchor>
    <xdr:from>
      <xdr:col>1</xdr:col>
      <xdr:colOff>127798</xdr:colOff>
      <xdr:row>397</xdr:row>
      <xdr:rowOff>42344</xdr:rowOff>
    </xdr:from>
    <xdr:to>
      <xdr:col>1</xdr:col>
      <xdr:colOff>692320</xdr:colOff>
      <xdr:row>397</xdr:row>
      <xdr:rowOff>647788</xdr:rowOff>
    </xdr:to>
    <xdr:pic>
      <xdr:nvPicPr>
        <xdr:cNvPr id="446" name="Picture 445">
          <a:extLst>
            <a:ext uri="{FF2B5EF4-FFF2-40B4-BE49-F238E27FC236}">
              <a16:creationId xmlns:a16="http://schemas.microsoft.com/office/drawing/2014/main" id="{1B42D71C-246B-0248-8B82-CF00F4DFFC2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245398" y="277346844"/>
          <a:ext cx="564522" cy="605444"/>
        </a:xfrm>
        <a:prstGeom prst="rect">
          <a:avLst/>
        </a:prstGeom>
      </xdr:spPr>
    </xdr:pic>
    <xdr:clientData/>
  </xdr:twoCellAnchor>
  <xdr:twoCellAnchor>
    <xdr:from>
      <xdr:col>1</xdr:col>
      <xdr:colOff>42422</xdr:colOff>
      <xdr:row>398</xdr:row>
      <xdr:rowOff>34842</xdr:rowOff>
    </xdr:from>
    <xdr:to>
      <xdr:col>1</xdr:col>
      <xdr:colOff>698164</xdr:colOff>
      <xdr:row>398</xdr:row>
      <xdr:rowOff>569550</xdr:rowOff>
    </xdr:to>
    <xdr:pic>
      <xdr:nvPicPr>
        <xdr:cNvPr id="447" name="Picture 446">
          <a:extLst>
            <a:ext uri="{FF2B5EF4-FFF2-40B4-BE49-F238E27FC236}">
              <a16:creationId xmlns:a16="http://schemas.microsoft.com/office/drawing/2014/main" id="{FFA4FD83-F482-A746-811B-69683D4F60A6}"/>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1160022" y="278037842"/>
          <a:ext cx="655742" cy="534708"/>
        </a:xfrm>
        <a:prstGeom prst="rect">
          <a:avLst/>
        </a:prstGeom>
      </xdr:spPr>
    </xdr:pic>
    <xdr:clientData/>
  </xdr:twoCellAnchor>
  <xdr:twoCellAnchor>
    <xdr:from>
      <xdr:col>1</xdr:col>
      <xdr:colOff>128287</xdr:colOff>
      <xdr:row>399</xdr:row>
      <xdr:rowOff>28073</xdr:rowOff>
    </xdr:from>
    <xdr:to>
      <xdr:col>1</xdr:col>
      <xdr:colOff>705639</xdr:colOff>
      <xdr:row>399</xdr:row>
      <xdr:rowOff>640693</xdr:rowOff>
    </xdr:to>
    <xdr:pic>
      <xdr:nvPicPr>
        <xdr:cNvPr id="448" name="Picture 447">
          <a:extLst>
            <a:ext uri="{FF2B5EF4-FFF2-40B4-BE49-F238E27FC236}">
              <a16:creationId xmlns:a16="http://schemas.microsoft.com/office/drawing/2014/main" id="{2F4E5ACD-B43C-4D4F-AEFB-08FD7C380A48}"/>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5887" y="278729573"/>
          <a:ext cx="577352" cy="612620"/>
        </a:xfrm>
        <a:prstGeom prst="rect">
          <a:avLst/>
        </a:prstGeom>
      </xdr:spPr>
    </xdr:pic>
    <xdr:clientData/>
  </xdr:twoCellAnchor>
  <xdr:twoCellAnchor>
    <xdr:from>
      <xdr:col>1</xdr:col>
      <xdr:colOff>123721</xdr:colOff>
      <xdr:row>400</xdr:row>
      <xdr:rowOff>37776</xdr:rowOff>
    </xdr:from>
    <xdr:to>
      <xdr:col>1</xdr:col>
      <xdr:colOff>701073</xdr:colOff>
      <xdr:row>400</xdr:row>
      <xdr:rowOff>650397</xdr:rowOff>
    </xdr:to>
    <xdr:pic>
      <xdr:nvPicPr>
        <xdr:cNvPr id="449" name="Picture 448">
          <a:extLst>
            <a:ext uri="{FF2B5EF4-FFF2-40B4-BE49-F238E27FC236}">
              <a16:creationId xmlns:a16="http://schemas.microsoft.com/office/drawing/2014/main" id="{25E1011E-9DB9-5743-BAD6-E5C7DD564E1F}"/>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1321" y="279437776"/>
          <a:ext cx="577352" cy="612621"/>
        </a:xfrm>
        <a:prstGeom prst="rect">
          <a:avLst/>
        </a:prstGeom>
      </xdr:spPr>
    </xdr:pic>
    <xdr:clientData/>
  </xdr:twoCellAnchor>
  <xdr:twoCellAnchor>
    <xdr:from>
      <xdr:col>1</xdr:col>
      <xdr:colOff>213905</xdr:colOff>
      <xdr:row>401</xdr:row>
      <xdr:rowOff>56613</xdr:rowOff>
    </xdr:from>
    <xdr:to>
      <xdr:col>1</xdr:col>
      <xdr:colOff>650128</xdr:colOff>
      <xdr:row>401</xdr:row>
      <xdr:rowOff>586198</xdr:rowOff>
    </xdr:to>
    <xdr:pic>
      <xdr:nvPicPr>
        <xdr:cNvPr id="450" name="Picture 449">
          <a:extLst>
            <a:ext uri="{FF2B5EF4-FFF2-40B4-BE49-F238E27FC236}">
              <a16:creationId xmlns:a16="http://schemas.microsoft.com/office/drawing/2014/main" id="{9B102409-FE38-D643-938D-74A5338D247A}"/>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331505" y="280155113"/>
          <a:ext cx="436223" cy="529585"/>
        </a:xfrm>
        <a:prstGeom prst="rect">
          <a:avLst/>
        </a:prstGeom>
      </xdr:spPr>
    </xdr:pic>
    <xdr:clientData/>
  </xdr:twoCellAnchor>
  <xdr:twoCellAnchor>
    <xdr:from>
      <xdr:col>1</xdr:col>
      <xdr:colOff>185362</xdr:colOff>
      <xdr:row>402</xdr:row>
      <xdr:rowOff>31214</xdr:rowOff>
    </xdr:from>
    <xdr:to>
      <xdr:col>1</xdr:col>
      <xdr:colOff>574955</xdr:colOff>
      <xdr:row>402</xdr:row>
      <xdr:rowOff>541659</xdr:rowOff>
    </xdr:to>
    <xdr:pic>
      <xdr:nvPicPr>
        <xdr:cNvPr id="451" name="Picture 450">
          <a:extLst>
            <a:ext uri="{FF2B5EF4-FFF2-40B4-BE49-F238E27FC236}">
              <a16:creationId xmlns:a16="http://schemas.microsoft.com/office/drawing/2014/main" id="{FB855A2C-EAA2-6C46-905E-DC22D034678D}"/>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302962" y="280828214"/>
          <a:ext cx="389593" cy="510445"/>
        </a:xfrm>
        <a:prstGeom prst="rect">
          <a:avLst/>
        </a:prstGeom>
      </xdr:spPr>
    </xdr:pic>
    <xdr:clientData/>
  </xdr:twoCellAnchor>
  <xdr:twoCellAnchor>
    <xdr:from>
      <xdr:col>1</xdr:col>
      <xdr:colOff>141576</xdr:colOff>
      <xdr:row>403</xdr:row>
      <xdr:rowOff>28073</xdr:rowOff>
    </xdr:from>
    <xdr:to>
      <xdr:col>1</xdr:col>
      <xdr:colOff>667607</xdr:colOff>
      <xdr:row>403</xdr:row>
      <xdr:rowOff>645448</xdr:rowOff>
    </xdr:to>
    <xdr:pic>
      <xdr:nvPicPr>
        <xdr:cNvPr id="452" name="Picture 451">
          <a:extLst>
            <a:ext uri="{FF2B5EF4-FFF2-40B4-BE49-F238E27FC236}">
              <a16:creationId xmlns:a16="http://schemas.microsoft.com/office/drawing/2014/main" id="{337B5D53-2287-A74C-8F39-1AA57B437E59}"/>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259176" y="281523573"/>
          <a:ext cx="526031" cy="617375"/>
        </a:xfrm>
        <a:prstGeom prst="rect">
          <a:avLst/>
        </a:prstGeom>
      </xdr:spPr>
    </xdr:pic>
    <xdr:clientData/>
  </xdr:twoCellAnchor>
  <xdr:twoCellAnchor>
    <xdr:from>
      <xdr:col>1</xdr:col>
      <xdr:colOff>141820</xdr:colOff>
      <xdr:row>404</xdr:row>
      <xdr:rowOff>34842</xdr:rowOff>
    </xdr:from>
    <xdr:to>
      <xdr:col>1</xdr:col>
      <xdr:colOff>683504</xdr:colOff>
      <xdr:row>404</xdr:row>
      <xdr:rowOff>632074</xdr:rowOff>
    </xdr:to>
    <xdr:pic>
      <xdr:nvPicPr>
        <xdr:cNvPr id="453" name="Picture 452">
          <a:extLst>
            <a:ext uri="{FF2B5EF4-FFF2-40B4-BE49-F238E27FC236}">
              <a16:creationId xmlns:a16="http://schemas.microsoft.com/office/drawing/2014/main" id="{8A355ACD-D5A6-B049-94C6-D6C7518E3424}"/>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259420" y="282228842"/>
          <a:ext cx="541684" cy="597232"/>
        </a:xfrm>
        <a:prstGeom prst="rect">
          <a:avLst/>
        </a:prstGeom>
      </xdr:spPr>
    </xdr:pic>
    <xdr:clientData/>
  </xdr:twoCellAnchor>
  <xdr:twoCellAnchor>
    <xdr:from>
      <xdr:col>1</xdr:col>
      <xdr:colOff>142066</xdr:colOff>
      <xdr:row>405</xdr:row>
      <xdr:rowOff>20816</xdr:rowOff>
    </xdr:from>
    <xdr:to>
      <xdr:col>1</xdr:col>
      <xdr:colOff>695168</xdr:colOff>
      <xdr:row>405</xdr:row>
      <xdr:rowOff>642241</xdr:rowOff>
    </xdr:to>
    <xdr:pic>
      <xdr:nvPicPr>
        <xdr:cNvPr id="454" name="Picture 453">
          <a:extLst>
            <a:ext uri="{FF2B5EF4-FFF2-40B4-BE49-F238E27FC236}">
              <a16:creationId xmlns:a16="http://schemas.microsoft.com/office/drawing/2014/main" id="{DC836E37-F6CA-A342-AE50-915FACA6E393}"/>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259666" y="282913316"/>
          <a:ext cx="553102" cy="621425"/>
        </a:xfrm>
        <a:prstGeom prst="rect">
          <a:avLst/>
        </a:prstGeom>
      </xdr:spPr>
    </xdr:pic>
    <xdr:clientData/>
  </xdr:twoCellAnchor>
  <xdr:twoCellAnchor>
    <xdr:from>
      <xdr:col>1</xdr:col>
      <xdr:colOff>134564</xdr:colOff>
      <xdr:row>406</xdr:row>
      <xdr:rowOff>49357</xdr:rowOff>
    </xdr:from>
    <xdr:to>
      <xdr:col>1</xdr:col>
      <xdr:colOff>673426</xdr:colOff>
      <xdr:row>406</xdr:row>
      <xdr:rowOff>642908</xdr:rowOff>
    </xdr:to>
    <xdr:pic>
      <xdr:nvPicPr>
        <xdr:cNvPr id="455" name="Picture 454">
          <a:extLst>
            <a:ext uri="{FF2B5EF4-FFF2-40B4-BE49-F238E27FC236}">
              <a16:creationId xmlns:a16="http://schemas.microsoft.com/office/drawing/2014/main" id="{E8D03E14-CE20-604E-8F53-4CCFB4F007E8}"/>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252164" y="283640357"/>
          <a:ext cx="538862" cy="593551"/>
        </a:xfrm>
        <a:prstGeom prst="rect">
          <a:avLst/>
        </a:prstGeom>
      </xdr:spPr>
    </xdr:pic>
    <xdr:clientData/>
  </xdr:twoCellAnchor>
  <xdr:twoCellAnchor>
    <xdr:from>
      <xdr:col>1</xdr:col>
      <xdr:colOff>173050</xdr:colOff>
      <xdr:row>407</xdr:row>
      <xdr:rowOff>37535</xdr:rowOff>
    </xdr:from>
    <xdr:to>
      <xdr:col>1</xdr:col>
      <xdr:colOff>690357</xdr:colOff>
      <xdr:row>407</xdr:row>
      <xdr:rowOff>637155</xdr:rowOff>
    </xdr:to>
    <xdr:pic>
      <xdr:nvPicPr>
        <xdr:cNvPr id="456" name="Picture 455">
          <a:extLst>
            <a:ext uri="{FF2B5EF4-FFF2-40B4-BE49-F238E27FC236}">
              <a16:creationId xmlns:a16="http://schemas.microsoft.com/office/drawing/2014/main" id="{6EDD1394-00CD-6546-BCA4-97AE1B5A5162}"/>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290650" y="284327035"/>
          <a:ext cx="517307" cy="599620"/>
        </a:xfrm>
        <a:prstGeom prst="rect">
          <a:avLst/>
        </a:prstGeom>
      </xdr:spPr>
    </xdr:pic>
    <xdr:clientData/>
  </xdr:twoCellAnchor>
  <xdr:twoCellAnchor>
    <xdr:from>
      <xdr:col>1</xdr:col>
      <xdr:colOff>213902</xdr:colOff>
      <xdr:row>408</xdr:row>
      <xdr:rowOff>35330</xdr:rowOff>
    </xdr:from>
    <xdr:to>
      <xdr:col>1</xdr:col>
      <xdr:colOff>714273</xdr:colOff>
      <xdr:row>408</xdr:row>
      <xdr:rowOff>648173</xdr:rowOff>
    </xdr:to>
    <xdr:pic>
      <xdr:nvPicPr>
        <xdr:cNvPr id="457" name="Picture 456">
          <a:extLst>
            <a:ext uri="{FF2B5EF4-FFF2-40B4-BE49-F238E27FC236}">
              <a16:creationId xmlns:a16="http://schemas.microsoft.com/office/drawing/2014/main" id="{E4A292A9-5F03-A144-80FA-5AD323F3A376}"/>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331502" y="285023330"/>
          <a:ext cx="500371" cy="612843"/>
        </a:xfrm>
        <a:prstGeom prst="rect">
          <a:avLst/>
        </a:prstGeom>
      </xdr:spPr>
    </xdr:pic>
    <xdr:clientData/>
  </xdr:twoCellAnchor>
  <xdr:twoCellAnchor>
    <xdr:from>
      <xdr:col>1</xdr:col>
      <xdr:colOff>194821</xdr:colOff>
      <xdr:row>409</xdr:row>
      <xdr:rowOff>37533</xdr:rowOff>
    </xdr:from>
    <xdr:to>
      <xdr:col>1</xdr:col>
      <xdr:colOff>716940</xdr:colOff>
      <xdr:row>409</xdr:row>
      <xdr:rowOff>638998</xdr:rowOff>
    </xdr:to>
    <xdr:pic>
      <xdr:nvPicPr>
        <xdr:cNvPr id="458" name="Picture 457">
          <a:extLst>
            <a:ext uri="{FF2B5EF4-FFF2-40B4-BE49-F238E27FC236}">
              <a16:creationId xmlns:a16="http://schemas.microsoft.com/office/drawing/2014/main" id="{A62530B4-0735-BF44-9D3D-3DF67EBD89E6}"/>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312421" y="285724033"/>
          <a:ext cx="522119" cy="601465"/>
        </a:xfrm>
        <a:prstGeom prst="rect">
          <a:avLst/>
        </a:prstGeom>
      </xdr:spPr>
    </xdr:pic>
    <xdr:clientData/>
  </xdr:twoCellAnchor>
  <xdr:twoCellAnchor>
    <xdr:from>
      <xdr:col>1</xdr:col>
      <xdr:colOff>135053</xdr:colOff>
      <xdr:row>410</xdr:row>
      <xdr:rowOff>56614</xdr:rowOff>
    </xdr:from>
    <xdr:to>
      <xdr:col>1</xdr:col>
      <xdr:colOff>704615</xdr:colOff>
      <xdr:row>410</xdr:row>
      <xdr:rowOff>646788</xdr:rowOff>
    </xdr:to>
    <xdr:pic>
      <xdr:nvPicPr>
        <xdr:cNvPr id="459" name="Picture 458">
          <a:extLst>
            <a:ext uri="{FF2B5EF4-FFF2-40B4-BE49-F238E27FC236}">
              <a16:creationId xmlns:a16="http://schemas.microsoft.com/office/drawing/2014/main" id="{2EECB97F-D3AB-D14D-B185-769D86511301}"/>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252653" y="286441614"/>
          <a:ext cx="569562" cy="590174"/>
        </a:xfrm>
        <a:prstGeom prst="rect">
          <a:avLst/>
        </a:prstGeom>
      </xdr:spPr>
    </xdr:pic>
    <xdr:clientData/>
  </xdr:twoCellAnchor>
  <xdr:twoCellAnchor>
    <xdr:from>
      <xdr:col>1</xdr:col>
      <xdr:colOff>156583</xdr:colOff>
      <xdr:row>411</xdr:row>
      <xdr:rowOff>42100</xdr:rowOff>
    </xdr:from>
    <xdr:to>
      <xdr:col>1</xdr:col>
      <xdr:colOff>708274</xdr:colOff>
      <xdr:row>411</xdr:row>
      <xdr:rowOff>641025</xdr:rowOff>
    </xdr:to>
    <xdr:pic>
      <xdr:nvPicPr>
        <xdr:cNvPr id="460" name="Picture 459">
          <a:extLst>
            <a:ext uri="{FF2B5EF4-FFF2-40B4-BE49-F238E27FC236}">
              <a16:creationId xmlns:a16="http://schemas.microsoft.com/office/drawing/2014/main" id="{B0A425A3-3A8A-F94A-AF9F-EC527AB963F2}"/>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274183" y="287125600"/>
          <a:ext cx="551691" cy="598925"/>
        </a:xfrm>
        <a:prstGeom prst="rect">
          <a:avLst/>
        </a:prstGeom>
      </xdr:spPr>
    </xdr:pic>
    <xdr:clientData/>
  </xdr:twoCellAnchor>
  <xdr:twoCellAnchor>
    <xdr:from>
      <xdr:col>1</xdr:col>
      <xdr:colOff>185363</xdr:colOff>
      <xdr:row>413</xdr:row>
      <xdr:rowOff>56615</xdr:rowOff>
    </xdr:from>
    <xdr:to>
      <xdr:col>1</xdr:col>
      <xdr:colOff>724224</xdr:colOff>
      <xdr:row>413</xdr:row>
      <xdr:rowOff>649227</xdr:rowOff>
    </xdr:to>
    <xdr:pic>
      <xdr:nvPicPr>
        <xdr:cNvPr id="461" name="Picture 460">
          <a:extLst>
            <a:ext uri="{FF2B5EF4-FFF2-40B4-BE49-F238E27FC236}">
              <a16:creationId xmlns:a16="http://schemas.microsoft.com/office/drawing/2014/main" id="{D12DC70F-56AB-DD46-81E0-2390DB38D0BD}"/>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302963" y="288537115"/>
          <a:ext cx="538861" cy="592612"/>
        </a:xfrm>
        <a:prstGeom prst="rect">
          <a:avLst/>
        </a:prstGeom>
      </xdr:spPr>
    </xdr:pic>
    <xdr:clientData/>
  </xdr:twoCellAnchor>
  <xdr:twoCellAnchor>
    <xdr:from>
      <xdr:col>1</xdr:col>
      <xdr:colOff>228171</xdr:colOff>
      <xdr:row>414</xdr:row>
      <xdr:rowOff>34843</xdr:rowOff>
    </xdr:from>
    <xdr:to>
      <xdr:col>1</xdr:col>
      <xdr:colOff>650664</xdr:colOff>
      <xdr:row>414</xdr:row>
      <xdr:rowOff>631690</xdr:rowOff>
    </xdr:to>
    <xdr:pic>
      <xdr:nvPicPr>
        <xdr:cNvPr id="462" name="Picture 461">
          <a:extLst>
            <a:ext uri="{FF2B5EF4-FFF2-40B4-BE49-F238E27FC236}">
              <a16:creationId xmlns:a16="http://schemas.microsoft.com/office/drawing/2014/main" id="{F8E98E5F-7249-FB48-82CF-344C54E297A6}"/>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345771" y="289213843"/>
          <a:ext cx="422493" cy="596847"/>
        </a:xfrm>
        <a:prstGeom prst="rect">
          <a:avLst/>
        </a:prstGeom>
      </xdr:spPr>
    </xdr:pic>
    <xdr:clientData/>
  </xdr:twoCellAnchor>
  <xdr:twoCellAnchor>
    <xdr:from>
      <xdr:col>1</xdr:col>
      <xdr:colOff>140410</xdr:colOff>
      <xdr:row>412</xdr:row>
      <xdr:rowOff>56611</xdr:rowOff>
    </xdr:from>
    <xdr:to>
      <xdr:col>1</xdr:col>
      <xdr:colOff>716944</xdr:colOff>
      <xdr:row>412</xdr:row>
      <xdr:rowOff>648197</xdr:rowOff>
    </xdr:to>
    <xdr:pic>
      <xdr:nvPicPr>
        <xdr:cNvPr id="463" name="Picture 462">
          <a:extLst>
            <a:ext uri="{FF2B5EF4-FFF2-40B4-BE49-F238E27FC236}">
              <a16:creationId xmlns:a16="http://schemas.microsoft.com/office/drawing/2014/main" id="{48FCC1A3-0317-1549-87DE-180A97785D11}"/>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258010" y="287838611"/>
          <a:ext cx="576534" cy="591586"/>
        </a:xfrm>
        <a:prstGeom prst="rect">
          <a:avLst/>
        </a:prstGeom>
      </xdr:spPr>
    </xdr:pic>
    <xdr:clientData/>
  </xdr:twoCellAnchor>
  <xdr:twoCellAnchor>
    <xdr:from>
      <xdr:col>1</xdr:col>
      <xdr:colOff>213902</xdr:colOff>
      <xdr:row>415</xdr:row>
      <xdr:rowOff>42099</xdr:rowOff>
    </xdr:from>
    <xdr:to>
      <xdr:col>1</xdr:col>
      <xdr:colOff>637293</xdr:colOff>
      <xdr:row>415</xdr:row>
      <xdr:rowOff>638598</xdr:rowOff>
    </xdr:to>
    <xdr:pic>
      <xdr:nvPicPr>
        <xdr:cNvPr id="464" name="Picture 463">
          <a:extLst>
            <a:ext uri="{FF2B5EF4-FFF2-40B4-BE49-F238E27FC236}">
              <a16:creationId xmlns:a16="http://schemas.microsoft.com/office/drawing/2014/main" id="{64E8E0BC-1875-3240-80AE-552ED4DD5DAA}"/>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331502" y="289919599"/>
          <a:ext cx="423391" cy="596499"/>
        </a:xfrm>
        <a:prstGeom prst="rect">
          <a:avLst/>
        </a:prstGeom>
      </xdr:spPr>
    </xdr:pic>
    <xdr:clientData/>
  </xdr:twoCellAnchor>
  <xdr:twoCellAnchor>
    <xdr:from>
      <xdr:col>1</xdr:col>
      <xdr:colOff>209337</xdr:colOff>
      <xdr:row>416</xdr:row>
      <xdr:rowOff>70883</xdr:rowOff>
    </xdr:from>
    <xdr:to>
      <xdr:col>1</xdr:col>
      <xdr:colOff>632727</xdr:colOff>
      <xdr:row>416</xdr:row>
      <xdr:rowOff>646210</xdr:rowOff>
    </xdr:to>
    <xdr:pic>
      <xdr:nvPicPr>
        <xdr:cNvPr id="465" name="Picture 464">
          <a:extLst>
            <a:ext uri="{FF2B5EF4-FFF2-40B4-BE49-F238E27FC236}">
              <a16:creationId xmlns:a16="http://schemas.microsoft.com/office/drawing/2014/main" id="{DD003562-A812-C34B-A22B-47FE20CCC8F4}"/>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326937" y="290646883"/>
          <a:ext cx="423390" cy="575327"/>
        </a:xfrm>
        <a:prstGeom prst="rect">
          <a:avLst/>
        </a:prstGeom>
      </xdr:spPr>
    </xdr:pic>
    <xdr:clientData/>
  </xdr:twoCellAnchor>
  <xdr:twoCellAnchor>
    <xdr:from>
      <xdr:col>1</xdr:col>
      <xdr:colOff>228171</xdr:colOff>
      <xdr:row>417</xdr:row>
      <xdr:rowOff>42344</xdr:rowOff>
    </xdr:from>
    <xdr:to>
      <xdr:col>1</xdr:col>
      <xdr:colOff>639244</xdr:colOff>
      <xdr:row>417</xdr:row>
      <xdr:rowOff>642781</xdr:rowOff>
    </xdr:to>
    <xdr:pic>
      <xdr:nvPicPr>
        <xdr:cNvPr id="466" name="Picture 465">
          <a:extLst>
            <a:ext uri="{FF2B5EF4-FFF2-40B4-BE49-F238E27FC236}">
              <a16:creationId xmlns:a16="http://schemas.microsoft.com/office/drawing/2014/main" id="{73017DCB-F267-0349-AC55-C1E1AAFC896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345771" y="291316844"/>
          <a:ext cx="411073" cy="600437"/>
        </a:xfrm>
        <a:prstGeom prst="rect">
          <a:avLst/>
        </a:prstGeom>
      </xdr:spPr>
    </xdr:pic>
    <xdr:clientData/>
  </xdr:twoCellAnchor>
  <xdr:twoCellAnchor>
    <xdr:from>
      <xdr:col>1</xdr:col>
      <xdr:colOff>225869</xdr:colOff>
      <xdr:row>418</xdr:row>
      <xdr:rowOff>54795</xdr:rowOff>
    </xdr:from>
    <xdr:to>
      <xdr:col>1</xdr:col>
      <xdr:colOff>670308</xdr:colOff>
      <xdr:row>418</xdr:row>
      <xdr:rowOff>572562</xdr:rowOff>
    </xdr:to>
    <xdr:pic>
      <xdr:nvPicPr>
        <xdr:cNvPr id="467" name="Picture 466">
          <a:extLst>
            <a:ext uri="{FF2B5EF4-FFF2-40B4-BE49-F238E27FC236}">
              <a16:creationId xmlns:a16="http://schemas.microsoft.com/office/drawing/2014/main" id="{780BBBF6-B93A-CC4F-99BB-DA909DC0DCD6}"/>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343469" y="292027795"/>
          <a:ext cx="444439" cy="517767"/>
        </a:xfrm>
        <a:prstGeom prst="rect">
          <a:avLst/>
        </a:prstGeom>
      </xdr:spPr>
    </xdr:pic>
    <xdr:clientData/>
  </xdr:twoCellAnchor>
  <xdr:twoCellAnchor>
    <xdr:from>
      <xdr:col>1</xdr:col>
      <xdr:colOff>242443</xdr:colOff>
      <xdr:row>419</xdr:row>
      <xdr:rowOff>40756</xdr:rowOff>
    </xdr:from>
    <xdr:to>
      <xdr:col>1</xdr:col>
      <xdr:colOff>702913</xdr:colOff>
      <xdr:row>419</xdr:row>
      <xdr:rowOff>645849</xdr:rowOff>
    </xdr:to>
    <xdr:pic>
      <xdr:nvPicPr>
        <xdr:cNvPr id="468" name="Picture 467">
          <a:extLst>
            <a:ext uri="{FF2B5EF4-FFF2-40B4-BE49-F238E27FC236}">
              <a16:creationId xmlns:a16="http://schemas.microsoft.com/office/drawing/2014/main" id="{D536516C-71A0-B242-8E35-525DA5E9F5B5}"/>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360043" y="292712256"/>
          <a:ext cx="460470" cy="605093"/>
        </a:xfrm>
        <a:prstGeom prst="rect">
          <a:avLst/>
        </a:prstGeom>
      </xdr:spPr>
    </xdr:pic>
    <xdr:clientData/>
  </xdr:twoCellAnchor>
  <xdr:twoCellAnchor>
    <xdr:from>
      <xdr:col>1</xdr:col>
      <xdr:colOff>244011</xdr:colOff>
      <xdr:row>420</xdr:row>
      <xdr:rowOff>29644</xdr:rowOff>
    </xdr:from>
    <xdr:to>
      <xdr:col>1</xdr:col>
      <xdr:colOff>675484</xdr:colOff>
      <xdr:row>420</xdr:row>
      <xdr:rowOff>646042</xdr:rowOff>
    </xdr:to>
    <xdr:pic>
      <xdr:nvPicPr>
        <xdr:cNvPr id="469" name="Picture 468">
          <a:extLst>
            <a:ext uri="{FF2B5EF4-FFF2-40B4-BE49-F238E27FC236}">
              <a16:creationId xmlns:a16="http://schemas.microsoft.com/office/drawing/2014/main" id="{F45F55F0-1DBD-6E40-B285-269060434885}"/>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361611" y="293399644"/>
          <a:ext cx="431473" cy="616398"/>
        </a:xfrm>
        <a:prstGeom prst="rect">
          <a:avLst/>
        </a:prstGeom>
      </xdr:spPr>
    </xdr:pic>
    <xdr:clientData/>
  </xdr:twoCellAnchor>
  <xdr:twoCellAnchor>
    <xdr:from>
      <xdr:col>1</xdr:col>
      <xdr:colOff>177800</xdr:colOff>
      <xdr:row>429</xdr:row>
      <xdr:rowOff>24196</xdr:rowOff>
    </xdr:from>
    <xdr:to>
      <xdr:col>1</xdr:col>
      <xdr:colOff>679864</xdr:colOff>
      <xdr:row>429</xdr:row>
      <xdr:rowOff>647403</xdr:rowOff>
    </xdr:to>
    <xdr:pic>
      <xdr:nvPicPr>
        <xdr:cNvPr id="470" name="Picture 469">
          <a:extLst>
            <a:ext uri="{FF2B5EF4-FFF2-40B4-BE49-F238E27FC236}">
              <a16:creationId xmlns:a16="http://schemas.microsoft.com/office/drawing/2014/main" id="{EA3CB371-4BE0-D148-98AC-116C50F661A0}"/>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295400" y="2996806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428</xdr:row>
      <xdr:rowOff>33407</xdr:rowOff>
    </xdr:from>
    <xdr:to>
      <xdr:col>1</xdr:col>
      <xdr:colOff>678810</xdr:colOff>
      <xdr:row>428</xdr:row>
      <xdr:rowOff>648286</xdr:rowOff>
    </xdr:to>
    <xdr:pic>
      <xdr:nvPicPr>
        <xdr:cNvPr id="471" name="Picture 470">
          <a:extLst>
            <a:ext uri="{FF2B5EF4-FFF2-40B4-BE49-F238E27FC236}">
              <a16:creationId xmlns:a16="http://schemas.microsoft.com/office/drawing/2014/main" id="{6974F4C4-187E-C947-A356-9C6A48F3C8FF}"/>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305406" y="2989914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427</xdr:row>
      <xdr:rowOff>41875</xdr:rowOff>
    </xdr:from>
    <xdr:to>
      <xdr:col>1</xdr:col>
      <xdr:colOff>700363</xdr:colOff>
      <xdr:row>427</xdr:row>
      <xdr:rowOff>645337</xdr:rowOff>
    </xdr:to>
    <xdr:pic>
      <xdr:nvPicPr>
        <xdr:cNvPr id="472" name="Picture 471">
          <a:extLst>
            <a:ext uri="{FF2B5EF4-FFF2-40B4-BE49-F238E27FC236}">
              <a16:creationId xmlns:a16="http://schemas.microsoft.com/office/drawing/2014/main" id="{8D68F276-F137-7E4E-8E16-2023FB734FDA}"/>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326957" y="2983013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424</xdr:row>
      <xdr:rowOff>39205</xdr:rowOff>
    </xdr:from>
    <xdr:to>
      <xdr:col>1</xdr:col>
      <xdr:colOff>672981</xdr:colOff>
      <xdr:row>424</xdr:row>
      <xdr:rowOff>631158</xdr:rowOff>
    </xdr:to>
    <xdr:pic>
      <xdr:nvPicPr>
        <xdr:cNvPr id="473" name="Picture 472">
          <a:extLst>
            <a:ext uri="{FF2B5EF4-FFF2-40B4-BE49-F238E27FC236}">
              <a16:creationId xmlns:a16="http://schemas.microsoft.com/office/drawing/2014/main" id="{92E00E95-EC0B-EE40-ADC5-342407FAA66E}"/>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299634" y="2962032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425</xdr:row>
      <xdr:rowOff>28924</xdr:rowOff>
    </xdr:from>
    <xdr:to>
      <xdr:col>1</xdr:col>
      <xdr:colOff>655390</xdr:colOff>
      <xdr:row>425</xdr:row>
      <xdr:rowOff>646432</xdr:rowOff>
    </xdr:to>
    <xdr:pic>
      <xdr:nvPicPr>
        <xdr:cNvPr id="474" name="Picture 473">
          <a:extLst>
            <a:ext uri="{FF2B5EF4-FFF2-40B4-BE49-F238E27FC236}">
              <a16:creationId xmlns:a16="http://schemas.microsoft.com/office/drawing/2014/main" id="{2BD7FA3A-776D-0242-A006-ADA1C1B9264B}"/>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265768" y="2968914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426</xdr:row>
      <xdr:rowOff>28078</xdr:rowOff>
    </xdr:from>
    <xdr:to>
      <xdr:col>1</xdr:col>
      <xdr:colOff>619985</xdr:colOff>
      <xdr:row>426</xdr:row>
      <xdr:rowOff>648080</xdr:rowOff>
    </xdr:to>
    <xdr:pic>
      <xdr:nvPicPr>
        <xdr:cNvPr id="475" name="Picture 474">
          <a:extLst>
            <a:ext uri="{FF2B5EF4-FFF2-40B4-BE49-F238E27FC236}">
              <a16:creationId xmlns:a16="http://schemas.microsoft.com/office/drawing/2014/main" id="{12D60027-6C96-804C-A072-5DF77BCC6409}"/>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231901" y="2975890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422</xdr:row>
      <xdr:rowOff>30737</xdr:rowOff>
    </xdr:from>
    <xdr:to>
      <xdr:col>1</xdr:col>
      <xdr:colOff>710287</xdr:colOff>
      <xdr:row>422</xdr:row>
      <xdr:rowOff>644656</xdr:rowOff>
    </xdr:to>
    <xdr:pic>
      <xdr:nvPicPr>
        <xdr:cNvPr id="476" name="Picture 475">
          <a:extLst>
            <a:ext uri="{FF2B5EF4-FFF2-40B4-BE49-F238E27FC236}">
              <a16:creationId xmlns:a16="http://schemas.microsoft.com/office/drawing/2014/main" id="{46F64D64-5890-0347-9DA7-3CA989EB51D1}"/>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9269" y="2947977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423</xdr:row>
      <xdr:rowOff>30738</xdr:rowOff>
    </xdr:from>
    <xdr:to>
      <xdr:col>1</xdr:col>
      <xdr:colOff>701820</xdr:colOff>
      <xdr:row>423</xdr:row>
      <xdr:rowOff>644657</xdr:rowOff>
    </xdr:to>
    <xdr:pic>
      <xdr:nvPicPr>
        <xdr:cNvPr id="477" name="Picture 476">
          <a:extLst>
            <a:ext uri="{FF2B5EF4-FFF2-40B4-BE49-F238E27FC236}">
              <a16:creationId xmlns:a16="http://schemas.microsoft.com/office/drawing/2014/main" id="{CCA3E11C-1DD7-DC40-B554-70A39FBF718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0802" y="2954962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421</xdr:row>
      <xdr:rowOff>34973</xdr:rowOff>
    </xdr:from>
    <xdr:to>
      <xdr:col>1</xdr:col>
      <xdr:colOff>706049</xdr:colOff>
      <xdr:row>421</xdr:row>
      <xdr:rowOff>648380</xdr:rowOff>
    </xdr:to>
    <xdr:pic>
      <xdr:nvPicPr>
        <xdr:cNvPr id="478" name="Picture 477">
          <a:extLst>
            <a:ext uri="{FF2B5EF4-FFF2-40B4-BE49-F238E27FC236}">
              <a16:creationId xmlns:a16="http://schemas.microsoft.com/office/drawing/2014/main" id="{CCA47794-2258-B741-AA6B-1C896D2BE399}"/>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325034" y="2941034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430</xdr:row>
      <xdr:rowOff>30737</xdr:rowOff>
    </xdr:from>
    <xdr:to>
      <xdr:col>1</xdr:col>
      <xdr:colOff>691643</xdr:colOff>
      <xdr:row>430</xdr:row>
      <xdr:rowOff>646728</xdr:rowOff>
    </xdr:to>
    <xdr:pic>
      <xdr:nvPicPr>
        <xdr:cNvPr id="479" name="Picture 478">
          <a:extLst>
            <a:ext uri="{FF2B5EF4-FFF2-40B4-BE49-F238E27FC236}">
              <a16:creationId xmlns:a16="http://schemas.microsoft.com/office/drawing/2014/main" id="{EC0B4A17-D575-E64F-BA5E-2DF5C716EF9A}"/>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295400" y="3003857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431</xdr:row>
      <xdr:rowOff>30738</xdr:rowOff>
    </xdr:from>
    <xdr:to>
      <xdr:col>1</xdr:col>
      <xdr:colOff>708577</xdr:colOff>
      <xdr:row>431</xdr:row>
      <xdr:rowOff>646729</xdr:rowOff>
    </xdr:to>
    <xdr:pic>
      <xdr:nvPicPr>
        <xdr:cNvPr id="480" name="Picture 479">
          <a:extLst>
            <a:ext uri="{FF2B5EF4-FFF2-40B4-BE49-F238E27FC236}">
              <a16:creationId xmlns:a16="http://schemas.microsoft.com/office/drawing/2014/main" id="{1F1AE508-FBC8-0D43-8306-AC13D9F9DEF7}"/>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312334" y="3010842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432</xdr:row>
      <xdr:rowOff>39205</xdr:rowOff>
    </xdr:from>
    <xdr:to>
      <xdr:col>1</xdr:col>
      <xdr:colOff>672959</xdr:colOff>
      <xdr:row>432</xdr:row>
      <xdr:rowOff>647470</xdr:rowOff>
    </xdr:to>
    <xdr:pic>
      <xdr:nvPicPr>
        <xdr:cNvPr id="481" name="Picture 480">
          <a:extLst>
            <a:ext uri="{FF2B5EF4-FFF2-40B4-BE49-F238E27FC236}">
              <a16:creationId xmlns:a16="http://schemas.microsoft.com/office/drawing/2014/main" id="{C58FF6D2-E01C-0A46-9B89-15EAE770F15F}"/>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299635" y="3017912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433</xdr:row>
      <xdr:rowOff>40414</xdr:rowOff>
    </xdr:from>
    <xdr:to>
      <xdr:col>1</xdr:col>
      <xdr:colOff>698069</xdr:colOff>
      <xdr:row>433</xdr:row>
      <xdr:rowOff>648464</xdr:rowOff>
    </xdr:to>
    <xdr:pic>
      <xdr:nvPicPr>
        <xdr:cNvPr id="482" name="Picture 481">
          <a:extLst>
            <a:ext uri="{FF2B5EF4-FFF2-40B4-BE49-F238E27FC236}">
              <a16:creationId xmlns:a16="http://schemas.microsoft.com/office/drawing/2014/main" id="{9C89E815-A250-5841-9296-0FC5B6D44F31}"/>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312335" y="3024909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434</xdr:row>
      <xdr:rowOff>35848</xdr:rowOff>
    </xdr:from>
    <xdr:to>
      <xdr:col>1</xdr:col>
      <xdr:colOff>675751</xdr:colOff>
      <xdr:row>434</xdr:row>
      <xdr:rowOff>647522</xdr:rowOff>
    </xdr:to>
    <xdr:pic>
      <xdr:nvPicPr>
        <xdr:cNvPr id="483" name="Picture 482">
          <a:extLst>
            <a:ext uri="{FF2B5EF4-FFF2-40B4-BE49-F238E27FC236}">
              <a16:creationId xmlns:a16="http://schemas.microsoft.com/office/drawing/2014/main" id="{FF7843E1-4D9E-9648-9766-B57737B874E2}"/>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290430" y="3031848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435</xdr:row>
      <xdr:rowOff>26899</xdr:rowOff>
    </xdr:from>
    <xdr:to>
      <xdr:col>1</xdr:col>
      <xdr:colOff>676584</xdr:colOff>
      <xdr:row>435</xdr:row>
      <xdr:rowOff>634635</xdr:rowOff>
    </xdr:to>
    <xdr:pic>
      <xdr:nvPicPr>
        <xdr:cNvPr id="484" name="Picture 483">
          <a:extLst>
            <a:ext uri="{FF2B5EF4-FFF2-40B4-BE49-F238E27FC236}">
              <a16:creationId xmlns:a16="http://schemas.microsoft.com/office/drawing/2014/main" id="{CE13DEDA-8ED4-4E4B-90F2-D6493CDBD720}"/>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298711" y="3038743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436</xdr:row>
      <xdr:rowOff>26741</xdr:rowOff>
    </xdr:from>
    <xdr:to>
      <xdr:col>1</xdr:col>
      <xdr:colOff>663332</xdr:colOff>
      <xdr:row>436</xdr:row>
      <xdr:rowOff>568635</xdr:rowOff>
    </xdr:to>
    <xdr:pic>
      <xdr:nvPicPr>
        <xdr:cNvPr id="485" name="Picture 484">
          <a:extLst>
            <a:ext uri="{FF2B5EF4-FFF2-40B4-BE49-F238E27FC236}">
              <a16:creationId xmlns:a16="http://schemas.microsoft.com/office/drawing/2014/main" id="{99A7E1A1-A700-3F46-B4CC-0715BABB78A5}"/>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285459" y="3045727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437</xdr:row>
      <xdr:rowOff>36216</xdr:rowOff>
    </xdr:from>
    <xdr:to>
      <xdr:col>1</xdr:col>
      <xdr:colOff>643516</xdr:colOff>
      <xdr:row>437</xdr:row>
      <xdr:rowOff>648819</xdr:rowOff>
    </xdr:to>
    <xdr:pic>
      <xdr:nvPicPr>
        <xdr:cNvPr id="486" name="Picture 485">
          <a:extLst>
            <a:ext uri="{FF2B5EF4-FFF2-40B4-BE49-F238E27FC236}">
              <a16:creationId xmlns:a16="http://schemas.microsoft.com/office/drawing/2014/main" id="{CBDFE5CB-CF6B-A24E-B4D4-97C57E2B1713}"/>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271106" y="3052807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438</xdr:row>
      <xdr:rowOff>31791</xdr:rowOff>
    </xdr:from>
    <xdr:to>
      <xdr:col>1</xdr:col>
      <xdr:colOff>649243</xdr:colOff>
      <xdr:row>438</xdr:row>
      <xdr:rowOff>644971</xdr:rowOff>
    </xdr:to>
    <xdr:pic>
      <xdr:nvPicPr>
        <xdr:cNvPr id="487" name="Picture 486">
          <a:extLst>
            <a:ext uri="{FF2B5EF4-FFF2-40B4-BE49-F238E27FC236}">
              <a16:creationId xmlns:a16="http://schemas.microsoft.com/office/drawing/2014/main" id="{B99DC8FA-DF84-294D-99A1-FAF1138F5E7B}"/>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258958" y="3059747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439</xdr:row>
      <xdr:rowOff>66814</xdr:rowOff>
    </xdr:from>
    <xdr:to>
      <xdr:col>1</xdr:col>
      <xdr:colOff>714686</xdr:colOff>
      <xdr:row>439</xdr:row>
      <xdr:rowOff>664823</xdr:rowOff>
    </xdr:to>
    <xdr:pic>
      <xdr:nvPicPr>
        <xdr:cNvPr id="488" name="Picture 487">
          <a:extLst>
            <a:ext uri="{FF2B5EF4-FFF2-40B4-BE49-F238E27FC236}">
              <a16:creationId xmlns:a16="http://schemas.microsoft.com/office/drawing/2014/main" id="{FFB89ED3-8FA2-2444-AD5B-21BB25B37F9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336813" y="3067083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440</xdr:row>
      <xdr:rowOff>40861</xdr:rowOff>
    </xdr:from>
    <xdr:to>
      <xdr:col>1</xdr:col>
      <xdr:colOff>651741</xdr:colOff>
      <xdr:row>440</xdr:row>
      <xdr:rowOff>650289</xdr:rowOff>
    </xdr:to>
    <xdr:pic>
      <xdr:nvPicPr>
        <xdr:cNvPr id="489" name="Picture 488">
          <a:extLst>
            <a:ext uri="{FF2B5EF4-FFF2-40B4-BE49-F238E27FC236}">
              <a16:creationId xmlns:a16="http://schemas.microsoft.com/office/drawing/2014/main" id="{42A590DB-BD6D-B345-965A-B745F3D0AF97}"/>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73867" y="3073808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441</xdr:row>
      <xdr:rowOff>41413</xdr:rowOff>
    </xdr:from>
    <xdr:to>
      <xdr:col>1</xdr:col>
      <xdr:colOff>664992</xdr:colOff>
      <xdr:row>441</xdr:row>
      <xdr:rowOff>650842</xdr:rowOff>
    </xdr:to>
    <xdr:pic>
      <xdr:nvPicPr>
        <xdr:cNvPr id="490" name="Picture 489">
          <a:extLst>
            <a:ext uri="{FF2B5EF4-FFF2-40B4-BE49-F238E27FC236}">
              <a16:creationId xmlns:a16="http://schemas.microsoft.com/office/drawing/2014/main" id="{5FF4E4DC-CD70-6040-9F0A-181823815DD2}"/>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87118" y="3080799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442</xdr:row>
      <xdr:rowOff>27609</xdr:rowOff>
    </xdr:from>
    <xdr:to>
      <xdr:col>1</xdr:col>
      <xdr:colOff>727097</xdr:colOff>
      <xdr:row>442</xdr:row>
      <xdr:rowOff>649217</xdr:rowOff>
    </xdr:to>
    <xdr:pic>
      <xdr:nvPicPr>
        <xdr:cNvPr id="491" name="Picture 490">
          <a:extLst>
            <a:ext uri="{FF2B5EF4-FFF2-40B4-BE49-F238E27FC236}">
              <a16:creationId xmlns:a16="http://schemas.microsoft.com/office/drawing/2014/main" id="{EC35D0F7-4EF9-064E-97B7-61FDFDBDCC04}"/>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336813" y="3087646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443</xdr:row>
      <xdr:rowOff>39756</xdr:rowOff>
    </xdr:from>
    <xdr:to>
      <xdr:col>1</xdr:col>
      <xdr:colOff>727650</xdr:colOff>
      <xdr:row>443</xdr:row>
      <xdr:rowOff>654745</xdr:rowOff>
    </xdr:to>
    <xdr:pic>
      <xdr:nvPicPr>
        <xdr:cNvPr id="492" name="Picture 491">
          <a:extLst>
            <a:ext uri="{FF2B5EF4-FFF2-40B4-BE49-F238E27FC236}">
              <a16:creationId xmlns:a16="http://schemas.microsoft.com/office/drawing/2014/main" id="{4171C106-F145-6D4D-9D01-47F5649D94BD}"/>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366" y="3094752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444</xdr:row>
      <xdr:rowOff>40309</xdr:rowOff>
    </xdr:from>
    <xdr:to>
      <xdr:col>1</xdr:col>
      <xdr:colOff>728201</xdr:colOff>
      <xdr:row>444</xdr:row>
      <xdr:rowOff>655297</xdr:rowOff>
    </xdr:to>
    <xdr:pic>
      <xdr:nvPicPr>
        <xdr:cNvPr id="493" name="Picture 492">
          <a:extLst>
            <a:ext uri="{FF2B5EF4-FFF2-40B4-BE49-F238E27FC236}">
              <a16:creationId xmlns:a16="http://schemas.microsoft.com/office/drawing/2014/main" id="{1B511986-42DE-8D48-A96E-5C802BE8C0B7}"/>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917" y="3101743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445</xdr:row>
      <xdr:rowOff>55770</xdr:rowOff>
    </xdr:from>
    <xdr:to>
      <xdr:col>1</xdr:col>
      <xdr:colOff>728755</xdr:colOff>
      <xdr:row>445</xdr:row>
      <xdr:rowOff>673242</xdr:rowOff>
    </xdr:to>
    <xdr:pic>
      <xdr:nvPicPr>
        <xdr:cNvPr id="494" name="Picture 493">
          <a:extLst>
            <a:ext uri="{FF2B5EF4-FFF2-40B4-BE49-F238E27FC236}">
              <a16:creationId xmlns:a16="http://schemas.microsoft.com/office/drawing/2014/main" id="{5441F472-AF5D-2D47-9787-D2EA7EF8BF48}"/>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338470" y="3108882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446</xdr:row>
      <xdr:rowOff>66814</xdr:rowOff>
    </xdr:from>
    <xdr:to>
      <xdr:col>1</xdr:col>
      <xdr:colOff>713437</xdr:colOff>
      <xdr:row>446</xdr:row>
      <xdr:rowOff>658199</xdr:rowOff>
    </xdr:to>
    <xdr:pic>
      <xdr:nvPicPr>
        <xdr:cNvPr id="495" name="Picture 494">
          <a:extLst>
            <a:ext uri="{FF2B5EF4-FFF2-40B4-BE49-F238E27FC236}">
              <a16:creationId xmlns:a16="http://schemas.microsoft.com/office/drawing/2014/main" id="{C9B5D006-382B-D242-B171-B1837C203256}"/>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336815" y="3115978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447</xdr:row>
      <xdr:rowOff>41414</xdr:rowOff>
    </xdr:from>
    <xdr:to>
      <xdr:col>1</xdr:col>
      <xdr:colOff>713437</xdr:colOff>
      <xdr:row>447</xdr:row>
      <xdr:rowOff>644218</xdr:rowOff>
    </xdr:to>
    <xdr:pic>
      <xdr:nvPicPr>
        <xdr:cNvPr id="496" name="Picture 495">
          <a:extLst>
            <a:ext uri="{FF2B5EF4-FFF2-40B4-BE49-F238E27FC236}">
              <a16:creationId xmlns:a16="http://schemas.microsoft.com/office/drawing/2014/main" id="{97898C17-C046-7F40-8593-67CB6D51EAB6}"/>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336814" y="3122709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448</xdr:row>
      <xdr:rowOff>18833</xdr:rowOff>
    </xdr:from>
    <xdr:to>
      <xdr:col>1</xdr:col>
      <xdr:colOff>736841</xdr:colOff>
      <xdr:row>448</xdr:row>
      <xdr:rowOff>629248</xdr:rowOff>
    </xdr:to>
    <xdr:pic>
      <xdr:nvPicPr>
        <xdr:cNvPr id="497" name="Picture 496">
          <a:extLst>
            <a:ext uri="{FF2B5EF4-FFF2-40B4-BE49-F238E27FC236}">
              <a16:creationId xmlns:a16="http://schemas.microsoft.com/office/drawing/2014/main" id="{B85C4C51-6A85-1F4D-A8F3-D0EAF97B6E92}"/>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351233" y="3129468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449</xdr:row>
      <xdr:rowOff>19694</xdr:rowOff>
    </xdr:from>
    <xdr:to>
      <xdr:col>1</xdr:col>
      <xdr:colOff>708866</xdr:colOff>
      <xdr:row>449</xdr:row>
      <xdr:rowOff>563323</xdr:rowOff>
    </xdr:to>
    <xdr:pic>
      <xdr:nvPicPr>
        <xdr:cNvPr id="498" name="Picture 497">
          <a:extLst>
            <a:ext uri="{FF2B5EF4-FFF2-40B4-BE49-F238E27FC236}">
              <a16:creationId xmlns:a16="http://schemas.microsoft.com/office/drawing/2014/main" id="{2049612E-4AC3-2C46-B412-4A08DCEF6AAE}"/>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323257" y="3136461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450</xdr:row>
      <xdr:rowOff>34358</xdr:rowOff>
    </xdr:from>
    <xdr:to>
      <xdr:col>1</xdr:col>
      <xdr:colOff>723529</xdr:colOff>
      <xdr:row>450</xdr:row>
      <xdr:rowOff>638154</xdr:rowOff>
    </xdr:to>
    <xdr:pic>
      <xdr:nvPicPr>
        <xdr:cNvPr id="499" name="Picture 498">
          <a:extLst>
            <a:ext uri="{FF2B5EF4-FFF2-40B4-BE49-F238E27FC236}">
              <a16:creationId xmlns:a16="http://schemas.microsoft.com/office/drawing/2014/main" id="{6D9BCEF0-4EFB-2640-86D6-C5F2E87DFCB3}"/>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337920" y="3143593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451</xdr:row>
      <xdr:rowOff>43070</xdr:rowOff>
    </xdr:from>
    <xdr:to>
      <xdr:col>1</xdr:col>
      <xdr:colOff>710277</xdr:colOff>
      <xdr:row>451</xdr:row>
      <xdr:rowOff>649346</xdr:rowOff>
    </xdr:to>
    <xdr:pic>
      <xdr:nvPicPr>
        <xdr:cNvPr id="500" name="Picture 499">
          <a:extLst>
            <a:ext uri="{FF2B5EF4-FFF2-40B4-BE49-F238E27FC236}">
              <a16:creationId xmlns:a16="http://schemas.microsoft.com/office/drawing/2014/main" id="{FFA0F3A2-C7A2-8C4D-8379-02B2F813868D}"/>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324669" y="3150665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529</xdr:row>
      <xdr:rowOff>27944</xdr:rowOff>
    </xdr:from>
    <xdr:to>
      <xdr:col>1</xdr:col>
      <xdr:colOff>702124</xdr:colOff>
      <xdr:row>529</xdr:row>
      <xdr:rowOff>637074</xdr:rowOff>
    </xdr:to>
    <xdr:pic>
      <xdr:nvPicPr>
        <xdr:cNvPr id="501" name="Picture 500">
          <a:extLst>
            <a:ext uri="{FF2B5EF4-FFF2-40B4-BE49-F238E27FC236}">
              <a16:creationId xmlns:a16="http://schemas.microsoft.com/office/drawing/2014/main" id="{F4794558-E8CA-2342-8C6A-C7CDF945CA4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334606" y="3695344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452</xdr:row>
      <xdr:rowOff>27610</xdr:rowOff>
    </xdr:from>
    <xdr:to>
      <xdr:col>1</xdr:col>
      <xdr:colOff>683027</xdr:colOff>
      <xdr:row>452</xdr:row>
      <xdr:rowOff>641833</xdr:rowOff>
    </xdr:to>
    <xdr:pic>
      <xdr:nvPicPr>
        <xdr:cNvPr id="502" name="Picture 501">
          <a:extLst>
            <a:ext uri="{FF2B5EF4-FFF2-40B4-BE49-F238E27FC236}">
              <a16:creationId xmlns:a16="http://schemas.microsoft.com/office/drawing/2014/main" id="{BDE2DD62-C16D-8C4D-B733-E12E7AD19E44}"/>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09204" y="3157496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453</xdr:row>
      <xdr:rowOff>28162</xdr:rowOff>
    </xdr:from>
    <xdr:to>
      <xdr:col>1</xdr:col>
      <xdr:colOff>711188</xdr:colOff>
      <xdr:row>453</xdr:row>
      <xdr:rowOff>642385</xdr:rowOff>
    </xdr:to>
    <xdr:pic>
      <xdr:nvPicPr>
        <xdr:cNvPr id="503" name="Picture 502">
          <a:extLst>
            <a:ext uri="{FF2B5EF4-FFF2-40B4-BE49-F238E27FC236}">
              <a16:creationId xmlns:a16="http://schemas.microsoft.com/office/drawing/2014/main" id="{74042EEF-3D3D-E441-9763-87C550DA41B3}"/>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37365" y="3164486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454</xdr:row>
      <xdr:rowOff>55218</xdr:rowOff>
    </xdr:from>
    <xdr:to>
      <xdr:col>1</xdr:col>
      <xdr:colOff>714687</xdr:colOff>
      <xdr:row>454</xdr:row>
      <xdr:rowOff>652398</xdr:rowOff>
    </xdr:to>
    <xdr:pic>
      <xdr:nvPicPr>
        <xdr:cNvPr id="504" name="Picture 503">
          <a:extLst>
            <a:ext uri="{FF2B5EF4-FFF2-40B4-BE49-F238E27FC236}">
              <a16:creationId xmlns:a16="http://schemas.microsoft.com/office/drawing/2014/main" id="{139F4B10-5CB7-B545-9E9F-49DD0547AA23}"/>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336814" y="3171742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455</xdr:row>
      <xdr:rowOff>41965</xdr:rowOff>
    </xdr:from>
    <xdr:to>
      <xdr:col>1</xdr:col>
      <xdr:colOff>715239</xdr:colOff>
      <xdr:row>455</xdr:row>
      <xdr:rowOff>648082</xdr:rowOff>
    </xdr:to>
    <xdr:pic>
      <xdr:nvPicPr>
        <xdr:cNvPr id="505" name="Picture 504">
          <a:extLst>
            <a:ext uri="{FF2B5EF4-FFF2-40B4-BE49-F238E27FC236}">
              <a16:creationId xmlns:a16="http://schemas.microsoft.com/office/drawing/2014/main" id="{2F9BA2BF-BD9D-7A42-B1EF-EE9BFB35200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37366" y="3178594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456</xdr:row>
      <xdr:rowOff>42518</xdr:rowOff>
    </xdr:from>
    <xdr:to>
      <xdr:col>1</xdr:col>
      <xdr:colOff>729596</xdr:colOff>
      <xdr:row>456</xdr:row>
      <xdr:rowOff>648635</xdr:rowOff>
    </xdr:to>
    <xdr:pic>
      <xdr:nvPicPr>
        <xdr:cNvPr id="506" name="Picture 505">
          <a:extLst>
            <a:ext uri="{FF2B5EF4-FFF2-40B4-BE49-F238E27FC236}">
              <a16:creationId xmlns:a16="http://schemas.microsoft.com/office/drawing/2014/main" id="{F698CB80-8BFA-AB4F-9565-55E8ADF60E86}"/>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51723" y="3185585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458</xdr:row>
      <xdr:rowOff>27609</xdr:rowOff>
    </xdr:from>
    <xdr:to>
      <xdr:col>1</xdr:col>
      <xdr:colOff>713294</xdr:colOff>
      <xdr:row>458</xdr:row>
      <xdr:rowOff>647073</xdr:rowOff>
    </xdr:to>
    <xdr:pic>
      <xdr:nvPicPr>
        <xdr:cNvPr id="507" name="Picture 506">
          <a:extLst>
            <a:ext uri="{FF2B5EF4-FFF2-40B4-BE49-F238E27FC236}">
              <a16:creationId xmlns:a16="http://schemas.microsoft.com/office/drawing/2014/main" id="{6D3A7861-5611-1741-B3FB-5D00A90FF326}"/>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323009" y="3199406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457</xdr:row>
      <xdr:rowOff>55219</xdr:rowOff>
    </xdr:from>
    <xdr:to>
      <xdr:col>1</xdr:col>
      <xdr:colOff>728492</xdr:colOff>
      <xdr:row>457</xdr:row>
      <xdr:rowOff>652027</xdr:rowOff>
    </xdr:to>
    <xdr:pic>
      <xdr:nvPicPr>
        <xdr:cNvPr id="508" name="Picture 507">
          <a:extLst>
            <a:ext uri="{FF2B5EF4-FFF2-40B4-BE49-F238E27FC236}">
              <a16:creationId xmlns:a16="http://schemas.microsoft.com/office/drawing/2014/main" id="{121EFEAD-EBF8-ED45-AA2C-4C7C24576348}"/>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350619" y="3192697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459</xdr:row>
      <xdr:rowOff>69023</xdr:rowOff>
    </xdr:from>
    <xdr:to>
      <xdr:col>1</xdr:col>
      <xdr:colOff>722474</xdr:colOff>
      <xdr:row>459</xdr:row>
      <xdr:rowOff>647003</xdr:rowOff>
    </xdr:to>
    <xdr:pic>
      <xdr:nvPicPr>
        <xdr:cNvPr id="509" name="Picture 508">
          <a:extLst>
            <a:ext uri="{FF2B5EF4-FFF2-40B4-BE49-F238E27FC236}">
              <a16:creationId xmlns:a16="http://schemas.microsoft.com/office/drawing/2014/main" id="{56E5D9A5-C2FE-7A49-96A0-9E5622DE334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364422" y="3206805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460</xdr:row>
      <xdr:rowOff>28163</xdr:rowOff>
    </xdr:from>
    <xdr:to>
      <xdr:col>1</xdr:col>
      <xdr:colOff>736704</xdr:colOff>
      <xdr:row>460</xdr:row>
      <xdr:rowOff>642883</xdr:rowOff>
    </xdr:to>
    <xdr:pic>
      <xdr:nvPicPr>
        <xdr:cNvPr id="510" name="Picture 509">
          <a:extLst>
            <a:ext uri="{FF2B5EF4-FFF2-40B4-BE49-F238E27FC236}">
              <a16:creationId xmlns:a16="http://schemas.microsoft.com/office/drawing/2014/main" id="{23062B63-87E2-F246-94AB-AE6B92D2804B}"/>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351169" y="3213381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461</xdr:row>
      <xdr:rowOff>42517</xdr:rowOff>
    </xdr:from>
    <xdr:to>
      <xdr:col>1</xdr:col>
      <xdr:colOff>734506</xdr:colOff>
      <xdr:row>461</xdr:row>
      <xdr:rowOff>643334</xdr:rowOff>
    </xdr:to>
    <xdr:pic>
      <xdr:nvPicPr>
        <xdr:cNvPr id="511" name="Picture 510">
          <a:extLst>
            <a:ext uri="{FF2B5EF4-FFF2-40B4-BE49-F238E27FC236}">
              <a16:creationId xmlns:a16="http://schemas.microsoft.com/office/drawing/2014/main" id="{99BD4219-1ABC-1642-AAFA-FD28D3E72216}"/>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379331" y="3220510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462</xdr:row>
      <xdr:rowOff>43070</xdr:rowOff>
    </xdr:from>
    <xdr:to>
      <xdr:col>1</xdr:col>
      <xdr:colOff>731043</xdr:colOff>
      <xdr:row>462</xdr:row>
      <xdr:rowOff>645556</xdr:rowOff>
    </xdr:to>
    <xdr:pic>
      <xdr:nvPicPr>
        <xdr:cNvPr id="512" name="Picture 511">
          <a:extLst>
            <a:ext uri="{FF2B5EF4-FFF2-40B4-BE49-F238E27FC236}">
              <a16:creationId xmlns:a16="http://schemas.microsoft.com/office/drawing/2014/main" id="{732DE946-98BD-C842-A991-EE93A7CAD39A}"/>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366079" y="3227500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463</xdr:row>
      <xdr:rowOff>43632</xdr:rowOff>
    </xdr:from>
    <xdr:to>
      <xdr:col>1</xdr:col>
      <xdr:colOff>730229</xdr:colOff>
      <xdr:row>463</xdr:row>
      <xdr:rowOff>652471</xdr:rowOff>
    </xdr:to>
    <xdr:pic>
      <xdr:nvPicPr>
        <xdr:cNvPr id="513" name="Picture 512">
          <a:extLst>
            <a:ext uri="{FF2B5EF4-FFF2-40B4-BE49-F238E27FC236}">
              <a16:creationId xmlns:a16="http://schemas.microsoft.com/office/drawing/2014/main" id="{20F96A46-12A9-1E4F-B519-2E465984223F}"/>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351723" y="3234491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464</xdr:row>
      <xdr:rowOff>44186</xdr:rowOff>
    </xdr:from>
    <xdr:to>
      <xdr:col>1</xdr:col>
      <xdr:colOff>730782</xdr:colOff>
      <xdr:row>464</xdr:row>
      <xdr:rowOff>648226</xdr:rowOff>
    </xdr:to>
    <xdr:pic>
      <xdr:nvPicPr>
        <xdr:cNvPr id="514" name="Picture 513">
          <a:extLst>
            <a:ext uri="{FF2B5EF4-FFF2-40B4-BE49-F238E27FC236}">
              <a16:creationId xmlns:a16="http://schemas.microsoft.com/office/drawing/2014/main" id="{0FE218EF-9A8C-0940-A37E-0A554A20825B}"/>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52275" y="3241481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465</xdr:row>
      <xdr:rowOff>44737</xdr:rowOff>
    </xdr:from>
    <xdr:to>
      <xdr:col>1</xdr:col>
      <xdr:colOff>717530</xdr:colOff>
      <xdr:row>465</xdr:row>
      <xdr:rowOff>648776</xdr:rowOff>
    </xdr:to>
    <xdr:pic>
      <xdr:nvPicPr>
        <xdr:cNvPr id="515" name="Picture 514">
          <a:extLst>
            <a:ext uri="{FF2B5EF4-FFF2-40B4-BE49-F238E27FC236}">
              <a16:creationId xmlns:a16="http://schemas.microsoft.com/office/drawing/2014/main" id="{4EBBFD2B-0B04-C44F-AD7E-872B20E76651}"/>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39023" y="3248472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466</xdr:row>
      <xdr:rowOff>47224</xdr:rowOff>
    </xdr:from>
    <xdr:to>
      <xdr:col>1</xdr:col>
      <xdr:colOff>709764</xdr:colOff>
      <xdr:row>466</xdr:row>
      <xdr:rowOff>652873</xdr:rowOff>
    </xdr:to>
    <xdr:pic>
      <xdr:nvPicPr>
        <xdr:cNvPr id="516" name="Picture 515">
          <a:extLst>
            <a:ext uri="{FF2B5EF4-FFF2-40B4-BE49-F238E27FC236}">
              <a16:creationId xmlns:a16="http://schemas.microsoft.com/office/drawing/2014/main" id="{1A68B281-244C-4640-B200-2C7B8718780C}"/>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320133" y="3255482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467</xdr:row>
      <xdr:rowOff>32521</xdr:rowOff>
    </xdr:from>
    <xdr:to>
      <xdr:col>1</xdr:col>
      <xdr:colOff>728480</xdr:colOff>
      <xdr:row>467</xdr:row>
      <xdr:rowOff>644179</xdr:rowOff>
    </xdr:to>
    <xdr:pic>
      <xdr:nvPicPr>
        <xdr:cNvPr id="517" name="Picture 516">
          <a:extLst>
            <a:ext uri="{FF2B5EF4-FFF2-40B4-BE49-F238E27FC236}">
              <a16:creationId xmlns:a16="http://schemas.microsoft.com/office/drawing/2014/main" id="{4B89110B-B43F-384F-8ADA-861E83250728}"/>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338849" y="3262320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468</xdr:row>
      <xdr:rowOff>43215</xdr:rowOff>
    </xdr:from>
    <xdr:to>
      <xdr:col>1</xdr:col>
      <xdr:colOff>726964</xdr:colOff>
      <xdr:row>468</xdr:row>
      <xdr:rowOff>646672</xdr:rowOff>
    </xdr:to>
    <xdr:pic>
      <xdr:nvPicPr>
        <xdr:cNvPr id="518" name="Picture 517">
          <a:extLst>
            <a:ext uri="{FF2B5EF4-FFF2-40B4-BE49-F238E27FC236}">
              <a16:creationId xmlns:a16="http://schemas.microsoft.com/office/drawing/2014/main" id="{D336928C-15BF-9544-8170-81D834B12C91}"/>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362244" y="3269412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469</xdr:row>
      <xdr:rowOff>63938</xdr:rowOff>
    </xdr:from>
    <xdr:to>
      <xdr:col>1</xdr:col>
      <xdr:colOff>718796</xdr:colOff>
      <xdr:row>469</xdr:row>
      <xdr:rowOff>652370</xdr:rowOff>
    </xdr:to>
    <xdr:pic>
      <xdr:nvPicPr>
        <xdr:cNvPr id="519" name="Picture 518">
          <a:extLst>
            <a:ext uri="{FF2B5EF4-FFF2-40B4-BE49-F238E27FC236}">
              <a16:creationId xmlns:a16="http://schemas.microsoft.com/office/drawing/2014/main" id="{0A5B4AA1-60BF-004A-8D4E-E2AD4339DAD5}"/>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345532" y="3276604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470</xdr:row>
      <xdr:rowOff>45222</xdr:rowOff>
    </xdr:from>
    <xdr:to>
      <xdr:col>1</xdr:col>
      <xdr:colOff>720801</xdr:colOff>
      <xdr:row>470</xdr:row>
      <xdr:rowOff>645073</xdr:rowOff>
    </xdr:to>
    <xdr:pic>
      <xdr:nvPicPr>
        <xdr:cNvPr id="520" name="Picture 519">
          <a:extLst>
            <a:ext uri="{FF2B5EF4-FFF2-40B4-BE49-F238E27FC236}">
              <a16:creationId xmlns:a16="http://schemas.microsoft.com/office/drawing/2014/main" id="{8AC54949-FC66-B54D-A06B-2D3704288695}"/>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347538" y="3283402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471</xdr:row>
      <xdr:rowOff>67948</xdr:rowOff>
    </xdr:from>
    <xdr:to>
      <xdr:col>1</xdr:col>
      <xdr:colOff>736787</xdr:colOff>
      <xdr:row>471</xdr:row>
      <xdr:rowOff>644962</xdr:rowOff>
    </xdr:to>
    <xdr:pic>
      <xdr:nvPicPr>
        <xdr:cNvPr id="521" name="Picture 520">
          <a:extLst>
            <a:ext uri="{FF2B5EF4-FFF2-40B4-BE49-F238E27FC236}">
              <a16:creationId xmlns:a16="http://schemas.microsoft.com/office/drawing/2014/main" id="{8A9287F6-851B-BF41-8373-3D3FD8F6408A}"/>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374942" y="3290614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472</xdr:row>
      <xdr:rowOff>26505</xdr:rowOff>
    </xdr:from>
    <xdr:to>
      <xdr:col>1</xdr:col>
      <xdr:colOff>736832</xdr:colOff>
      <xdr:row>472</xdr:row>
      <xdr:rowOff>646189</xdr:rowOff>
    </xdr:to>
    <xdr:pic>
      <xdr:nvPicPr>
        <xdr:cNvPr id="522" name="Picture 521">
          <a:extLst>
            <a:ext uri="{FF2B5EF4-FFF2-40B4-BE49-F238E27FC236}">
              <a16:creationId xmlns:a16="http://schemas.microsoft.com/office/drawing/2014/main" id="{F27F1F62-51CA-2442-BD79-E6B2628F264C}"/>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358902" y="3297185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473</xdr:row>
      <xdr:rowOff>39206</xdr:rowOff>
    </xdr:from>
    <xdr:to>
      <xdr:col>1</xdr:col>
      <xdr:colOff>732304</xdr:colOff>
      <xdr:row>473</xdr:row>
      <xdr:rowOff>649116</xdr:rowOff>
    </xdr:to>
    <xdr:pic>
      <xdr:nvPicPr>
        <xdr:cNvPr id="523" name="Picture 522">
          <a:extLst>
            <a:ext uri="{FF2B5EF4-FFF2-40B4-BE49-F238E27FC236}">
              <a16:creationId xmlns:a16="http://schemas.microsoft.com/office/drawing/2014/main" id="{A24AB2AE-9CFF-9D46-BD38-871B356479FE}"/>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358901" y="3304297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474</xdr:row>
      <xdr:rowOff>26505</xdr:rowOff>
    </xdr:from>
    <xdr:to>
      <xdr:col>1</xdr:col>
      <xdr:colOff>731024</xdr:colOff>
      <xdr:row>474</xdr:row>
      <xdr:rowOff>647835</xdr:rowOff>
    </xdr:to>
    <xdr:pic>
      <xdr:nvPicPr>
        <xdr:cNvPr id="524" name="Picture 523">
          <a:extLst>
            <a:ext uri="{FF2B5EF4-FFF2-40B4-BE49-F238E27FC236}">
              <a16:creationId xmlns:a16="http://schemas.microsoft.com/office/drawing/2014/main" id="{E0A6745C-C7A6-AF4D-9ADA-F6BDCC27ED4E}"/>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346202" y="3311155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478</xdr:row>
      <xdr:rowOff>37144</xdr:rowOff>
    </xdr:from>
    <xdr:to>
      <xdr:col>1</xdr:col>
      <xdr:colOff>731025</xdr:colOff>
      <xdr:row>478</xdr:row>
      <xdr:rowOff>651782</xdr:rowOff>
    </xdr:to>
    <xdr:pic>
      <xdr:nvPicPr>
        <xdr:cNvPr id="525" name="Picture 524">
          <a:extLst>
            <a:ext uri="{FF2B5EF4-FFF2-40B4-BE49-F238E27FC236}">
              <a16:creationId xmlns:a16="http://schemas.microsoft.com/office/drawing/2014/main" id="{A13F86B3-FC41-5E41-A91E-E3593E93DB2F}"/>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346202" y="3339201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475</xdr:row>
      <xdr:rowOff>39205</xdr:rowOff>
    </xdr:from>
    <xdr:to>
      <xdr:col>1</xdr:col>
      <xdr:colOff>731023</xdr:colOff>
      <xdr:row>475</xdr:row>
      <xdr:rowOff>653068</xdr:rowOff>
    </xdr:to>
    <xdr:pic>
      <xdr:nvPicPr>
        <xdr:cNvPr id="526" name="Picture 525">
          <a:extLst>
            <a:ext uri="{FF2B5EF4-FFF2-40B4-BE49-F238E27FC236}">
              <a16:creationId xmlns:a16="http://schemas.microsoft.com/office/drawing/2014/main" id="{B11854DE-DB29-4F44-A15B-06AF3E41C28F}"/>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346200" y="3318267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527" name="Picture 526">
          <a:extLst>
            <a:ext uri="{FF2B5EF4-FFF2-40B4-BE49-F238E27FC236}">
              <a16:creationId xmlns:a16="http://schemas.microsoft.com/office/drawing/2014/main" id="{5EE1824F-DA1D-F143-A647-B210FE7EAD8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25125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477</xdr:row>
      <xdr:rowOff>26504</xdr:rowOff>
    </xdr:from>
    <xdr:to>
      <xdr:col>1</xdr:col>
      <xdr:colOff>731022</xdr:colOff>
      <xdr:row>477</xdr:row>
      <xdr:rowOff>651785</xdr:rowOff>
    </xdr:to>
    <xdr:pic>
      <xdr:nvPicPr>
        <xdr:cNvPr id="528" name="Picture 527">
          <a:extLst>
            <a:ext uri="{FF2B5EF4-FFF2-40B4-BE49-F238E27FC236}">
              <a16:creationId xmlns:a16="http://schemas.microsoft.com/office/drawing/2014/main" id="{7AA65FC3-F371-0341-9812-31F47A96BB5E}"/>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32110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479</xdr:row>
      <xdr:rowOff>50490</xdr:rowOff>
    </xdr:from>
    <xdr:to>
      <xdr:col>1</xdr:col>
      <xdr:colOff>710546</xdr:colOff>
      <xdr:row>479</xdr:row>
      <xdr:rowOff>648607</xdr:rowOff>
    </xdr:to>
    <xdr:pic>
      <xdr:nvPicPr>
        <xdr:cNvPr id="529" name="Picture 528">
          <a:extLst>
            <a:ext uri="{FF2B5EF4-FFF2-40B4-BE49-F238E27FC236}">
              <a16:creationId xmlns:a16="http://schemas.microsoft.com/office/drawing/2014/main" id="{E815FD17-D55C-4A49-9EFF-FC5B88F7770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333500" y="3346319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37789</xdr:rowOff>
    </xdr:from>
    <xdr:to>
      <xdr:col>1</xdr:col>
      <xdr:colOff>685147</xdr:colOff>
      <xdr:row>480</xdr:row>
      <xdr:rowOff>647325</xdr:rowOff>
    </xdr:to>
    <xdr:pic>
      <xdr:nvPicPr>
        <xdr:cNvPr id="530" name="Picture 529">
          <a:extLst>
            <a:ext uri="{FF2B5EF4-FFF2-40B4-BE49-F238E27FC236}">
              <a16:creationId xmlns:a16="http://schemas.microsoft.com/office/drawing/2014/main" id="{C09400FC-E69A-8D44-8C4C-0052DF54F83C}"/>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53177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481</xdr:row>
      <xdr:rowOff>37788</xdr:rowOff>
    </xdr:from>
    <xdr:to>
      <xdr:col>1</xdr:col>
      <xdr:colOff>685147</xdr:colOff>
      <xdr:row>481</xdr:row>
      <xdr:rowOff>647325</xdr:rowOff>
    </xdr:to>
    <xdr:pic>
      <xdr:nvPicPr>
        <xdr:cNvPr id="531" name="Picture 530">
          <a:extLst>
            <a:ext uri="{FF2B5EF4-FFF2-40B4-BE49-F238E27FC236}">
              <a16:creationId xmlns:a16="http://schemas.microsoft.com/office/drawing/2014/main" id="{2966C9B4-D63F-404C-A039-A63180408362}"/>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60162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482</xdr:row>
      <xdr:rowOff>26505</xdr:rowOff>
    </xdr:from>
    <xdr:to>
      <xdr:col>1</xdr:col>
      <xdr:colOff>692925</xdr:colOff>
      <xdr:row>482</xdr:row>
      <xdr:rowOff>649728</xdr:rowOff>
    </xdr:to>
    <xdr:pic>
      <xdr:nvPicPr>
        <xdr:cNvPr id="532" name="Picture 531">
          <a:extLst>
            <a:ext uri="{FF2B5EF4-FFF2-40B4-BE49-F238E27FC236}">
              <a16:creationId xmlns:a16="http://schemas.microsoft.com/office/drawing/2014/main" id="{696F2AA5-7A14-E844-B62F-DDC142AC4FB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308101" y="3367035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483</xdr:row>
      <xdr:rowOff>39204</xdr:rowOff>
    </xdr:from>
    <xdr:to>
      <xdr:col>1</xdr:col>
      <xdr:colOff>692922</xdr:colOff>
      <xdr:row>483</xdr:row>
      <xdr:rowOff>651008</xdr:rowOff>
    </xdr:to>
    <xdr:pic>
      <xdr:nvPicPr>
        <xdr:cNvPr id="533" name="Picture 532">
          <a:extLst>
            <a:ext uri="{FF2B5EF4-FFF2-40B4-BE49-F238E27FC236}">
              <a16:creationId xmlns:a16="http://schemas.microsoft.com/office/drawing/2014/main" id="{8BD993C3-5868-FC44-ABF0-C462ED9DFB06}"/>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308099" y="3374147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484</xdr:row>
      <xdr:rowOff>39206</xdr:rowOff>
    </xdr:from>
    <xdr:to>
      <xdr:col>1</xdr:col>
      <xdr:colOff>692280</xdr:colOff>
      <xdr:row>484</xdr:row>
      <xdr:rowOff>647470</xdr:rowOff>
    </xdr:to>
    <xdr:pic>
      <xdr:nvPicPr>
        <xdr:cNvPr id="534" name="Picture 533">
          <a:extLst>
            <a:ext uri="{FF2B5EF4-FFF2-40B4-BE49-F238E27FC236}">
              <a16:creationId xmlns:a16="http://schemas.microsoft.com/office/drawing/2014/main" id="{005FD2D9-BECE-A04E-BD2F-7BFD01629F6B}"/>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301718" y="3381132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485</xdr:row>
      <xdr:rowOff>51904</xdr:rowOff>
    </xdr:from>
    <xdr:to>
      <xdr:col>1</xdr:col>
      <xdr:colOff>731023</xdr:colOff>
      <xdr:row>485</xdr:row>
      <xdr:rowOff>648732</xdr:rowOff>
    </xdr:to>
    <xdr:pic>
      <xdr:nvPicPr>
        <xdr:cNvPr id="535" name="Picture 534">
          <a:extLst>
            <a:ext uri="{FF2B5EF4-FFF2-40B4-BE49-F238E27FC236}">
              <a16:creationId xmlns:a16="http://schemas.microsoft.com/office/drawing/2014/main" id="{3D9DE701-7318-4E43-86B1-C86BFADEDCCD}"/>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346200" y="3388244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486</xdr:row>
      <xdr:rowOff>39204</xdr:rowOff>
    </xdr:from>
    <xdr:to>
      <xdr:col>1</xdr:col>
      <xdr:colOff>732304</xdr:colOff>
      <xdr:row>486</xdr:row>
      <xdr:rowOff>647451</xdr:rowOff>
    </xdr:to>
    <xdr:pic>
      <xdr:nvPicPr>
        <xdr:cNvPr id="536" name="Picture 535">
          <a:extLst>
            <a:ext uri="{FF2B5EF4-FFF2-40B4-BE49-F238E27FC236}">
              <a16:creationId xmlns:a16="http://schemas.microsoft.com/office/drawing/2014/main" id="{06E7C8A3-DBB3-2E4D-A4C2-F2B1EFB2AC09}"/>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358899" y="3395102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487</xdr:row>
      <xdr:rowOff>51904</xdr:rowOff>
    </xdr:from>
    <xdr:to>
      <xdr:col>1</xdr:col>
      <xdr:colOff>732305</xdr:colOff>
      <xdr:row>487</xdr:row>
      <xdr:rowOff>648733</xdr:rowOff>
    </xdr:to>
    <xdr:pic>
      <xdr:nvPicPr>
        <xdr:cNvPr id="537" name="Picture 536">
          <a:extLst>
            <a:ext uri="{FF2B5EF4-FFF2-40B4-BE49-F238E27FC236}">
              <a16:creationId xmlns:a16="http://schemas.microsoft.com/office/drawing/2014/main" id="{55111985-5CF8-A44E-A9F0-F3C5B444590D}"/>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358900" y="3402214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488</xdr:row>
      <xdr:rowOff>26505</xdr:rowOff>
    </xdr:from>
    <xdr:to>
      <xdr:col>1</xdr:col>
      <xdr:colOff>717042</xdr:colOff>
      <xdr:row>488</xdr:row>
      <xdr:rowOff>646034</xdr:rowOff>
    </xdr:to>
    <xdr:pic>
      <xdr:nvPicPr>
        <xdr:cNvPr id="538" name="Picture 537">
          <a:extLst>
            <a:ext uri="{FF2B5EF4-FFF2-40B4-BE49-F238E27FC236}">
              <a16:creationId xmlns:a16="http://schemas.microsoft.com/office/drawing/2014/main" id="{43B9A264-1193-5646-A7C2-54C1285F97A5}"/>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320800" y="3408945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489</xdr:row>
      <xdr:rowOff>51903</xdr:rowOff>
    </xdr:from>
    <xdr:to>
      <xdr:col>1</xdr:col>
      <xdr:colOff>734869</xdr:colOff>
      <xdr:row>489</xdr:row>
      <xdr:rowOff>650374</xdr:rowOff>
    </xdr:to>
    <xdr:pic>
      <xdr:nvPicPr>
        <xdr:cNvPr id="539" name="Picture 538">
          <a:extLst>
            <a:ext uri="{FF2B5EF4-FFF2-40B4-BE49-F238E27FC236}">
              <a16:creationId xmlns:a16="http://schemas.microsoft.com/office/drawing/2014/main" id="{CA3B3381-80A6-3940-8EA8-CE7EAD50AF98}"/>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16184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490</xdr:row>
      <xdr:rowOff>39205</xdr:rowOff>
    </xdr:from>
    <xdr:to>
      <xdr:col>1</xdr:col>
      <xdr:colOff>733588</xdr:colOff>
      <xdr:row>490</xdr:row>
      <xdr:rowOff>649095</xdr:rowOff>
    </xdr:to>
    <xdr:pic>
      <xdr:nvPicPr>
        <xdr:cNvPr id="540" name="Picture 539">
          <a:extLst>
            <a:ext uri="{FF2B5EF4-FFF2-40B4-BE49-F238E27FC236}">
              <a16:creationId xmlns:a16="http://schemas.microsoft.com/office/drawing/2014/main" id="{65D2B8C4-14D0-E942-8263-B8ABAEE75EAE}"/>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371602" y="3423042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491</xdr:row>
      <xdr:rowOff>51904</xdr:rowOff>
    </xdr:from>
    <xdr:to>
      <xdr:col>1</xdr:col>
      <xdr:colOff>734869</xdr:colOff>
      <xdr:row>491</xdr:row>
      <xdr:rowOff>650375</xdr:rowOff>
    </xdr:to>
    <xdr:pic>
      <xdr:nvPicPr>
        <xdr:cNvPr id="541" name="Picture 540">
          <a:extLst>
            <a:ext uri="{FF2B5EF4-FFF2-40B4-BE49-F238E27FC236}">
              <a16:creationId xmlns:a16="http://schemas.microsoft.com/office/drawing/2014/main" id="{B088478A-E18D-5043-B687-1AF041143D85}"/>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30154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492</xdr:row>
      <xdr:rowOff>39206</xdr:rowOff>
    </xdr:from>
    <xdr:to>
      <xdr:col>1</xdr:col>
      <xdr:colOff>728003</xdr:colOff>
      <xdr:row>492</xdr:row>
      <xdr:rowOff>647471</xdr:rowOff>
    </xdr:to>
    <xdr:pic>
      <xdr:nvPicPr>
        <xdr:cNvPr id="542" name="Picture 541">
          <a:extLst>
            <a:ext uri="{FF2B5EF4-FFF2-40B4-BE49-F238E27FC236}">
              <a16:creationId xmlns:a16="http://schemas.microsoft.com/office/drawing/2014/main" id="{35A8229B-F354-A241-985C-827CB7CF69CA}"/>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358900" y="3437012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494</xdr:row>
      <xdr:rowOff>39205</xdr:rowOff>
    </xdr:from>
    <xdr:to>
      <xdr:col>1</xdr:col>
      <xdr:colOff>734869</xdr:colOff>
      <xdr:row>494</xdr:row>
      <xdr:rowOff>653191</xdr:rowOff>
    </xdr:to>
    <xdr:pic>
      <xdr:nvPicPr>
        <xdr:cNvPr id="543" name="Picture 542">
          <a:extLst>
            <a:ext uri="{FF2B5EF4-FFF2-40B4-BE49-F238E27FC236}">
              <a16:creationId xmlns:a16="http://schemas.microsoft.com/office/drawing/2014/main" id="{2955A3D1-3904-D141-B473-C566C8C154CA}"/>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384301" y="3450982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493</xdr:row>
      <xdr:rowOff>26505</xdr:rowOff>
    </xdr:from>
    <xdr:to>
      <xdr:col>1</xdr:col>
      <xdr:colOff>729285</xdr:colOff>
      <xdr:row>493</xdr:row>
      <xdr:rowOff>646189</xdr:rowOff>
    </xdr:to>
    <xdr:pic>
      <xdr:nvPicPr>
        <xdr:cNvPr id="544" name="Picture 543">
          <a:extLst>
            <a:ext uri="{FF2B5EF4-FFF2-40B4-BE49-F238E27FC236}">
              <a16:creationId xmlns:a16="http://schemas.microsoft.com/office/drawing/2014/main" id="{0D6F52B6-49F7-B348-B9DC-960A552D00DC}"/>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371601" y="3443870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39204</xdr:rowOff>
    </xdr:from>
    <xdr:to>
      <xdr:col>1</xdr:col>
      <xdr:colOff>733587</xdr:colOff>
      <xdr:row>495</xdr:row>
      <xdr:rowOff>647669</xdr:rowOff>
    </xdr:to>
    <xdr:pic>
      <xdr:nvPicPr>
        <xdr:cNvPr id="545" name="Picture 544">
          <a:extLst>
            <a:ext uri="{FF2B5EF4-FFF2-40B4-BE49-F238E27FC236}">
              <a16:creationId xmlns:a16="http://schemas.microsoft.com/office/drawing/2014/main" id="{285279D5-CCAF-7246-904F-E35D641D870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57967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39205</xdr:rowOff>
    </xdr:from>
    <xdr:to>
      <xdr:col>1</xdr:col>
      <xdr:colOff>733587</xdr:colOff>
      <xdr:row>496</xdr:row>
      <xdr:rowOff>647669</xdr:rowOff>
    </xdr:to>
    <xdr:pic>
      <xdr:nvPicPr>
        <xdr:cNvPr id="546" name="Picture 545">
          <a:extLst>
            <a:ext uri="{FF2B5EF4-FFF2-40B4-BE49-F238E27FC236}">
              <a16:creationId xmlns:a16="http://schemas.microsoft.com/office/drawing/2014/main" id="{AC236EF3-52B2-194F-B801-29C6F6643B3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64952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39203</xdr:rowOff>
    </xdr:from>
    <xdr:to>
      <xdr:col>1</xdr:col>
      <xdr:colOff>733587</xdr:colOff>
      <xdr:row>497</xdr:row>
      <xdr:rowOff>647668</xdr:rowOff>
    </xdr:to>
    <xdr:pic>
      <xdr:nvPicPr>
        <xdr:cNvPr id="547" name="Picture 546">
          <a:extLst>
            <a:ext uri="{FF2B5EF4-FFF2-40B4-BE49-F238E27FC236}">
              <a16:creationId xmlns:a16="http://schemas.microsoft.com/office/drawing/2014/main" id="{EE164C91-0D2A-3B4E-B2E5-FA32607A94CD}"/>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71937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498</xdr:row>
      <xdr:rowOff>51906</xdr:rowOff>
    </xdr:from>
    <xdr:to>
      <xdr:col>1</xdr:col>
      <xdr:colOff>729517</xdr:colOff>
      <xdr:row>498</xdr:row>
      <xdr:rowOff>648753</xdr:rowOff>
    </xdr:to>
    <xdr:pic>
      <xdr:nvPicPr>
        <xdr:cNvPr id="548" name="Picture 547">
          <a:extLst>
            <a:ext uri="{FF2B5EF4-FFF2-40B4-BE49-F238E27FC236}">
              <a16:creationId xmlns:a16="http://schemas.microsoft.com/office/drawing/2014/main" id="{AEA4D8F6-242D-4A45-AF8D-F1F0299E983B}"/>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371601" y="3479049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499</xdr:row>
      <xdr:rowOff>43435</xdr:rowOff>
    </xdr:from>
    <xdr:to>
      <xdr:col>1</xdr:col>
      <xdr:colOff>682787</xdr:colOff>
      <xdr:row>499</xdr:row>
      <xdr:rowOff>651691</xdr:rowOff>
    </xdr:to>
    <xdr:pic>
      <xdr:nvPicPr>
        <xdr:cNvPr id="549" name="Picture 548">
          <a:extLst>
            <a:ext uri="{FF2B5EF4-FFF2-40B4-BE49-F238E27FC236}">
              <a16:creationId xmlns:a16="http://schemas.microsoft.com/office/drawing/2014/main" id="{06B549CE-4262-584E-991B-AC2B2E9A1D4F}"/>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320801" y="3485949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500</xdr:row>
      <xdr:rowOff>34123</xdr:rowOff>
    </xdr:from>
    <xdr:to>
      <xdr:col>1</xdr:col>
      <xdr:colOff>706905</xdr:colOff>
      <xdr:row>500</xdr:row>
      <xdr:rowOff>642960</xdr:rowOff>
    </xdr:to>
    <xdr:pic>
      <xdr:nvPicPr>
        <xdr:cNvPr id="550" name="Picture 549">
          <a:extLst>
            <a:ext uri="{FF2B5EF4-FFF2-40B4-BE49-F238E27FC236}">
              <a16:creationId xmlns:a16="http://schemas.microsoft.com/office/drawing/2014/main" id="{F33DB4DF-D67A-4841-B136-293E22226B97}"/>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333500" y="349284123"/>
          <a:ext cx="491005" cy="608837"/>
        </a:xfrm>
        <a:prstGeom prst="rect">
          <a:avLst/>
        </a:prstGeom>
      </xdr:spPr>
    </xdr:pic>
    <xdr:clientData/>
  </xdr:twoCellAnchor>
  <xdr:twoCellAnchor>
    <xdr:from>
      <xdr:col>1</xdr:col>
      <xdr:colOff>215900</xdr:colOff>
      <xdr:row>501</xdr:row>
      <xdr:rowOff>25867</xdr:rowOff>
    </xdr:from>
    <xdr:to>
      <xdr:col>1</xdr:col>
      <xdr:colOff>706905</xdr:colOff>
      <xdr:row>501</xdr:row>
      <xdr:rowOff>646123</xdr:rowOff>
    </xdr:to>
    <xdr:pic>
      <xdr:nvPicPr>
        <xdr:cNvPr id="551" name="Picture 550">
          <a:extLst>
            <a:ext uri="{FF2B5EF4-FFF2-40B4-BE49-F238E27FC236}">
              <a16:creationId xmlns:a16="http://schemas.microsoft.com/office/drawing/2014/main" id="{CBB680F4-5A13-334D-B0C4-4E62C90EBA31}"/>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333500" y="349974367"/>
          <a:ext cx="491005" cy="620256"/>
        </a:xfrm>
        <a:prstGeom prst="rect">
          <a:avLst/>
        </a:prstGeom>
      </xdr:spPr>
    </xdr:pic>
    <xdr:clientData/>
  </xdr:twoCellAnchor>
  <xdr:twoCellAnchor>
    <xdr:from>
      <xdr:col>1</xdr:col>
      <xdr:colOff>241300</xdr:colOff>
      <xdr:row>502</xdr:row>
      <xdr:rowOff>39204</xdr:rowOff>
    </xdr:from>
    <xdr:to>
      <xdr:col>1</xdr:col>
      <xdr:colOff>732305</xdr:colOff>
      <xdr:row>502</xdr:row>
      <xdr:rowOff>651276</xdr:rowOff>
    </xdr:to>
    <xdr:pic>
      <xdr:nvPicPr>
        <xdr:cNvPr id="552" name="Picture 551">
          <a:extLst>
            <a:ext uri="{FF2B5EF4-FFF2-40B4-BE49-F238E27FC236}">
              <a16:creationId xmlns:a16="http://schemas.microsoft.com/office/drawing/2014/main" id="{884DF8B0-E546-134B-A0E4-1671DF2D14B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58900" y="350686204"/>
          <a:ext cx="491005" cy="612072"/>
        </a:xfrm>
        <a:prstGeom prst="rect">
          <a:avLst/>
        </a:prstGeom>
      </xdr:spPr>
    </xdr:pic>
    <xdr:clientData/>
  </xdr:twoCellAnchor>
  <xdr:twoCellAnchor>
    <xdr:from>
      <xdr:col>1</xdr:col>
      <xdr:colOff>228600</xdr:colOff>
      <xdr:row>503</xdr:row>
      <xdr:rowOff>39203</xdr:rowOff>
    </xdr:from>
    <xdr:to>
      <xdr:col>1</xdr:col>
      <xdr:colOff>719605</xdr:colOff>
      <xdr:row>503</xdr:row>
      <xdr:rowOff>651274</xdr:rowOff>
    </xdr:to>
    <xdr:pic>
      <xdr:nvPicPr>
        <xdr:cNvPr id="553" name="Picture 552">
          <a:extLst>
            <a:ext uri="{FF2B5EF4-FFF2-40B4-BE49-F238E27FC236}">
              <a16:creationId xmlns:a16="http://schemas.microsoft.com/office/drawing/2014/main" id="{7C35CCF9-DAD5-8145-8DC8-EAE0CA019DA1}"/>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46200" y="351384703"/>
          <a:ext cx="491005" cy="612071"/>
        </a:xfrm>
        <a:prstGeom prst="rect">
          <a:avLst/>
        </a:prstGeom>
      </xdr:spPr>
    </xdr:pic>
    <xdr:clientData/>
  </xdr:twoCellAnchor>
  <xdr:twoCellAnchor>
    <xdr:from>
      <xdr:col>1</xdr:col>
      <xdr:colOff>228601</xdr:colOff>
      <xdr:row>504</xdr:row>
      <xdr:rowOff>26504</xdr:rowOff>
    </xdr:from>
    <xdr:to>
      <xdr:col>1</xdr:col>
      <xdr:colOff>695286</xdr:colOff>
      <xdr:row>504</xdr:row>
      <xdr:rowOff>636401</xdr:rowOff>
    </xdr:to>
    <xdr:pic>
      <xdr:nvPicPr>
        <xdr:cNvPr id="554" name="Picture 553">
          <a:extLst>
            <a:ext uri="{FF2B5EF4-FFF2-40B4-BE49-F238E27FC236}">
              <a16:creationId xmlns:a16="http://schemas.microsoft.com/office/drawing/2014/main" id="{05946489-DD6D-574A-A74B-2017AFAF4A36}"/>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346201" y="352070504"/>
          <a:ext cx="466685" cy="609897"/>
        </a:xfrm>
        <a:prstGeom prst="rect">
          <a:avLst/>
        </a:prstGeom>
      </xdr:spPr>
    </xdr:pic>
    <xdr:clientData/>
  </xdr:twoCellAnchor>
  <xdr:twoCellAnchor>
    <xdr:from>
      <xdr:col>1</xdr:col>
      <xdr:colOff>228602</xdr:colOff>
      <xdr:row>506</xdr:row>
      <xdr:rowOff>39205</xdr:rowOff>
    </xdr:from>
    <xdr:to>
      <xdr:col>1</xdr:col>
      <xdr:colOff>695021</xdr:colOff>
      <xdr:row>506</xdr:row>
      <xdr:rowOff>637683</xdr:rowOff>
    </xdr:to>
    <xdr:pic>
      <xdr:nvPicPr>
        <xdr:cNvPr id="555" name="Picture 554">
          <a:extLst>
            <a:ext uri="{FF2B5EF4-FFF2-40B4-BE49-F238E27FC236}">
              <a16:creationId xmlns:a16="http://schemas.microsoft.com/office/drawing/2014/main" id="{2D1DA3F9-EC6F-344D-93AB-74F839EA9472}"/>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346202" y="353480205"/>
          <a:ext cx="466419" cy="598478"/>
        </a:xfrm>
        <a:prstGeom prst="rect">
          <a:avLst/>
        </a:prstGeom>
      </xdr:spPr>
    </xdr:pic>
    <xdr:clientData/>
  </xdr:twoCellAnchor>
  <xdr:twoCellAnchor>
    <xdr:from>
      <xdr:col>1</xdr:col>
      <xdr:colOff>228601</xdr:colOff>
      <xdr:row>505</xdr:row>
      <xdr:rowOff>26504</xdr:rowOff>
    </xdr:from>
    <xdr:to>
      <xdr:col>1</xdr:col>
      <xdr:colOff>708187</xdr:colOff>
      <xdr:row>505</xdr:row>
      <xdr:rowOff>651597</xdr:rowOff>
    </xdr:to>
    <xdr:pic>
      <xdr:nvPicPr>
        <xdr:cNvPr id="556" name="Picture 555">
          <a:extLst>
            <a:ext uri="{FF2B5EF4-FFF2-40B4-BE49-F238E27FC236}">
              <a16:creationId xmlns:a16="http://schemas.microsoft.com/office/drawing/2014/main" id="{285E6791-4560-7E4C-B6CA-AEA215E7D4E5}"/>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346201" y="352769004"/>
          <a:ext cx="479586" cy="625093"/>
        </a:xfrm>
        <a:prstGeom prst="rect">
          <a:avLst/>
        </a:prstGeom>
      </xdr:spPr>
    </xdr:pic>
    <xdr:clientData/>
  </xdr:twoCellAnchor>
  <xdr:twoCellAnchor>
    <xdr:from>
      <xdr:col>1</xdr:col>
      <xdr:colOff>228601</xdr:colOff>
      <xdr:row>507</xdr:row>
      <xdr:rowOff>51905</xdr:rowOff>
    </xdr:from>
    <xdr:to>
      <xdr:col>1</xdr:col>
      <xdr:colOff>696769</xdr:colOff>
      <xdr:row>507</xdr:row>
      <xdr:rowOff>645530</xdr:rowOff>
    </xdr:to>
    <xdr:pic>
      <xdr:nvPicPr>
        <xdr:cNvPr id="557" name="Picture 556">
          <a:extLst>
            <a:ext uri="{FF2B5EF4-FFF2-40B4-BE49-F238E27FC236}">
              <a16:creationId xmlns:a16="http://schemas.microsoft.com/office/drawing/2014/main" id="{A9EC1E10-9C2A-3C48-8BA9-63C239C50E8C}"/>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46201" y="354191405"/>
          <a:ext cx="468168" cy="593625"/>
        </a:xfrm>
        <a:prstGeom prst="rect">
          <a:avLst/>
        </a:prstGeom>
      </xdr:spPr>
    </xdr:pic>
    <xdr:clientData/>
  </xdr:twoCellAnchor>
  <xdr:twoCellAnchor>
    <xdr:from>
      <xdr:col>1</xdr:col>
      <xdr:colOff>241301</xdr:colOff>
      <xdr:row>508</xdr:row>
      <xdr:rowOff>51904</xdr:rowOff>
    </xdr:from>
    <xdr:to>
      <xdr:col>1</xdr:col>
      <xdr:colOff>709468</xdr:colOff>
      <xdr:row>508</xdr:row>
      <xdr:rowOff>645529</xdr:rowOff>
    </xdr:to>
    <xdr:pic>
      <xdr:nvPicPr>
        <xdr:cNvPr id="558" name="Picture 557">
          <a:extLst>
            <a:ext uri="{FF2B5EF4-FFF2-40B4-BE49-F238E27FC236}">
              <a16:creationId xmlns:a16="http://schemas.microsoft.com/office/drawing/2014/main" id="{9F059A5F-E8A1-4D46-8EAC-1DA5564CB27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58901" y="354889904"/>
          <a:ext cx="468167" cy="59362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559" name="Picture 558">
          <a:extLst>
            <a:ext uri="{FF2B5EF4-FFF2-40B4-BE49-F238E27FC236}">
              <a16:creationId xmlns:a16="http://schemas.microsoft.com/office/drawing/2014/main" id="{EAE3D4C0-A0ED-684F-A348-D67F2DE38CBF}"/>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5575703"/>
          <a:ext cx="468166" cy="606215"/>
        </a:xfrm>
        <a:prstGeom prst="rect">
          <a:avLst/>
        </a:prstGeom>
      </xdr:spPr>
    </xdr:pic>
    <xdr:clientData/>
  </xdr:twoCellAnchor>
  <xdr:twoCellAnchor>
    <xdr:from>
      <xdr:col>1</xdr:col>
      <xdr:colOff>241301</xdr:colOff>
      <xdr:row>510</xdr:row>
      <xdr:rowOff>39203</xdr:rowOff>
    </xdr:from>
    <xdr:to>
      <xdr:col>1</xdr:col>
      <xdr:colOff>709467</xdr:colOff>
      <xdr:row>510</xdr:row>
      <xdr:rowOff>645418</xdr:rowOff>
    </xdr:to>
    <xdr:pic>
      <xdr:nvPicPr>
        <xdr:cNvPr id="560" name="Picture 559">
          <a:extLst>
            <a:ext uri="{FF2B5EF4-FFF2-40B4-BE49-F238E27FC236}">
              <a16:creationId xmlns:a16="http://schemas.microsoft.com/office/drawing/2014/main" id="{D4B43CAD-2147-DD43-93C5-DC5404DF791B}"/>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6274203"/>
          <a:ext cx="468166" cy="606215"/>
        </a:xfrm>
        <a:prstGeom prst="rect">
          <a:avLst/>
        </a:prstGeom>
      </xdr:spPr>
    </xdr:pic>
    <xdr:clientData/>
  </xdr:twoCellAnchor>
  <xdr:twoCellAnchor>
    <xdr:from>
      <xdr:col>1</xdr:col>
      <xdr:colOff>241300</xdr:colOff>
      <xdr:row>511</xdr:row>
      <xdr:rowOff>19248</xdr:rowOff>
    </xdr:from>
    <xdr:to>
      <xdr:col>1</xdr:col>
      <xdr:colOff>709467</xdr:colOff>
      <xdr:row>511</xdr:row>
      <xdr:rowOff>636882</xdr:rowOff>
    </xdr:to>
    <xdr:pic>
      <xdr:nvPicPr>
        <xdr:cNvPr id="561" name="Picture 560">
          <a:extLst>
            <a:ext uri="{FF2B5EF4-FFF2-40B4-BE49-F238E27FC236}">
              <a16:creationId xmlns:a16="http://schemas.microsoft.com/office/drawing/2014/main" id="{46ADA85A-F391-4D4F-A9BB-2C2C03DADE2D}"/>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358900" y="356952748"/>
          <a:ext cx="468167" cy="617634"/>
        </a:xfrm>
        <a:prstGeom prst="rect">
          <a:avLst/>
        </a:prstGeom>
      </xdr:spPr>
    </xdr:pic>
    <xdr:clientData/>
  </xdr:twoCellAnchor>
  <xdr:twoCellAnchor>
    <xdr:from>
      <xdr:col>1</xdr:col>
      <xdr:colOff>231588</xdr:colOff>
      <xdr:row>511</xdr:row>
      <xdr:rowOff>644321</xdr:rowOff>
    </xdr:from>
    <xdr:to>
      <xdr:col>1</xdr:col>
      <xdr:colOff>722593</xdr:colOff>
      <xdr:row>512</xdr:row>
      <xdr:rowOff>552370</xdr:rowOff>
    </xdr:to>
    <xdr:pic>
      <xdr:nvPicPr>
        <xdr:cNvPr id="562" name="Picture 561">
          <a:extLst>
            <a:ext uri="{FF2B5EF4-FFF2-40B4-BE49-F238E27FC236}">
              <a16:creationId xmlns:a16="http://schemas.microsoft.com/office/drawing/2014/main" id="{CE195D6B-C120-5D4C-B4BA-0BEBC27BB0D4}"/>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49188" y="357577821"/>
          <a:ext cx="491005" cy="606549"/>
        </a:xfrm>
        <a:prstGeom prst="rect">
          <a:avLst/>
        </a:prstGeom>
      </xdr:spPr>
    </xdr:pic>
    <xdr:clientData/>
  </xdr:twoCellAnchor>
  <xdr:twoCellAnchor>
    <xdr:from>
      <xdr:col>1</xdr:col>
      <xdr:colOff>241300</xdr:colOff>
      <xdr:row>512</xdr:row>
      <xdr:rowOff>644319</xdr:rowOff>
    </xdr:from>
    <xdr:to>
      <xdr:col>1</xdr:col>
      <xdr:colOff>732305</xdr:colOff>
      <xdr:row>513</xdr:row>
      <xdr:rowOff>552370</xdr:rowOff>
    </xdr:to>
    <xdr:pic>
      <xdr:nvPicPr>
        <xdr:cNvPr id="563" name="Picture 562">
          <a:extLst>
            <a:ext uri="{FF2B5EF4-FFF2-40B4-BE49-F238E27FC236}">
              <a16:creationId xmlns:a16="http://schemas.microsoft.com/office/drawing/2014/main" id="{363C7019-6426-A94D-BE36-C35D22D0DC0A}"/>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58900" y="358276319"/>
          <a:ext cx="491005" cy="606551"/>
        </a:xfrm>
        <a:prstGeom prst="rect">
          <a:avLst/>
        </a:prstGeom>
      </xdr:spPr>
    </xdr:pic>
    <xdr:clientData/>
  </xdr:twoCellAnchor>
  <xdr:twoCellAnchor>
    <xdr:from>
      <xdr:col>1</xdr:col>
      <xdr:colOff>228601</xdr:colOff>
      <xdr:row>514</xdr:row>
      <xdr:rowOff>36217</xdr:rowOff>
    </xdr:from>
    <xdr:to>
      <xdr:col>1</xdr:col>
      <xdr:colOff>719607</xdr:colOff>
      <xdr:row>514</xdr:row>
      <xdr:rowOff>563938</xdr:rowOff>
    </xdr:to>
    <xdr:pic>
      <xdr:nvPicPr>
        <xdr:cNvPr id="564" name="Picture 563">
          <a:extLst>
            <a:ext uri="{FF2B5EF4-FFF2-40B4-BE49-F238E27FC236}">
              <a16:creationId xmlns:a16="http://schemas.microsoft.com/office/drawing/2014/main" id="{B8741DD0-DF0F-F64C-992C-F5EF23EA18DA}"/>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346201" y="359065217"/>
          <a:ext cx="491006" cy="527721"/>
        </a:xfrm>
        <a:prstGeom prst="rect">
          <a:avLst/>
        </a:prstGeom>
      </xdr:spPr>
    </xdr:pic>
    <xdr:clientData/>
  </xdr:twoCellAnchor>
  <xdr:twoCellAnchor>
    <xdr:from>
      <xdr:col>1</xdr:col>
      <xdr:colOff>197099</xdr:colOff>
      <xdr:row>526</xdr:row>
      <xdr:rowOff>51197</xdr:rowOff>
    </xdr:from>
    <xdr:to>
      <xdr:col>1</xdr:col>
      <xdr:colOff>659568</xdr:colOff>
      <xdr:row>526</xdr:row>
      <xdr:rowOff>645415</xdr:rowOff>
    </xdr:to>
    <xdr:pic>
      <xdr:nvPicPr>
        <xdr:cNvPr id="565" name="Picture 564">
          <a:extLst>
            <a:ext uri="{FF2B5EF4-FFF2-40B4-BE49-F238E27FC236}">
              <a16:creationId xmlns:a16="http://schemas.microsoft.com/office/drawing/2014/main" id="{6FA59FC0-1D7E-0048-9570-89EC3202C2F1}"/>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314699" y="3674621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524</xdr:row>
      <xdr:rowOff>44152</xdr:rowOff>
    </xdr:from>
    <xdr:to>
      <xdr:col>1</xdr:col>
      <xdr:colOff>630351</xdr:colOff>
      <xdr:row>524</xdr:row>
      <xdr:rowOff>635645</xdr:rowOff>
    </xdr:to>
    <xdr:pic>
      <xdr:nvPicPr>
        <xdr:cNvPr id="566" name="Picture 565">
          <a:extLst>
            <a:ext uri="{FF2B5EF4-FFF2-40B4-BE49-F238E27FC236}">
              <a16:creationId xmlns:a16="http://schemas.microsoft.com/office/drawing/2014/main" id="{560718B0-C712-C644-B8B4-ECF7FD351DEF}"/>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263898" y="3660581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530</xdr:row>
      <xdr:rowOff>13804</xdr:rowOff>
    </xdr:from>
    <xdr:to>
      <xdr:col>1</xdr:col>
      <xdr:colOff>722167</xdr:colOff>
      <xdr:row>530</xdr:row>
      <xdr:rowOff>637899</xdr:rowOff>
    </xdr:to>
    <xdr:pic>
      <xdr:nvPicPr>
        <xdr:cNvPr id="567" name="Picture 566">
          <a:extLst>
            <a:ext uri="{FF2B5EF4-FFF2-40B4-BE49-F238E27FC236}">
              <a16:creationId xmlns:a16="http://schemas.microsoft.com/office/drawing/2014/main" id="{FF57E818-A1F8-A144-A286-A30C9C1BA983}"/>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371600" y="370218804"/>
          <a:ext cx="468167" cy="624095"/>
        </a:xfrm>
        <a:prstGeom prst="rect">
          <a:avLst/>
        </a:prstGeom>
      </xdr:spPr>
    </xdr:pic>
    <xdr:clientData/>
  </xdr:twoCellAnchor>
  <xdr:twoCellAnchor>
    <xdr:from>
      <xdr:col>1</xdr:col>
      <xdr:colOff>221344</xdr:colOff>
      <xdr:row>531</xdr:row>
      <xdr:rowOff>39204</xdr:rowOff>
    </xdr:from>
    <xdr:to>
      <xdr:col>1</xdr:col>
      <xdr:colOff>678092</xdr:colOff>
      <xdr:row>531</xdr:row>
      <xdr:rowOff>644044</xdr:rowOff>
    </xdr:to>
    <xdr:pic>
      <xdr:nvPicPr>
        <xdr:cNvPr id="568" name="Picture 567">
          <a:extLst>
            <a:ext uri="{FF2B5EF4-FFF2-40B4-BE49-F238E27FC236}">
              <a16:creationId xmlns:a16="http://schemas.microsoft.com/office/drawing/2014/main" id="{F7AF45AA-A5A4-F54F-81F8-91D74776A2E6}"/>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944" y="370942704"/>
          <a:ext cx="456748" cy="604840"/>
        </a:xfrm>
        <a:prstGeom prst="rect">
          <a:avLst/>
        </a:prstGeom>
      </xdr:spPr>
    </xdr:pic>
    <xdr:clientData/>
  </xdr:twoCellAnchor>
  <xdr:twoCellAnchor>
    <xdr:from>
      <xdr:col>1</xdr:col>
      <xdr:colOff>223158</xdr:colOff>
      <xdr:row>532</xdr:row>
      <xdr:rowOff>51904</xdr:rowOff>
    </xdr:from>
    <xdr:to>
      <xdr:col>1</xdr:col>
      <xdr:colOff>691326</xdr:colOff>
      <xdr:row>532</xdr:row>
      <xdr:rowOff>637332</xdr:rowOff>
    </xdr:to>
    <xdr:pic>
      <xdr:nvPicPr>
        <xdr:cNvPr id="569" name="Picture 568">
          <a:extLst>
            <a:ext uri="{FF2B5EF4-FFF2-40B4-BE49-F238E27FC236}">
              <a16:creationId xmlns:a16="http://schemas.microsoft.com/office/drawing/2014/main" id="{A484ADC8-EEBB-C249-B3CB-E5AF60EC1F55}"/>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340758" y="371653904"/>
          <a:ext cx="468168" cy="585428"/>
        </a:xfrm>
        <a:prstGeom prst="rect">
          <a:avLst/>
        </a:prstGeom>
      </xdr:spPr>
    </xdr:pic>
    <xdr:clientData/>
  </xdr:twoCellAnchor>
  <xdr:twoCellAnchor>
    <xdr:from>
      <xdr:col>1</xdr:col>
      <xdr:colOff>199571</xdr:colOff>
      <xdr:row>533</xdr:row>
      <xdr:rowOff>31948</xdr:rowOff>
    </xdr:from>
    <xdr:to>
      <xdr:col>1</xdr:col>
      <xdr:colOff>656320</xdr:colOff>
      <xdr:row>533</xdr:row>
      <xdr:rowOff>633602</xdr:rowOff>
    </xdr:to>
    <xdr:pic>
      <xdr:nvPicPr>
        <xdr:cNvPr id="570" name="Picture 569">
          <a:extLst>
            <a:ext uri="{FF2B5EF4-FFF2-40B4-BE49-F238E27FC236}">
              <a16:creationId xmlns:a16="http://schemas.microsoft.com/office/drawing/2014/main" id="{A8B3CED2-A283-744A-B9A2-82DADE39B97E}"/>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317171" y="372332448"/>
          <a:ext cx="456749" cy="601654"/>
        </a:xfrm>
        <a:prstGeom prst="rect">
          <a:avLst/>
        </a:prstGeom>
      </xdr:spPr>
    </xdr:pic>
    <xdr:clientData/>
  </xdr:twoCellAnchor>
  <xdr:twoCellAnchor>
    <xdr:from>
      <xdr:col>1</xdr:col>
      <xdr:colOff>186873</xdr:colOff>
      <xdr:row>534</xdr:row>
      <xdr:rowOff>35577</xdr:rowOff>
    </xdr:from>
    <xdr:to>
      <xdr:col>1</xdr:col>
      <xdr:colOff>655041</xdr:colOff>
      <xdr:row>534</xdr:row>
      <xdr:rowOff>637230</xdr:rowOff>
    </xdr:to>
    <xdr:pic>
      <xdr:nvPicPr>
        <xdr:cNvPr id="571" name="Picture 570">
          <a:extLst>
            <a:ext uri="{FF2B5EF4-FFF2-40B4-BE49-F238E27FC236}">
              <a16:creationId xmlns:a16="http://schemas.microsoft.com/office/drawing/2014/main" id="{1B721366-E53E-2C4C-A82E-748A6180D2C6}"/>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304473" y="373034577"/>
          <a:ext cx="468168" cy="601653"/>
        </a:xfrm>
        <a:prstGeom prst="rect">
          <a:avLst/>
        </a:prstGeom>
      </xdr:spPr>
    </xdr:pic>
    <xdr:clientData/>
  </xdr:twoCellAnchor>
  <xdr:twoCellAnchor>
    <xdr:from>
      <xdr:col>1</xdr:col>
      <xdr:colOff>254001</xdr:colOff>
      <xdr:row>535</xdr:row>
      <xdr:rowOff>39204</xdr:rowOff>
    </xdr:from>
    <xdr:to>
      <xdr:col>1</xdr:col>
      <xdr:colOff>695221</xdr:colOff>
      <xdr:row>535</xdr:row>
      <xdr:rowOff>564465</xdr:rowOff>
    </xdr:to>
    <xdr:pic>
      <xdr:nvPicPr>
        <xdr:cNvPr id="572" name="Picture 571">
          <a:extLst>
            <a:ext uri="{FF2B5EF4-FFF2-40B4-BE49-F238E27FC236}">
              <a16:creationId xmlns:a16="http://schemas.microsoft.com/office/drawing/2014/main" id="{16DBF7E7-FAB4-0D45-BA77-D3CD6D796499}"/>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371601" y="373736704"/>
          <a:ext cx="441220" cy="525261"/>
        </a:xfrm>
        <a:prstGeom prst="rect">
          <a:avLst/>
        </a:prstGeom>
      </xdr:spPr>
    </xdr:pic>
    <xdr:clientData/>
  </xdr:twoCellAnchor>
  <xdr:twoCellAnchor>
    <xdr:from>
      <xdr:col>1</xdr:col>
      <xdr:colOff>241301</xdr:colOff>
      <xdr:row>536</xdr:row>
      <xdr:rowOff>33762</xdr:rowOff>
    </xdr:from>
    <xdr:to>
      <xdr:col>1</xdr:col>
      <xdr:colOff>652375</xdr:colOff>
      <xdr:row>536</xdr:row>
      <xdr:rowOff>648544</xdr:rowOff>
    </xdr:to>
    <xdr:pic>
      <xdr:nvPicPr>
        <xdr:cNvPr id="573" name="Picture 572">
          <a:extLst>
            <a:ext uri="{FF2B5EF4-FFF2-40B4-BE49-F238E27FC236}">
              <a16:creationId xmlns:a16="http://schemas.microsoft.com/office/drawing/2014/main" id="{0E31EEEB-3EE6-0D4F-825D-5F0E74F50BD3}"/>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358901" y="374429762"/>
          <a:ext cx="411074" cy="614782"/>
        </a:xfrm>
        <a:prstGeom prst="rect">
          <a:avLst/>
        </a:prstGeom>
      </xdr:spPr>
    </xdr:pic>
    <xdr:clientData/>
  </xdr:twoCellAnchor>
  <xdr:twoCellAnchor>
    <xdr:from>
      <xdr:col>1</xdr:col>
      <xdr:colOff>254001</xdr:colOff>
      <xdr:row>537</xdr:row>
      <xdr:rowOff>33762</xdr:rowOff>
    </xdr:from>
    <xdr:to>
      <xdr:col>1</xdr:col>
      <xdr:colOff>661799</xdr:colOff>
      <xdr:row>537</xdr:row>
      <xdr:rowOff>637134</xdr:rowOff>
    </xdr:to>
    <xdr:pic>
      <xdr:nvPicPr>
        <xdr:cNvPr id="574" name="Picture 573">
          <a:extLst>
            <a:ext uri="{FF2B5EF4-FFF2-40B4-BE49-F238E27FC236}">
              <a16:creationId xmlns:a16="http://schemas.microsoft.com/office/drawing/2014/main" id="{89FCD7DC-92A9-0F42-BAB9-70A98CC081B4}"/>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371601" y="375128262"/>
          <a:ext cx="407798" cy="603372"/>
        </a:xfrm>
        <a:prstGeom prst="rect">
          <a:avLst/>
        </a:prstGeom>
      </xdr:spPr>
    </xdr:pic>
    <xdr:clientData/>
  </xdr:twoCellAnchor>
  <xdr:twoCellAnchor>
    <xdr:from>
      <xdr:col>1</xdr:col>
      <xdr:colOff>241300</xdr:colOff>
      <xdr:row>538</xdr:row>
      <xdr:rowOff>26504</xdr:rowOff>
    </xdr:from>
    <xdr:to>
      <xdr:col>1</xdr:col>
      <xdr:colOff>732306</xdr:colOff>
      <xdr:row>538</xdr:row>
      <xdr:rowOff>635911</xdr:rowOff>
    </xdr:to>
    <xdr:pic>
      <xdr:nvPicPr>
        <xdr:cNvPr id="575" name="Picture 574">
          <a:extLst>
            <a:ext uri="{FF2B5EF4-FFF2-40B4-BE49-F238E27FC236}">
              <a16:creationId xmlns:a16="http://schemas.microsoft.com/office/drawing/2014/main" id="{CEB30215-B418-8C41-ABEA-C223E20DF41E}"/>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58900" y="375819504"/>
          <a:ext cx="491006" cy="609407"/>
        </a:xfrm>
        <a:prstGeom prst="rect">
          <a:avLst/>
        </a:prstGeom>
      </xdr:spPr>
    </xdr:pic>
    <xdr:clientData/>
  </xdr:twoCellAnchor>
  <xdr:twoCellAnchor>
    <xdr:from>
      <xdr:col>1</xdr:col>
      <xdr:colOff>219529</xdr:colOff>
      <xdr:row>540</xdr:row>
      <xdr:rowOff>26504</xdr:rowOff>
    </xdr:from>
    <xdr:to>
      <xdr:col>1</xdr:col>
      <xdr:colOff>710535</xdr:colOff>
      <xdr:row>540</xdr:row>
      <xdr:rowOff>635912</xdr:rowOff>
    </xdr:to>
    <xdr:pic>
      <xdr:nvPicPr>
        <xdr:cNvPr id="576" name="Picture 575">
          <a:extLst>
            <a:ext uri="{FF2B5EF4-FFF2-40B4-BE49-F238E27FC236}">
              <a16:creationId xmlns:a16="http://schemas.microsoft.com/office/drawing/2014/main" id="{79A01764-8002-7A41-8BE4-4252A92EA73D}"/>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37129" y="377216504"/>
          <a:ext cx="491006" cy="609408"/>
        </a:xfrm>
        <a:prstGeom prst="rect">
          <a:avLst/>
        </a:prstGeom>
      </xdr:spPr>
    </xdr:pic>
    <xdr:clientData/>
  </xdr:twoCellAnchor>
  <xdr:twoCellAnchor>
    <xdr:from>
      <xdr:col>1</xdr:col>
      <xdr:colOff>226786</xdr:colOff>
      <xdr:row>541</xdr:row>
      <xdr:rowOff>13804</xdr:rowOff>
    </xdr:from>
    <xdr:to>
      <xdr:col>1</xdr:col>
      <xdr:colOff>717792</xdr:colOff>
      <xdr:row>541</xdr:row>
      <xdr:rowOff>563045</xdr:rowOff>
    </xdr:to>
    <xdr:pic>
      <xdr:nvPicPr>
        <xdr:cNvPr id="577" name="Picture 576">
          <a:extLst>
            <a:ext uri="{FF2B5EF4-FFF2-40B4-BE49-F238E27FC236}">
              <a16:creationId xmlns:a16="http://schemas.microsoft.com/office/drawing/2014/main" id="{95AB8243-B350-5A44-A490-FE48F4BA0A44}"/>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344386" y="377902304"/>
          <a:ext cx="491006" cy="549241"/>
        </a:xfrm>
        <a:prstGeom prst="rect">
          <a:avLst/>
        </a:prstGeom>
      </xdr:spPr>
    </xdr:pic>
    <xdr:clientData/>
  </xdr:twoCellAnchor>
  <xdr:twoCellAnchor>
    <xdr:from>
      <xdr:col>1</xdr:col>
      <xdr:colOff>254001</xdr:colOff>
      <xdr:row>542</xdr:row>
      <xdr:rowOff>39205</xdr:rowOff>
    </xdr:from>
    <xdr:to>
      <xdr:col>1</xdr:col>
      <xdr:colOff>733587</xdr:colOff>
      <xdr:row>542</xdr:row>
      <xdr:rowOff>632517</xdr:rowOff>
    </xdr:to>
    <xdr:pic>
      <xdr:nvPicPr>
        <xdr:cNvPr id="578" name="Picture 577">
          <a:extLst>
            <a:ext uri="{FF2B5EF4-FFF2-40B4-BE49-F238E27FC236}">
              <a16:creationId xmlns:a16="http://schemas.microsoft.com/office/drawing/2014/main" id="{DC9C9560-28DC-7146-8104-FAC0A6679225}"/>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371601" y="378626205"/>
          <a:ext cx="479586" cy="593312"/>
        </a:xfrm>
        <a:prstGeom prst="rect">
          <a:avLst/>
        </a:prstGeom>
      </xdr:spPr>
    </xdr:pic>
    <xdr:clientData/>
  </xdr:twoCellAnchor>
  <xdr:twoCellAnchor>
    <xdr:from>
      <xdr:col>1</xdr:col>
      <xdr:colOff>254001</xdr:colOff>
      <xdr:row>544</xdr:row>
      <xdr:rowOff>39204</xdr:rowOff>
    </xdr:from>
    <xdr:to>
      <xdr:col>1</xdr:col>
      <xdr:colOff>733588</xdr:colOff>
      <xdr:row>544</xdr:row>
      <xdr:rowOff>636051</xdr:rowOff>
    </xdr:to>
    <xdr:pic>
      <xdr:nvPicPr>
        <xdr:cNvPr id="579" name="Picture 578">
          <a:extLst>
            <a:ext uri="{FF2B5EF4-FFF2-40B4-BE49-F238E27FC236}">
              <a16:creationId xmlns:a16="http://schemas.microsoft.com/office/drawing/2014/main" id="{F6685AC8-DA3C-334D-9E14-F64C4DD6A0AB}"/>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023204"/>
          <a:ext cx="479587" cy="596847"/>
        </a:xfrm>
        <a:prstGeom prst="rect">
          <a:avLst/>
        </a:prstGeom>
      </xdr:spPr>
    </xdr:pic>
    <xdr:clientData/>
  </xdr:twoCellAnchor>
  <xdr:twoCellAnchor>
    <xdr:from>
      <xdr:col>1</xdr:col>
      <xdr:colOff>266700</xdr:colOff>
      <xdr:row>543</xdr:row>
      <xdr:rowOff>39204</xdr:rowOff>
    </xdr:from>
    <xdr:to>
      <xdr:col>1</xdr:col>
      <xdr:colOff>734867</xdr:colOff>
      <xdr:row>543</xdr:row>
      <xdr:rowOff>632515</xdr:rowOff>
    </xdr:to>
    <xdr:pic>
      <xdr:nvPicPr>
        <xdr:cNvPr id="580" name="Picture 579">
          <a:extLst>
            <a:ext uri="{FF2B5EF4-FFF2-40B4-BE49-F238E27FC236}">
              <a16:creationId xmlns:a16="http://schemas.microsoft.com/office/drawing/2014/main" id="{FA08DA7D-37B0-7B4B-9341-DF9D7E9CA8A3}"/>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384300" y="379324704"/>
          <a:ext cx="468167" cy="593311"/>
        </a:xfrm>
        <a:prstGeom prst="rect">
          <a:avLst/>
        </a:prstGeom>
      </xdr:spPr>
    </xdr:pic>
    <xdr:clientData/>
  </xdr:twoCellAnchor>
  <xdr:twoCellAnchor>
    <xdr:from>
      <xdr:col>1</xdr:col>
      <xdr:colOff>254001</xdr:colOff>
      <xdr:row>545</xdr:row>
      <xdr:rowOff>39205</xdr:rowOff>
    </xdr:from>
    <xdr:to>
      <xdr:col>1</xdr:col>
      <xdr:colOff>733588</xdr:colOff>
      <xdr:row>545</xdr:row>
      <xdr:rowOff>636052</xdr:rowOff>
    </xdr:to>
    <xdr:pic>
      <xdr:nvPicPr>
        <xdr:cNvPr id="581" name="Picture 580">
          <a:extLst>
            <a:ext uri="{FF2B5EF4-FFF2-40B4-BE49-F238E27FC236}">
              <a16:creationId xmlns:a16="http://schemas.microsoft.com/office/drawing/2014/main" id="{3EC1F901-6772-F443-961E-1E6B297239FC}"/>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721705"/>
          <a:ext cx="479587" cy="596847"/>
        </a:xfrm>
        <a:prstGeom prst="rect">
          <a:avLst/>
        </a:prstGeom>
      </xdr:spPr>
    </xdr:pic>
    <xdr:clientData/>
  </xdr:twoCellAnchor>
  <xdr:twoCellAnchor>
    <xdr:from>
      <xdr:col>1</xdr:col>
      <xdr:colOff>144670</xdr:colOff>
      <xdr:row>546</xdr:row>
      <xdr:rowOff>11597</xdr:rowOff>
    </xdr:from>
    <xdr:to>
      <xdr:col>1</xdr:col>
      <xdr:colOff>694840</xdr:colOff>
      <xdr:row>546</xdr:row>
      <xdr:rowOff>696285</xdr:rowOff>
    </xdr:to>
    <xdr:pic>
      <xdr:nvPicPr>
        <xdr:cNvPr id="582" name="Picture 581">
          <a:extLst>
            <a:ext uri="{FF2B5EF4-FFF2-40B4-BE49-F238E27FC236}">
              <a16:creationId xmlns:a16="http://schemas.microsoft.com/office/drawing/2014/main" id="{878CD45F-C85F-4049-BE8F-D53AA6B691AB}"/>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62270" y="381392597"/>
          <a:ext cx="550170" cy="684688"/>
        </a:xfrm>
        <a:prstGeom prst="rect">
          <a:avLst/>
        </a:prstGeom>
      </xdr:spPr>
    </xdr:pic>
    <xdr:clientData/>
  </xdr:twoCellAnchor>
  <xdr:twoCellAnchor>
    <xdr:from>
      <xdr:col>1</xdr:col>
      <xdr:colOff>249502</xdr:colOff>
      <xdr:row>547</xdr:row>
      <xdr:rowOff>51904</xdr:rowOff>
    </xdr:from>
    <xdr:to>
      <xdr:col>1</xdr:col>
      <xdr:colOff>786847</xdr:colOff>
      <xdr:row>547</xdr:row>
      <xdr:rowOff>654778</xdr:rowOff>
    </xdr:to>
    <xdr:pic>
      <xdr:nvPicPr>
        <xdr:cNvPr id="583" name="Picture 582">
          <a:extLst>
            <a:ext uri="{FF2B5EF4-FFF2-40B4-BE49-F238E27FC236}">
              <a16:creationId xmlns:a16="http://schemas.microsoft.com/office/drawing/2014/main" id="{8FECE1B1-9848-2D46-AF3D-4518C0AA07BA}"/>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367102" y="382131404"/>
          <a:ext cx="537345" cy="602874"/>
        </a:xfrm>
        <a:prstGeom prst="rect">
          <a:avLst/>
        </a:prstGeom>
      </xdr:spPr>
    </xdr:pic>
    <xdr:clientData/>
  </xdr:twoCellAnchor>
  <xdr:twoCellAnchor>
    <xdr:from>
      <xdr:col>1</xdr:col>
      <xdr:colOff>138949</xdr:colOff>
      <xdr:row>523</xdr:row>
      <xdr:rowOff>42917</xdr:rowOff>
    </xdr:from>
    <xdr:to>
      <xdr:col>1</xdr:col>
      <xdr:colOff>607116</xdr:colOff>
      <xdr:row>523</xdr:row>
      <xdr:rowOff>639763</xdr:rowOff>
    </xdr:to>
    <xdr:pic>
      <xdr:nvPicPr>
        <xdr:cNvPr id="584" name="Picture 583">
          <a:extLst>
            <a:ext uri="{FF2B5EF4-FFF2-40B4-BE49-F238E27FC236}">
              <a16:creationId xmlns:a16="http://schemas.microsoft.com/office/drawing/2014/main" id="{ED158C49-FA78-A34A-AE41-07257ECC443B}"/>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256549" y="365358417"/>
          <a:ext cx="468167" cy="596846"/>
        </a:xfrm>
        <a:prstGeom prst="rect">
          <a:avLst/>
        </a:prstGeom>
      </xdr:spPr>
    </xdr:pic>
    <xdr:clientData/>
  </xdr:twoCellAnchor>
  <xdr:twoCellAnchor>
    <xdr:from>
      <xdr:col>1</xdr:col>
      <xdr:colOff>98454</xdr:colOff>
      <xdr:row>522</xdr:row>
      <xdr:rowOff>43082</xdr:rowOff>
    </xdr:from>
    <xdr:to>
      <xdr:col>1</xdr:col>
      <xdr:colOff>573446</xdr:colOff>
      <xdr:row>522</xdr:row>
      <xdr:rowOff>648048</xdr:rowOff>
    </xdr:to>
    <xdr:pic>
      <xdr:nvPicPr>
        <xdr:cNvPr id="585" name="Picture 584">
          <a:extLst>
            <a:ext uri="{FF2B5EF4-FFF2-40B4-BE49-F238E27FC236}">
              <a16:creationId xmlns:a16="http://schemas.microsoft.com/office/drawing/2014/main" id="{3FB08C3A-B4E5-EC48-A231-D7B357847418}"/>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216054" y="364660082"/>
          <a:ext cx="474992" cy="604966"/>
        </a:xfrm>
        <a:prstGeom prst="rect">
          <a:avLst/>
        </a:prstGeom>
      </xdr:spPr>
    </xdr:pic>
    <xdr:clientData/>
  </xdr:twoCellAnchor>
  <xdr:twoCellAnchor>
    <xdr:from>
      <xdr:col>1</xdr:col>
      <xdr:colOff>304801</xdr:colOff>
      <xdr:row>548</xdr:row>
      <xdr:rowOff>39203</xdr:rowOff>
    </xdr:from>
    <xdr:to>
      <xdr:col>1</xdr:col>
      <xdr:colOff>738713</xdr:colOff>
      <xdr:row>548</xdr:row>
      <xdr:rowOff>634507</xdr:rowOff>
    </xdr:to>
    <xdr:pic>
      <xdr:nvPicPr>
        <xdr:cNvPr id="586" name="Picture 585">
          <a:extLst>
            <a:ext uri="{FF2B5EF4-FFF2-40B4-BE49-F238E27FC236}">
              <a16:creationId xmlns:a16="http://schemas.microsoft.com/office/drawing/2014/main" id="{736E90BC-3490-424C-AE85-1151BF348CCB}"/>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2817203"/>
          <a:ext cx="433912" cy="595304"/>
        </a:xfrm>
        <a:prstGeom prst="rect">
          <a:avLst/>
        </a:prstGeom>
      </xdr:spPr>
    </xdr:pic>
    <xdr:clientData/>
  </xdr:twoCellAnchor>
  <xdr:twoCellAnchor>
    <xdr:from>
      <xdr:col>1</xdr:col>
      <xdr:colOff>266700</xdr:colOff>
      <xdr:row>551</xdr:row>
      <xdr:rowOff>39204</xdr:rowOff>
    </xdr:from>
    <xdr:to>
      <xdr:col>1</xdr:col>
      <xdr:colOff>723449</xdr:colOff>
      <xdr:row>551</xdr:row>
      <xdr:rowOff>636051</xdr:rowOff>
    </xdr:to>
    <xdr:pic>
      <xdr:nvPicPr>
        <xdr:cNvPr id="587" name="Picture 586">
          <a:extLst>
            <a:ext uri="{FF2B5EF4-FFF2-40B4-BE49-F238E27FC236}">
              <a16:creationId xmlns:a16="http://schemas.microsoft.com/office/drawing/2014/main" id="{05E536D1-E4D0-704F-98A7-B0909CF59335}"/>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4912704"/>
          <a:ext cx="456749" cy="596847"/>
        </a:xfrm>
        <a:prstGeom prst="rect">
          <a:avLst/>
        </a:prstGeom>
      </xdr:spPr>
    </xdr:pic>
    <xdr:clientData/>
  </xdr:twoCellAnchor>
  <xdr:twoCellAnchor>
    <xdr:from>
      <xdr:col>1</xdr:col>
      <xdr:colOff>304801</xdr:colOff>
      <xdr:row>549</xdr:row>
      <xdr:rowOff>39204</xdr:rowOff>
    </xdr:from>
    <xdr:to>
      <xdr:col>1</xdr:col>
      <xdr:colOff>738713</xdr:colOff>
      <xdr:row>549</xdr:row>
      <xdr:rowOff>634508</xdr:rowOff>
    </xdr:to>
    <xdr:pic>
      <xdr:nvPicPr>
        <xdr:cNvPr id="588" name="Picture 587">
          <a:extLst>
            <a:ext uri="{FF2B5EF4-FFF2-40B4-BE49-F238E27FC236}">
              <a16:creationId xmlns:a16="http://schemas.microsoft.com/office/drawing/2014/main" id="{B52DC800-75F2-6644-A03A-85ED5E11125E}"/>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3515704"/>
          <a:ext cx="433912" cy="595304"/>
        </a:xfrm>
        <a:prstGeom prst="rect">
          <a:avLst/>
        </a:prstGeom>
      </xdr:spPr>
    </xdr:pic>
    <xdr:clientData/>
  </xdr:twoCellAnchor>
  <xdr:twoCellAnchor>
    <xdr:from>
      <xdr:col>1</xdr:col>
      <xdr:colOff>292100</xdr:colOff>
      <xdr:row>550</xdr:row>
      <xdr:rowOff>26505</xdr:rowOff>
    </xdr:from>
    <xdr:to>
      <xdr:col>1</xdr:col>
      <xdr:colOff>737429</xdr:colOff>
      <xdr:row>550</xdr:row>
      <xdr:rowOff>561641</xdr:rowOff>
    </xdr:to>
    <xdr:pic>
      <xdr:nvPicPr>
        <xdr:cNvPr id="589" name="Picture 588">
          <a:extLst>
            <a:ext uri="{FF2B5EF4-FFF2-40B4-BE49-F238E27FC236}">
              <a16:creationId xmlns:a16="http://schemas.microsoft.com/office/drawing/2014/main" id="{35150843-3AA6-6C45-A848-954B0A59BB18}"/>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409700" y="384201505"/>
          <a:ext cx="445329" cy="535136"/>
        </a:xfrm>
        <a:prstGeom prst="rect">
          <a:avLst/>
        </a:prstGeom>
      </xdr:spPr>
    </xdr:pic>
    <xdr:clientData/>
  </xdr:twoCellAnchor>
  <xdr:twoCellAnchor>
    <xdr:from>
      <xdr:col>1</xdr:col>
      <xdr:colOff>266700</xdr:colOff>
      <xdr:row>552</xdr:row>
      <xdr:rowOff>39205</xdr:rowOff>
    </xdr:from>
    <xdr:to>
      <xdr:col>1</xdr:col>
      <xdr:colOff>723449</xdr:colOff>
      <xdr:row>552</xdr:row>
      <xdr:rowOff>636052</xdr:rowOff>
    </xdr:to>
    <xdr:pic>
      <xdr:nvPicPr>
        <xdr:cNvPr id="590" name="Picture 589">
          <a:extLst>
            <a:ext uri="{FF2B5EF4-FFF2-40B4-BE49-F238E27FC236}">
              <a16:creationId xmlns:a16="http://schemas.microsoft.com/office/drawing/2014/main" id="{21E92A3C-799E-FC47-9731-821EAC910EAB}"/>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5611205"/>
          <a:ext cx="456749" cy="596847"/>
        </a:xfrm>
        <a:prstGeom prst="rect">
          <a:avLst/>
        </a:prstGeom>
      </xdr:spPr>
    </xdr:pic>
    <xdr:clientData/>
  </xdr:twoCellAnchor>
  <xdr:twoCellAnchor>
    <xdr:from>
      <xdr:col>1</xdr:col>
      <xdr:colOff>84188</xdr:colOff>
      <xdr:row>521</xdr:row>
      <xdr:rowOff>50340</xdr:rowOff>
    </xdr:from>
    <xdr:to>
      <xdr:col>1</xdr:col>
      <xdr:colOff>570599</xdr:colOff>
      <xdr:row>521</xdr:row>
      <xdr:rowOff>564182</xdr:rowOff>
    </xdr:to>
    <xdr:pic>
      <xdr:nvPicPr>
        <xdr:cNvPr id="591" name="Picture 590">
          <a:extLst>
            <a:ext uri="{FF2B5EF4-FFF2-40B4-BE49-F238E27FC236}">
              <a16:creationId xmlns:a16="http://schemas.microsoft.com/office/drawing/2014/main" id="{FF7EC0E7-F6B8-DE4D-A7A5-286254C80BD0}"/>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201788" y="363968840"/>
          <a:ext cx="486411" cy="513842"/>
        </a:xfrm>
        <a:prstGeom prst="rect">
          <a:avLst/>
        </a:prstGeom>
      </xdr:spPr>
    </xdr:pic>
    <xdr:clientData/>
  </xdr:twoCellAnchor>
  <xdr:twoCellAnchor>
    <xdr:from>
      <xdr:col>1</xdr:col>
      <xdr:colOff>113384</xdr:colOff>
      <xdr:row>520</xdr:row>
      <xdr:rowOff>65103</xdr:rowOff>
    </xdr:from>
    <xdr:to>
      <xdr:col>1</xdr:col>
      <xdr:colOff>599795</xdr:colOff>
      <xdr:row>520</xdr:row>
      <xdr:rowOff>635812</xdr:rowOff>
    </xdr:to>
    <xdr:pic>
      <xdr:nvPicPr>
        <xdr:cNvPr id="592" name="Picture 591">
          <a:extLst>
            <a:ext uri="{FF2B5EF4-FFF2-40B4-BE49-F238E27FC236}">
              <a16:creationId xmlns:a16="http://schemas.microsoft.com/office/drawing/2014/main" id="{01791EB3-3FBA-A74D-A821-878C1FAAC966}"/>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230984" y="363285103"/>
          <a:ext cx="486411" cy="570709"/>
        </a:xfrm>
        <a:prstGeom prst="rect">
          <a:avLst/>
        </a:prstGeom>
      </xdr:spPr>
    </xdr:pic>
    <xdr:clientData/>
  </xdr:twoCellAnchor>
  <xdr:twoCellAnchor>
    <xdr:from>
      <xdr:col>1</xdr:col>
      <xdr:colOff>266701</xdr:colOff>
      <xdr:row>553</xdr:row>
      <xdr:rowOff>51904</xdr:rowOff>
    </xdr:from>
    <xdr:to>
      <xdr:col>1</xdr:col>
      <xdr:colOff>712031</xdr:colOff>
      <xdr:row>553</xdr:row>
      <xdr:rowOff>542909</xdr:rowOff>
    </xdr:to>
    <xdr:pic>
      <xdr:nvPicPr>
        <xdr:cNvPr id="593" name="Picture 592">
          <a:extLst>
            <a:ext uri="{FF2B5EF4-FFF2-40B4-BE49-F238E27FC236}">
              <a16:creationId xmlns:a16="http://schemas.microsoft.com/office/drawing/2014/main" id="{AF42F0CF-FC7C-2C41-9574-CF3216FFEB0F}"/>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384301" y="386322404"/>
          <a:ext cx="445330" cy="491005"/>
        </a:xfrm>
        <a:prstGeom prst="rect">
          <a:avLst/>
        </a:prstGeom>
      </xdr:spPr>
    </xdr:pic>
    <xdr:clientData/>
  </xdr:twoCellAnchor>
  <xdr:twoCellAnchor>
    <xdr:from>
      <xdr:col>1</xdr:col>
      <xdr:colOff>279401</xdr:colOff>
      <xdr:row>556</xdr:row>
      <xdr:rowOff>39206</xdr:rowOff>
    </xdr:from>
    <xdr:to>
      <xdr:col>1</xdr:col>
      <xdr:colOff>713313</xdr:colOff>
      <xdr:row>556</xdr:row>
      <xdr:rowOff>636054</xdr:rowOff>
    </xdr:to>
    <xdr:pic>
      <xdr:nvPicPr>
        <xdr:cNvPr id="594" name="Picture 593">
          <a:extLst>
            <a:ext uri="{FF2B5EF4-FFF2-40B4-BE49-F238E27FC236}">
              <a16:creationId xmlns:a16="http://schemas.microsoft.com/office/drawing/2014/main" id="{F9972A25-2A14-4F41-94D9-B3C18D6387BE}"/>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8405206"/>
          <a:ext cx="433912" cy="596848"/>
        </a:xfrm>
        <a:prstGeom prst="rect">
          <a:avLst/>
        </a:prstGeom>
      </xdr:spPr>
    </xdr:pic>
    <xdr:clientData/>
  </xdr:twoCellAnchor>
  <xdr:twoCellAnchor>
    <xdr:from>
      <xdr:col>1</xdr:col>
      <xdr:colOff>254001</xdr:colOff>
      <xdr:row>555</xdr:row>
      <xdr:rowOff>39204</xdr:rowOff>
    </xdr:from>
    <xdr:to>
      <xdr:col>1</xdr:col>
      <xdr:colOff>722167</xdr:colOff>
      <xdr:row>555</xdr:row>
      <xdr:rowOff>642464</xdr:rowOff>
    </xdr:to>
    <xdr:pic>
      <xdr:nvPicPr>
        <xdr:cNvPr id="595" name="Picture 594">
          <a:extLst>
            <a:ext uri="{FF2B5EF4-FFF2-40B4-BE49-F238E27FC236}">
              <a16:creationId xmlns:a16="http://schemas.microsoft.com/office/drawing/2014/main" id="{97E3365B-C442-DB4E-B82E-A1EFA22E07E1}"/>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371601" y="387706704"/>
          <a:ext cx="468166" cy="603260"/>
        </a:xfrm>
        <a:prstGeom prst="rect">
          <a:avLst/>
        </a:prstGeom>
      </xdr:spPr>
    </xdr:pic>
    <xdr:clientData/>
  </xdr:twoCellAnchor>
  <xdr:twoCellAnchor>
    <xdr:from>
      <xdr:col>1</xdr:col>
      <xdr:colOff>223157</xdr:colOff>
      <xdr:row>527</xdr:row>
      <xdr:rowOff>46461</xdr:rowOff>
    </xdr:from>
    <xdr:to>
      <xdr:col>1</xdr:col>
      <xdr:colOff>679905</xdr:colOff>
      <xdr:row>527</xdr:row>
      <xdr:rowOff>631889</xdr:rowOff>
    </xdr:to>
    <xdr:pic>
      <xdr:nvPicPr>
        <xdr:cNvPr id="596" name="Picture 595">
          <a:extLst>
            <a:ext uri="{FF2B5EF4-FFF2-40B4-BE49-F238E27FC236}">
              <a16:creationId xmlns:a16="http://schemas.microsoft.com/office/drawing/2014/main" id="{DD32DB11-9413-0440-9311-579C92AB8ED0}"/>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40757" y="368155961"/>
          <a:ext cx="456748" cy="585428"/>
        </a:xfrm>
        <a:prstGeom prst="rect">
          <a:avLst/>
        </a:prstGeom>
      </xdr:spPr>
    </xdr:pic>
    <xdr:clientData/>
  </xdr:twoCellAnchor>
  <xdr:twoCellAnchor>
    <xdr:from>
      <xdr:col>1</xdr:col>
      <xdr:colOff>215900</xdr:colOff>
      <xdr:row>528</xdr:row>
      <xdr:rowOff>53719</xdr:rowOff>
    </xdr:from>
    <xdr:to>
      <xdr:col>1</xdr:col>
      <xdr:colOff>672648</xdr:colOff>
      <xdr:row>528</xdr:row>
      <xdr:rowOff>639147</xdr:rowOff>
    </xdr:to>
    <xdr:pic>
      <xdr:nvPicPr>
        <xdr:cNvPr id="597" name="Picture 596">
          <a:extLst>
            <a:ext uri="{FF2B5EF4-FFF2-40B4-BE49-F238E27FC236}">
              <a16:creationId xmlns:a16="http://schemas.microsoft.com/office/drawing/2014/main" id="{3FD081D2-6AA6-6647-A1A1-EC32C82D0FF9}"/>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33500" y="368861719"/>
          <a:ext cx="456748" cy="585428"/>
        </a:xfrm>
        <a:prstGeom prst="rect">
          <a:avLst/>
        </a:prstGeom>
      </xdr:spPr>
    </xdr:pic>
    <xdr:clientData/>
  </xdr:twoCellAnchor>
  <xdr:twoCellAnchor>
    <xdr:from>
      <xdr:col>1</xdr:col>
      <xdr:colOff>279401</xdr:colOff>
      <xdr:row>557</xdr:row>
      <xdr:rowOff>39206</xdr:rowOff>
    </xdr:from>
    <xdr:to>
      <xdr:col>1</xdr:col>
      <xdr:colOff>713313</xdr:colOff>
      <xdr:row>557</xdr:row>
      <xdr:rowOff>636054</xdr:rowOff>
    </xdr:to>
    <xdr:pic>
      <xdr:nvPicPr>
        <xdr:cNvPr id="598" name="Picture 597">
          <a:extLst>
            <a:ext uri="{FF2B5EF4-FFF2-40B4-BE49-F238E27FC236}">
              <a16:creationId xmlns:a16="http://schemas.microsoft.com/office/drawing/2014/main" id="{9D3CB77D-024F-5843-8BBA-7553B4854EE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9103706"/>
          <a:ext cx="433912" cy="596848"/>
        </a:xfrm>
        <a:prstGeom prst="rect">
          <a:avLst/>
        </a:prstGeom>
      </xdr:spPr>
    </xdr:pic>
    <xdr:clientData/>
  </xdr:twoCellAnchor>
  <xdr:twoCellAnchor>
    <xdr:from>
      <xdr:col>1</xdr:col>
      <xdr:colOff>279400</xdr:colOff>
      <xdr:row>554</xdr:row>
      <xdr:rowOff>39205</xdr:rowOff>
    </xdr:from>
    <xdr:to>
      <xdr:col>1</xdr:col>
      <xdr:colOff>736148</xdr:colOff>
      <xdr:row>554</xdr:row>
      <xdr:rowOff>658888</xdr:rowOff>
    </xdr:to>
    <xdr:pic>
      <xdr:nvPicPr>
        <xdr:cNvPr id="599" name="Picture 598">
          <a:extLst>
            <a:ext uri="{FF2B5EF4-FFF2-40B4-BE49-F238E27FC236}">
              <a16:creationId xmlns:a16="http://schemas.microsoft.com/office/drawing/2014/main" id="{D7E1A336-F957-6F46-B682-970EC77ECA71}"/>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397000" y="387008205"/>
          <a:ext cx="456748" cy="619683"/>
        </a:xfrm>
        <a:prstGeom prst="rect">
          <a:avLst/>
        </a:prstGeom>
      </xdr:spPr>
    </xdr:pic>
    <xdr:clientData/>
  </xdr:twoCellAnchor>
  <xdr:twoCellAnchor>
    <xdr:from>
      <xdr:col>1</xdr:col>
      <xdr:colOff>199633</xdr:colOff>
      <xdr:row>515</xdr:row>
      <xdr:rowOff>36218</xdr:rowOff>
    </xdr:from>
    <xdr:to>
      <xdr:col>1</xdr:col>
      <xdr:colOff>693578</xdr:colOff>
      <xdr:row>515</xdr:row>
      <xdr:rowOff>640488</xdr:rowOff>
    </xdr:to>
    <xdr:pic>
      <xdr:nvPicPr>
        <xdr:cNvPr id="600" name="Picture 599">
          <a:extLst>
            <a:ext uri="{FF2B5EF4-FFF2-40B4-BE49-F238E27FC236}">
              <a16:creationId xmlns:a16="http://schemas.microsoft.com/office/drawing/2014/main" id="{84D13B10-0C05-EB4F-96A7-B2C12096329B}"/>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317233" y="359763718"/>
          <a:ext cx="493945" cy="604270"/>
        </a:xfrm>
        <a:prstGeom prst="rect">
          <a:avLst/>
        </a:prstGeom>
      </xdr:spPr>
    </xdr:pic>
    <xdr:clientData/>
  </xdr:twoCellAnchor>
  <xdr:twoCellAnchor>
    <xdr:from>
      <xdr:col>1</xdr:col>
      <xdr:colOff>160598</xdr:colOff>
      <xdr:row>516</xdr:row>
      <xdr:rowOff>36723</xdr:rowOff>
    </xdr:from>
    <xdr:to>
      <xdr:col>1</xdr:col>
      <xdr:colOff>766584</xdr:colOff>
      <xdr:row>516</xdr:row>
      <xdr:rowOff>558161</xdr:rowOff>
    </xdr:to>
    <xdr:pic>
      <xdr:nvPicPr>
        <xdr:cNvPr id="601" name="Picture 600">
          <a:extLst>
            <a:ext uri="{FF2B5EF4-FFF2-40B4-BE49-F238E27FC236}">
              <a16:creationId xmlns:a16="http://schemas.microsoft.com/office/drawing/2014/main" id="{09C5863A-8296-FA44-A36F-6506CE6E046F}"/>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278198" y="360462723"/>
          <a:ext cx="605986" cy="521438"/>
        </a:xfrm>
        <a:prstGeom prst="rect">
          <a:avLst/>
        </a:prstGeom>
      </xdr:spPr>
    </xdr:pic>
    <xdr:clientData/>
  </xdr:twoCellAnchor>
  <xdr:twoCellAnchor>
    <xdr:from>
      <xdr:col>1</xdr:col>
      <xdr:colOff>231214</xdr:colOff>
      <xdr:row>558</xdr:row>
      <xdr:rowOff>32479</xdr:rowOff>
    </xdr:from>
    <xdr:to>
      <xdr:col>1</xdr:col>
      <xdr:colOff>772373</xdr:colOff>
      <xdr:row>558</xdr:row>
      <xdr:rowOff>629997</xdr:rowOff>
    </xdr:to>
    <xdr:pic>
      <xdr:nvPicPr>
        <xdr:cNvPr id="602" name="Picture 601">
          <a:extLst>
            <a:ext uri="{FF2B5EF4-FFF2-40B4-BE49-F238E27FC236}">
              <a16:creationId xmlns:a16="http://schemas.microsoft.com/office/drawing/2014/main" id="{45BBE806-497C-1144-8A1A-C0D0B79F756E}"/>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348814" y="389795479"/>
          <a:ext cx="541159" cy="597518"/>
        </a:xfrm>
        <a:prstGeom prst="rect">
          <a:avLst/>
        </a:prstGeom>
      </xdr:spPr>
    </xdr:pic>
    <xdr:clientData/>
  </xdr:twoCellAnchor>
  <xdr:twoCellAnchor>
    <xdr:from>
      <xdr:col>1</xdr:col>
      <xdr:colOff>296073</xdr:colOff>
      <xdr:row>559</xdr:row>
      <xdr:rowOff>74325</xdr:rowOff>
    </xdr:from>
    <xdr:to>
      <xdr:col>1</xdr:col>
      <xdr:colOff>720437</xdr:colOff>
      <xdr:row>559</xdr:row>
      <xdr:rowOff>605055</xdr:rowOff>
    </xdr:to>
    <xdr:pic>
      <xdr:nvPicPr>
        <xdr:cNvPr id="603" name="Picture 602">
          <a:extLst>
            <a:ext uri="{FF2B5EF4-FFF2-40B4-BE49-F238E27FC236}">
              <a16:creationId xmlns:a16="http://schemas.microsoft.com/office/drawing/2014/main" id="{A6201531-C5AD-6E4C-A983-C6A9B0B9673D}"/>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413673" y="390535825"/>
          <a:ext cx="424364" cy="530730"/>
        </a:xfrm>
        <a:prstGeom prst="rect">
          <a:avLst/>
        </a:prstGeom>
      </xdr:spPr>
    </xdr:pic>
    <xdr:clientData/>
  </xdr:twoCellAnchor>
  <xdr:twoCellAnchor>
    <xdr:from>
      <xdr:col>1</xdr:col>
      <xdr:colOff>23586</xdr:colOff>
      <xdr:row>518</xdr:row>
      <xdr:rowOff>31948</xdr:rowOff>
    </xdr:from>
    <xdr:to>
      <xdr:col>1</xdr:col>
      <xdr:colOff>560265</xdr:colOff>
      <xdr:row>518</xdr:row>
      <xdr:rowOff>643475</xdr:rowOff>
    </xdr:to>
    <xdr:pic>
      <xdr:nvPicPr>
        <xdr:cNvPr id="604" name="Picture 603">
          <a:extLst>
            <a:ext uri="{FF2B5EF4-FFF2-40B4-BE49-F238E27FC236}">
              <a16:creationId xmlns:a16="http://schemas.microsoft.com/office/drawing/2014/main" id="{87A32334-FDF7-1A42-9185-AB24FCD708BF}"/>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1141186" y="361854948"/>
          <a:ext cx="536679" cy="611527"/>
        </a:xfrm>
        <a:prstGeom prst="rect">
          <a:avLst/>
        </a:prstGeom>
      </xdr:spPr>
    </xdr:pic>
    <xdr:clientData/>
  </xdr:twoCellAnchor>
  <xdr:twoCellAnchor>
    <xdr:from>
      <xdr:col>1</xdr:col>
      <xdr:colOff>225592</xdr:colOff>
      <xdr:row>562</xdr:row>
      <xdr:rowOff>14419</xdr:rowOff>
    </xdr:from>
    <xdr:to>
      <xdr:col>1</xdr:col>
      <xdr:colOff>720453</xdr:colOff>
      <xdr:row>562</xdr:row>
      <xdr:rowOff>693385</xdr:rowOff>
    </xdr:to>
    <xdr:pic>
      <xdr:nvPicPr>
        <xdr:cNvPr id="605" name="Picture 604">
          <a:extLst>
            <a:ext uri="{FF2B5EF4-FFF2-40B4-BE49-F238E27FC236}">
              <a16:creationId xmlns:a16="http://schemas.microsoft.com/office/drawing/2014/main" id="{267CDE07-7333-A442-8DE8-429FEA69F28B}"/>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343192" y="392571419"/>
          <a:ext cx="494861" cy="678966"/>
        </a:xfrm>
        <a:prstGeom prst="rect">
          <a:avLst/>
        </a:prstGeom>
      </xdr:spPr>
    </xdr:pic>
    <xdr:clientData/>
  </xdr:twoCellAnchor>
  <xdr:twoCellAnchor>
    <xdr:from>
      <xdr:col>1</xdr:col>
      <xdr:colOff>211482</xdr:colOff>
      <xdr:row>561</xdr:row>
      <xdr:rowOff>14418</xdr:rowOff>
    </xdr:from>
    <xdr:to>
      <xdr:col>1</xdr:col>
      <xdr:colOff>710502</xdr:colOff>
      <xdr:row>561</xdr:row>
      <xdr:rowOff>694739</xdr:rowOff>
    </xdr:to>
    <xdr:pic>
      <xdr:nvPicPr>
        <xdr:cNvPr id="606" name="Picture 605">
          <a:extLst>
            <a:ext uri="{FF2B5EF4-FFF2-40B4-BE49-F238E27FC236}">
              <a16:creationId xmlns:a16="http://schemas.microsoft.com/office/drawing/2014/main" id="{80802A64-AB45-9B45-8C58-C413E51A5CAD}"/>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329082" y="391872918"/>
          <a:ext cx="499020" cy="680321"/>
        </a:xfrm>
        <a:prstGeom prst="rect">
          <a:avLst/>
        </a:prstGeom>
      </xdr:spPr>
    </xdr:pic>
    <xdr:clientData/>
  </xdr:twoCellAnchor>
  <xdr:twoCellAnchor>
    <xdr:from>
      <xdr:col>1</xdr:col>
      <xdr:colOff>155038</xdr:colOff>
      <xdr:row>566</xdr:row>
      <xdr:rowOff>41230</xdr:rowOff>
    </xdr:from>
    <xdr:to>
      <xdr:col>1</xdr:col>
      <xdr:colOff>709604</xdr:colOff>
      <xdr:row>566</xdr:row>
      <xdr:rowOff>595796</xdr:rowOff>
    </xdr:to>
    <xdr:pic>
      <xdr:nvPicPr>
        <xdr:cNvPr id="607" name="Picture 606">
          <a:extLst>
            <a:ext uri="{FF2B5EF4-FFF2-40B4-BE49-F238E27FC236}">
              <a16:creationId xmlns:a16="http://schemas.microsoft.com/office/drawing/2014/main" id="{2C966485-F57F-4241-A2E0-445A6639B4E0}"/>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272638" y="395392230"/>
          <a:ext cx="554566" cy="554566"/>
        </a:xfrm>
        <a:prstGeom prst="rect">
          <a:avLst/>
        </a:prstGeom>
      </xdr:spPr>
    </xdr:pic>
    <xdr:clientData/>
  </xdr:twoCellAnchor>
  <xdr:twoCellAnchor>
    <xdr:from>
      <xdr:col>1</xdr:col>
      <xdr:colOff>111895</xdr:colOff>
      <xdr:row>567</xdr:row>
      <xdr:rowOff>102139</xdr:rowOff>
    </xdr:from>
    <xdr:to>
      <xdr:col>1</xdr:col>
      <xdr:colOff>652454</xdr:colOff>
      <xdr:row>567</xdr:row>
      <xdr:rowOff>667023</xdr:rowOff>
    </xdr:to>
    <xdr:pic>
      <xdr:nvPicPr>
        <xdr:cNvPr id="608" name="Picture 607">
          <a:extLst>
            <a:ext uri="{FF2B5EF4-FFF2-40B4-BE49-F238E27FC236}">
              <a16:creationId xmlns:a16="http://schemas.microsoft.com/office/drawing/2014/main" id="{F40FBD32-BD8F-0A43-9F46-296715DBC6D0}"/>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229495" y="396151639"/>
          <a:ext cx="540559" cy="564884"/>
        </a:xfrm>
        <a:prstGeom prst="rect">
          <a:avLst/>
        </a:prstGeom>
      </xdr:spPr>
    </xdr:pic>
    <xdr:clientData/>
  </xdr:twoCellAnchor>
  <xdr:twoCellAnchor>
    <xdr:from>
      <xdr:col>1</xdr:col>
      <xdr:colOff>105768</xdr:colOff>
      <xdr:row>563</xdr:row>
      <xdr:rowOff>31153</xdr:rowOff>
    </xdr:from>
    <xdr:to>
      <xdr:col>1</xdr:col>
      <xdr:colOff>700426</xdr:colOff>
      <xdr:row>564</xdr:row>
      <xdr:rowOff>0</xdr:rowOff>
    </xdr:to>
    <xdr:pic>
      <xdr:nvPicPr>
        <xdr:cNvPr id="609" name="Picture 608">
          <a:extLst>
            <a:ext uri="{FF2B5EF4-FFF2-40B4-BE49-F238E27FC236}">
              <a16:creationId xmlns:a16="http://schemas.microsoft.com/office/drawing/2014/main" id="{18233B38-9AD4-F647-85EC-43685D9C6126}"/>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223368" y="393286653"/>
          <a:ext cx="594658" cy="667347"/>
        </a:xfrm>
        <a:prstGeom prst="rect">
          <a:avLst/>
        </a:prstGeom>
      </xdr:spPr>
    </xdr:pic>
    <xdr:clientData/>
  </xdr:twoCellAnchor>
  <xdr:twoCellAnchor>
    <xdr:from>
      <xdr:col>1</xdr:col>
      <xdr:colOff>101484</xdr:colOff>
      <xdr:row>565</xdr:row>
      <xdr:rowOff>19624</xdr:rowOff>
    </xdr:from>
    <xdr:to>
      <xdr:col>1</xdr:col>
      <xdr:colOff>683674</xdr:colOff>
      <xdr:row>565</xdr:row>
      <xdr:rowOff>601814</xdr:rowOff>
    </xdr:to>
    <xdr:pic>
      <xdr:nvPicPr>
        <xdr:cNvPr id="610" name="Picture 609">
          <a:extLst>
            <a:ext uri="{FF2B5EF4-FFF2-40B4-BE49-F238E27FC236}">
              <a16:creationId xmlns:a16="http://schemas.microsoft.com/office/drawing/2014/main" id="{B153F709-F81F-F24D-B90E-A6E758F86766}"/>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219084" y="394672124"/>
          <a:ext cx="582190" cy="582190"/>
        </a:xfrm>
        <a:prstGeom prst="rect">
          <a:avLst/>
        </a:prstGeom>
      </xdr:spPr>
    </xdr:pic>
    <xdr:clientData/>
  </xdr:twoCellAnchor>
  <xdr:twoCellAnchor>
    <xdr:from>
      <xdr:col>1</xdr:col>
      <xdr:colOff>116939</xdr:colOff>
      <xdr:row>564</xdr:row>
      <xdr:rowOff>68224</xdr:rowOff>
    </xdr:from>
    <xdr:to>
      <xdr:col>1</xdr:col>
      <xdr:colOff>687239</xdr:colOff>
      <xdr:row>564</xdr:row>
      <xdr:rowOff>651012</xdr:rowOff>
    </xdr:to>
    <xdr:pic>
      <xdr:nvPicPr>
        <xdr:cNvPr id="611" name="Picture 610">
          <a:extLst>
            <a:ext uri="{FF2B5EF4-FFF2-40B4-BE49-F238E27FC236}">
              <a16:creationId xmlns:a16="http://schemas.microsoft.com/office/drawing/2014/main" id="{CE70D8FE-90A4-5949-9ABF-095373791ED1}"/>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234539" y="394022224"/>
          <a:ext cx="570300" cy="582788"/>
        </a:xfrm>
        <a:prstGeom prst="rect">
          <a:avLst/>
        </a:prstGeom>
      </xdr:spPr>
    </xdr:pic>
    <xdr:clientData/>
  </xdr:twoCellAnchor>
  <xdr:twoCellAnchor>
    <xdr:from>
      <xdr:col>1</xdr:col>
      <xdr:colOff>73983</xdr:colOff>
      <xdr:row>519</xdr:row>
      <xdr:rowOff>42027</xdr:rowOff>
    </xdr:from>
    <xdr:to>
      <xdr:col>1</xdr:col>
      <xdr:colOff>639916</xdr:colOff>
      <xdr:row>519</xdr:row>
      <xdr:rowOff>636947</xdr:rowOff>
    </xdr:to>
    <xdr:pic>
      <xdr:nvPicPr>
        <xdr:cNvPr id="612" name="Picture 611">
          <a:extLst>
            <a:ext uri="{FF2B5EF4-FFF2-40B4-BE49-F238E27FC236}">
              <a16:creationId xmlns:a16="http://schemas.microsoft.com/office/drawing/2014/main" id="{369882D9-4447-7A41-9897-A5FDE3D5E88F}"/>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191583" y="362563527"/>
          <a:ext cx="565933" cy="594920"/>
        </a:xfrm>
        <a:prstGeom prst="rect">
          <a:avLst/>
        </a:prstGeom>
      </xdr:spPr>
    </xdr:pic>
    <xdr:clientData/>
  </xdr:twoCellAnchor>
  <xdr:twoCellAnchor editAs="oneCell">
    <xdr:from>
      <xdr:col>0</xdr:col>
      <xdr:colOff>800100</xdr:colOff>
      <xdr:row>631</xdr:row>
      <xdr:rowOff>215900</xdr:rowOff>
    </xdr:from>
    <xdr:to>
      <xdr:col>1</xdr:col>
      <xdr:colOff>927100</xdr:colOff>
      <xdr:row>662</xdr:row>
      <xdr:rowOff>144245</xdr:rowOff>
    </xdr:to>
    <xdr:sp macro="" textlink="">
      <xdr:nvSpPr>
        <xdr:cNvPr id="613" name="AutoShape 2485">
          <a:extLst>
            <a:ext uri="{FF2B5EF4-FFF2-40B4-BE49-F238E27FC236}">
              <a16:creationId xmlns:a16="http://schemas.microsoft.com/office/drawing/2014/main" id="{0DEA0CD6-F0D4-3742-92DE-D8544CB9A8EB}"/>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787</xdr:row>
      <xdr:rowOff>19801</xdr:rowOff>
    </xdr:from>
    <xdr:to>
      <xdr:col>1</xdr:col>
      <xdr:colOff>655485</xdr:colOff>
      <xdr:row>788</xdr:row>
      <xdr:rowOff>9560</xdr:rowOff>
    </xdr:to>
    <xdr:pic>
      <xdr:nvPicPr>
        <xdr:cNvPr id="614" name="Picture 613">
          <a:extLst>
            <a:ext uri="{FF2B5EF4-FFF2-40B4-BE49-F238E27FC236}">
              <a16:creationId xmlns:a16="http://schemas.microsoft.com/office/drawing/2014/main" id="{E0F36C44-3EDF-324A-940F-BCD332053858}"/>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267815" y="549739301"/>
          <a:ext cx="505270" cy="688259"/>
        </a:xfrm>
        <a:prstGeom prst="rect">
          <a:avLst/>
        </a:prstGeom>
      </xdr:spPr>
    </xdr:pic>
    <xdr:clientData/>
  </xdr:twoCellAnchor>
  <xdr:twoCellAnchor>
    <xdr:from>
      <xdr:col>1</xdr:col>
      <xdr:colOff>150215</xdr:colOff>
      <xdr:row>780</xdr:row>
      <xdr:rowOff>1</xdr:rowOff>
    </xdr:from>
    <xdr:to>
      <xdr:col>1</xdr:col>
      <xdr:colOff>600860</xdr:colOff>
      <xdr:row>781</xdr:row>
      <xdr:rowOff>13181</xdr:rowOff>
    </xdr:to>
    <xdr:pic>
      <xdr:nvPicPr>
        <xdr:cNvPr id="615" name="Picture 614">
          <a:extLst>
            <a:ext uri="{FF2B5EF4-FFF2-40B4-BE49-F238E27FC236}">
              <a16:creationId xmlns:a16="http://schemas.microsoft.com/office/drawing/2014/main" id="{F4A7FD32-8D9E-A148-852C-872E753D6848}"/>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267815" y="544830001"/>
          <a:ext cx="450645" cy="711680"/>
        </a:xfrm>
        <a:prstGeom prst="rect">
          <a:avLst/>
        </a:prstGeom>
      </xdr:spPr>
    </xdr:pic>
    <xdr:clientData/>
  </xdr:twoCellAnchor>
  <xdr:twoCellAnchor>
    <xdr:from>
      <xdr:col>1</xdr:col>
      <xdr:colOff>175173</xdr:colOff>
      <xdr:row>788</xdr:row>
      <xdr:rowOff>72365</xdr:rowOff>
    </xdr:from>
    <xdr:to>
      <xdr:col>1</xdr:col>
      <xdr:colOff>627701</xdr:colOff>
      <xdr:row>788</xdr:row>
      <xdr:rowOff>672878</xdr:rowOff>
    </xdr:to>
    <xdr:pic>
      <xdr:nvPicPr>
        <xdr:cNvPr id="616" name="Picture 615">
          <a:extLst>
            <a:ext uri="{FF2B5EF4-FFF2-40B4-BE49-F238E27FC236}">
              <a16:creationId xmlns:a16="http://schemas.microsoft.com/office/drawing/2014/main" id="{CF1F84F0-F7E5-1144-A604-B9FCA21A8EED}"/>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92773" y="550490365"/>
          <a:ext cx="452528" cy="600513"/>
        </a:xfrm>
        <a:prstGeom prst="rect">
          <a:avLst/>
        </a:prstGeom>
      </xdr:spPr>
    </xdr:pic>
    <xdr:clientData/>
  </xdr:twoCellAnchor>
  <xdr:twoCellAnchor>
    <xdr:from>
      <xdr:col>1</xdr:col>
      <xdr:colOff>168741</xdr:colOff>
      <xdr:row>789</xdr:row>
      <xdr:rowOff>72978</xdr:rowOff>
    </xdr:from>
    <xdr:to>
      <xdr:col>1</xdr:col>
      <xdr:colOff>621269</xdr:colOff>
      <xdr:row>789</xdr:row>
      <xdr:rowOff>673491</xdr:rowOff>
    </xdr:to>
    <xdr:pic>
      <xdr:nvPicPr>
        <xdr:cNvPr id="617" name="Picture 616">
          <a:extLst>
            <a:ext uri="{FF2B5EF4-FFF2-40B4-BE49-F238E27FC236}">
              <a16:creationId xmlns:a16="http://schemas.microsoft.com/office/drawing/2014/main" id="{AEC118A7-288D-D146-A3DA-205271B3A0FC}"/>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86341" y="551189478"/>
          <a:ext cx="452528" cy="600513"/>
        </a:xfrm>
        <a:prstGeom prst="rect">
          <a:avLst/>
        </a:prstGeom>
      </xdr:spPr>
    </xdr:pic>
    <xdr:clientData/>
  </xdr:twoCellAnchor>
  <xdr:twoCellAnchor>
    <xdr:from>
      <xdr:col>1</xdr:col>
      <xdr:colOff>107106</xdr:colOff>
      <xdr:row>782</xdr:row>
      <xdr:rowOff>50293</xdr:rowOff>
    </xdr:from>
    <xdr:to>
      <xdr:col>1</xdr:col>
      <xdr:colOff>568391</xdr:colOff>
      <xdr:row>782</xdr:row>
      <xdr:rowOff>675709</xdr:rowOff>
    </xdr:to>
    <xdr:pic>
      <xdr:nvPicPr>
        <xdr:cNvPr id="618" name="Picture 617">
          <a:extLst>
            <a:ext uri="{FF2B5EF4-FFF2-40B4-BE49-F238E27FC236}">
              <a16:creationId xmlns:a16="http://schemas.microsoft.com/office/drawing/2014/main" id="{7FADEB57-FAC1-C046-BA0D-2BC5DD2D1E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224706" y="546277293"/>
          <a:ext cx="461285" cy="625416"/>
        </a:xfrm>
        <a:prstGeom prst="rect">
          <a:avLst/>
        </a:prstGeom>
      </xdr:spPr>
    </xdr:pic>
    <xdr:clientData/>
  </xdr:twoCellAnchor>
  <xdr:twoCellAnchor>
    <xdr:from>
      <xdr:col>1</xdr:col>
      <xdr:colOff>155427</xdr:colOff>
      <xdr:row>783</xdr:row>
      <xdr:rowOff>69634</xdr:rowOff>
    </xdr:from>
    <xdr:to>
      <xdr:col>1</xdr:col>
      <xdr:colOff>663222</xdr:colOff>
      <xdr:row>783</xdr:row>
      <xdr:rowOff>660604</xdr:rowOff>
    </xdr:to>
    <xdr:pic>
      <xdr:nvPicPr>
        <xdr:cNvPr id="619" name="Picture 618">
          <a:extLst>
            <a:ext uri="{FF2B5EF4-FFF2-40B4-BE49-F238E27FC236}">
              <a16:creationId xmlns:a16="http://schemas.microsoft.com/office/drawing/2014/main" id="{8A9DC063-7377-2E49-8F55-91D10D6F119F}"/>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273027" y="546995134"/>
          <a:ext cx="507795" cy="590970"/>
        </a:xfrm>
        <a:prstGeom prst="rect">
          <a:avLst/>
        </a:prstGeom>
      </xdr:spPr>
    </xdr:pic>
    <xdr:clientData/>
  </xdr:twoCellAnchor>
  <xdr:twoCellAnchor>
    <xdr:from>
      <xdr:col>1</xdr:col>
      <xdr:colOff>155221</xdr:colOff>
      <xdr:row>784</xdr:row>
      <xdr:rowOff>28221</xdr:rowOff>
    </xdr:from>
    <xdr:to>
      <xdr:col>1</xdr:col>
      <xdr:colOff>620887</xdr:colOff>
      <xdr:row>784</xdr:row>
      <xdr:rowOff>620888</xdr:rowOff>
    </xdr:to>
    <xdr:pic>
      <xdr:nvPicPr>
        <xdr:cNvPr id="620" name="Picture 619">
          <a:extLst>
            <a:ext uri="{FF2B5EF4-FFF2-40B4-BE49-F238E27FC236}">
              <a16:creationId xmlns:a16="http://schemas.microsoft.com/office/drawing/2014/main" id="{A9ACF3D6-2AA3-E04E-AB63-8A72FF9AAE47}"/>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272821" y="547652221"/>
          <a:ext cx="465666" cy="592667"/>
        </a:xfrm>
        <a:prstGeom prst="rect">
          <a:avLst/>
        </a:prstGeom>
      </xdr:spPr>
    </xdr:pic>
    <xdr:clientData/>
  </xdr:twoCellAnchor>
  <xdr:twoCellAnchor>
    <xdr:from>
      <xdr:col>1</xdr:col>
      <xdr:colOff>159926</xdr:colOff>
      <xdr:row>785</xdr:row>
      <xdr:rowOff>83438</xdr:rowOff>
    </xdr:from>
    <xdr:to>
      <xdr:col>1</xdr:col>
      <xdr:colOff>663222</xdr:colOff>
      <xdr:row>785</xdr:row>
      <xdr:rowOff>676105</xdr:rowOff>
    </xdr:to>
    <xdr:pic>
      <xdr:nvPicPr>
        <xdr:cNvPr id="621" name="Picture 620">
          <a:extLst>
            <a:ext uri="{FF2B5EF4-FFF2-40B4-BE49-F238E27FC236}">
              <a16:creationId xmlns:a16="http://schemas.microsoft.com/office/drawing/2014/main" id="{6D40EC2E-3B89-5043-8B7F-8942855B3597}"/>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277526" y="548405938"/>
          <a:ext cx="503296" cy="592667"/>
        </a:xfrm>
        <a:prstGeom prst="rect">
          <a:avLst/>
        </a:prstGeom>
      </xdr:spPr>
    </xdr:pic>
    <xdr:clientData/>
  </xdr:twoCellAnchor>
  <xdr:twoCellAnchor>
    <xdr:from>
      <xdr:col>1</xdr:col>
      <xdr:colOff>220133</xdr:colOff>
      <xdr:row>803</xdr:row>
      <xdr:rowOff>33866</xdr:rowOff>
    </xdr:from>
    <xdr:to>
      <xdr:col>1</xdr:col>
      <xdr:colOff>694266</xdr:colOff>
      <xdr:row>803</xdr:row>
      <xdr:rowOff>641993</xdr:rowOff>
    </xdr:to>
    <xdr:pic>
      <xdr:nvPicPr>
        <xdr:cNvPr id="622" name="Picture 621">
          <a:extLst>
            <a:ext uri="{FF2B5EF4-FFF2-40B4-BE49-F238E27FC236}">
              <a16:creationId xmlns:a16="http://schemas.microsoft.com/office/drawing/2014/main" id="{E4A95A3E-543D-9542-807F-73B2C9E9AFC4}"/>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337733" y="560929366"/>
          <a:ext cx="474133" cy="608127"/>
        </a:xfrm>
        <a:prstGeom prst="rect">
          <a:avLst/>
        </a:prstGeom>
      </xdr:spPr>
    </xdr:pic>
    <xdr:clientData/>
  </xdr:twoCellAnchor>
  <xdr:twoCellAnchor>
    <xdr:from>
      <xdr:col>1</xdr:col>
      <xdr:colOff>186267</xdr:colOff>
      <xdr:row>804</xdr:row>
      <xdr:rowOff>16933</xdr:rowOff>
    </xdr:from>
    <xdr:to>
      <xdr:col>1</xdr:col>
      <xdr:colOff>660400</xdr:colOff>
      <xdr:row>805</xdr:row>
      <xdr:rowOff>20011</xdr:rowOff>
    </xdr:to>
    <xdr:pic>
      <xdr:nvPicPr>
        <xdr:cNvPr id="623" name="Picture 622">
          <a:extLst>
            <a:ext uri="{FF2B5EF4-FFF2-40B4-BE49-F238E27FC236}">
              <a16:creationId xmlns:a16="http://schemas.microsoft.com/office/drawing/2014/main" id="{99DF3227-70DA-9C43-90CF-713DE4BB1CAF}"/>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303867" y="561610933"/>
          <a:ext cx="474133" cy="701578"/>
        </a:xfrm>
        <a:prstGeom prst="rect">
          <a:avLst/>
        </a:prstGeom>
      </xdr:spPr>
    </xdr:pic>
    <xdr:clientData/>
  </xdr:twoCellAnchor>
  <xdr:twoCellAnchor>
    <xdr:from>
      <xdr:col>1</xdr:col>
      <xdr:colOff>135464</xdr:colOff>
      <xdr:row>805</xdr:row>
      <xdr:rowOff>0</xdr:rowOff>
    </xdr:from>
    <xdr:to>
      <xdr:col>1</xdr:col>
      <xdr:colOff>609597</xdr:colOff>
      <xdr:row>806</xdr:row>
      <xdr:rowOff>3078</xdr:rowOff>
    </xdr:to>
    <xdr:pic>
      <xdr:nvPicPr>
        <xdr:cNvPr id="624" name="Picture 623">
          <a:extLst>
            <a:ext uri="{FF2B5EF4-FFF2-40B4-BE49-F238E27FC236}">
              <a16:creationId xmlns:a16="http://schemas.microsoft.com/office/drawing/2014/main" id="{451896B4-90A8-E044-B29C-F448F0DE94D0}"/>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292500"/>
          <a:ext cx="474133" cy="701578"/>
        </a:xfrm>
        <a:prstGeom prst="rect">
          <a:avLst/>
        </a:prstGeom>
      </xdr:spPr>
    </xdr:pic>
    <xdr:clientData/>
  </xdr:twoCellAnchor>
  <xdr:twoCellAnchor>
    <xdr:from>
      <xdr:col>1</xdr:col>
      <xdr:colOff>135464</xdr:colOff>
      <xdr:row>806</xdr:row>
      <xdr:rowOff>0</xdr:rowOff>
    </xdr:from>
    <xdr:to>
      <xdr:col>1</xdr:col>
      <xdr:colOff>609597</xdr:colOff>
      <xdr:row>807</xdr:row>
      <xdr:rowOff>3079</xdr:rowOff>
    </xdr:to>
    <xdr:pic>
      <xdr:nvPicPr>
        <xdr:cNvPr id="625" name="Picture 624">
          <a:extLst>
            <a:ext uri="{FF2B5EF4-FFF2-40B4-BE49-F238E27FC236}">
              <a16:creationId xmlns:a16="http://schemas.microsoft.com/office/drawing/2014/main" id="{216E9346-EAB0-D742-84D1-9453C48CCC55}"/>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991000"/>
          <a:ext cx="474133" cy="701579"/>
        </a:xfrm>
        <a:prstGeom prst="rect">
          <a:avLst/>
        </a:prstGeom>
      </xdr:spPr>
    </xdr:pic>
    <xdr:clientData/>
  </xdr:twoCellAnchor>
  <xdr:twoCellAnchor>
    <xdr:from>
      <xdr:col>1</xdr:col>
      <xdr:colOff>101600</xdr:colOff>
      <xdr:row>807</xdr:row>
      <xdr:rowOff>16933</xdr:rowOff>
    </xdr:from>
    <xdr:to>
      <xdr:col>1</xdr:col>
      <xdr:colOff>643466</xdr:colOff>
      <xdr:row>808</xdr:row>
      <xdr:rowOff>5643</xdr:rowOff>
    </xdr:to>
    <xdr:pic>
      <xdr:nvPicPr>
        <xdr:cNvPr id="626" name="Picture 625">
          <a:extLst>
            <a:ext uri="{FF2B5EF4-FFF2-40B4-BE49-F238E27FC236}">
              <a16:creationId xmlns:a16="http://schemas.microsoft.com/office/drawing/2014/main" id="{341846E1-ECC6-E24B-B4B5-3C81075E51EB}"/>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19200" y="563706433"/>
          <a:ext cx="541866" cy="687210"/>
        </a:xfrm>
        <a:prstGeom prst="rect">
          <a:avLst/>
        </a:prstGeom>
      </xdr:spPr>
    </xdr:pic>
    <xdr:clientData/>
  </xdr:twoCellAnchor>
  <xdr:twoCellAnchor>
    <xdr:from>
      <xdr:col>1</xdr:col>
      <xdr:colOff>118533</xdr:colOff>
      <xdr:row>807</xdr:row>
      <xdr:rowOff>643466</xdr:rowOff>
    </xdr:from>
    <xdr:to>
      <xdr:col>1</xdr:col>
      <xdr:colOff>660399</xdr:colOff>
      <xdr:row>808</xdr:row>
      <xdr:rowOff>632176</xdr:rowOff>
    </xdr:to>
    <xdr:pic>
      <xdr:nvPicPr>
        <xdr:cNvPr id="627" name="Picture 626">
          <a:extLst>
            <a:ext uri="{FF2B5EF4-FFF2-40B4-BE49-F238E27FC236}">
              <a16:creationId xmlns:a16="http://schemas.microsoft.com/office/drawing/2014/main" id="{445B69E4-6263-D748-8F1E-D80FEFFCE154}"/>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36133" y="564332966"/>
          <a:ext cx="541866" cy="687210"/>
        </a:xfrm>
        <a:prstGeom prst="rect">
          <a:avLst/>
        </a:prstGeom>
      </xdr:spPr>
    </xdr:pic>
    <xdr:clientData/>
  </xdr:twoCellAnchor>
  <xdr:twoCellAnchor>
    <xdr:from>
      <xdr:col>1</xdr:col>
      <xdr:colOff>118533</xdr:colOff>
      <xdr:row>809</xdr:row>
      <xdr:rowOff>21165</xdr:rowOff>
    </xdr:from>
    <xdr:to>
      <xdr:col>1</xdr:col>
      <xdr:colOff>626533</xdr:colOff>
      <xdr:row>809</xdr:row>
      <xdr:rowOff>637644</xdr:rowOff>
    </xdr:to>
    <xdr:pic>
      <xdr:nvPicPr>
        <xdr:cNvPr id="628" name="Picture 627">
          <a:extLst>
            <a:ext uri="{FF2B5EF4-FFF2-40B4-BE49-F238E27FC236}">
              <a16:creationId xmlns:a16="http://schemas.microsoft.com/office/drawing/2014/main" id="{3BD5E253-FED5-0F45-9EFA-0ED3678735E1}"/>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236133" y="565107665"/>
          <a:ext cx="508000" cy="616479"/>
        </a:xfrm>
        <a:prstGeom prst="rect">
          <a:avLst/>
        </a:prstGeom>
      </xdr:spPr>
    </xdr:pic>
    <xdr:clientData/>
  </xdr:twoCellAnchor>
  <xdr:twoCellAnchor>
    <xdr:from>
      <xdr:col>1</xdr:col>
      <xdr:colOff>169334</xdr:colOff>
      <xdr:row>810</xdr:row>
      <xdr:rowOff>33867</xdr:rowOff>
    </xdr:from>
    <xdr:to>
      <xdr:col>1</xdr:col>
      <xdr:colOff>597123</xdr:colOff>
      <xdr:row>811</xdr:row>
      <xdr:rowOff>0</xdr:rowOff>
    </xdr:to>
    <xdr:pic>
      <xdr:nvPicPr>
        <xdr:cNvPr id="629" name="Picture 628">
          <a:extLst>
            <a:ext uri="{FF2B5EF4-FFF2-40B4-BE49-F238E27FC236}">
              <a16:creationId xmlns:a16="http://schemas.microsoft.com/office/drawing/2014/main" id="{57FF5410-ACD8-8B4A-AEB7-47E358EFBA41}"/>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286934" y="565818867"/>
          <a:ext cx="427789" cy="664633"/>
        </a:xfrm>
        <a:prstGeom prst="rect">
          <a:avLst/>
        </a:prstGeom>
      </xdr:spPr>
    </xdr:pic>
    <xdr:clientData/>
  </xdr:twoCellAnchor>
  <xdr:twoCellAnchor>
    <xdr:from>
      <xdr:col>1</xdr:col>
      <xdr:colOff>203201</xdr:colOff>
      <xdr:row>811</xdr:row>
      <xdr:rowOff>16933</xdr:rowOff>
    </xdr:from>
    <xdr:to>
      <xdr:col>1</xdr:col>
      <xdr:colOff>630990</xdr:colOff>
      <xdr:row>811</xdr:row>
      <xdr:rowOff>626533</xdr:rowOff>
    </xdr:to>
    <xdr:pic>
      <xdr:nvPicPr>
        <xdr:cNvPr id="630" name="Picture 629">
          <a:extLst>
            <a:ext uri="{FF2B5EF4-FFF2-40B4-BE49-F238E27FC236}">
              <a16:creationId xmlns:a16="http://schemas.microsoft.com/office/drawing/2014/main" id="{753D2F75-8A70-C742-B331-2703BAB716E0}"/>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320801" y="566500433"/>
          <a:ext cx="427789" cy="609600"/>
        </a:xfrm>
        <a:prstGeom prst="rect">
          <a:avLst/>
        </a:prstGeom>
      </xdr:spPr>
    </xdr:pic>
    <xdr:clientData/>
  </xdr:twoCellAnchor>
  <xdr:twoCellAnchor>
    <xdr:from>
      <xdr:col>1</xdr:col>
      <xdr:colOff>220132</xdr:colOff>
      <xdr:row>812</xdr:row>
      <xdr:rowOff>33867</xdr:rowOff>
    </xdr:from>
    <xdr:to>
      <xdr:col>1</xdr:col>
      <xdr:colOff>672077</xdr:colOff>
      <xdr:row>813</xdr:row>
      <xdr:rowOff>1</xdr:rowOff>
    </xdr:to>
    <xdr:pic>
      <xdr:nvPicPr>
        <xdr:cNvPr id="631" name="Picture 630">
          <a:extLst>
            <a:ext uri="{FF2B5EF4-FFF2-40B4-BE49-F238E27FC236}">
              <a16:creationId xmlns:a16="http://schemas.microsoft.com/office/drawing/2014/main" id="{ECB5662B-67DB-6D40-BF1E-2564A4CEFC7E}"/>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337732" y="567215867"/>
          <a:ext cx="451945" cy="664634"/>
        </a:xfrm>
        <a:prstGeom prst="rect">
          <a:avLst/>
        </a:prstGeom>
      </xdr:spPr>
    </xdr:pic>
    <xdr:clientData/>
  </xdr:twoCellAnchor>
  <xdr:twoCellAnchor>
    <xdr:from>
      <xdr:col>1</xdr:col>
      <xdr:colOff>220132</xdr:colOff>
      <xdr:row>813</xdr:row>
      <xdr:rowOff>16933</xdr:rowOff>
    </xdr:from>
    <xdr:to>
      <xdr:col>1</xdr:col>
      <xdr:colOff>672077</xdr:colOff>
      <xdr:row>813</xdr:row>
      <xdr:rowOff>626533</xdr:rowOff>
    </xdr:to>
    <xdr:pic>
      <xdr:nvPicPr>
        <xdr:cNvPr id="632" name="Picture 631">
          <a:extLst>
            <a:ext uri="{FF2B5EF4-FFF2-40B4-BE49-F238E27FC236}">
              <a16:creationId xmlns:a16="http://schemas.microsoft.com/office/drawing/2014/main" id="{B22DCCF5-4369-D04B-A90B-E4A375CBD1F9}"/>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37732" y="567897433"/>
          <a:ext cx="451945" cy="609600"/>
        </a:xfrm>
        <a:prstGeom prst="rect">
          <a:avLst/>
        </a:prstGeom>
      </xdr:spPr>
    </xdr:pic>
    <xdr:clientData/>
  </xdr:twoCellAnchor>
  <xdr:twoCellAnchor>
    <xdr:from>
      <xdr:col>1</xdr:col>
      <xdr:colOff>223109</xdr:colOff>
      <xdr:row>814</xdr:row>
      <xdr:rowOff>55825</xdr:rowOff>
    </xdr:from>
    <xdr:to>
      <xdr:col>1</xdr:col>
      <xdr:colOff>675054</xdr:colOff>
      <xdr:row>814</xdr:row>
      <xdr:rowOff>668401</xdr:rowOff>
    </xdr:to>
    <xdr:pic>
      <xdr:nvPicPr>
        <xdr:cNvPr id="633" name="Picture 632">
          <a:extLst>
            <a:ext uri="{FF2B5EF4-FFF2-40B4-BE49-F238E27FC236}">
              <a16:creationId xmlns:a16="http://schemas.microsoft.com/office/drawing/2014/main" id="{4529AD4C-536B-CB46-99D0-42B5E661A264}"/>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40709" y="568634825"/>
          <a:ext cx="451945" cy="612576"/>
        </a:xfrm>
        <a:prstGeom prst="rect">
          <a:avLst/>
        </a:prstGeom>
      </xdr:spPr>
    </xdr:pic>
    <xdr:clientData/>
  </xdr:twoCellAnchor>
  <xdr:twoCellAnchor>
    <xdr:from>
      <xdr:col>1</xdr:col>
      <xdr:colOff>203201</xdr:colOff>
      <xdr:row>815</xdr:row>
      <xdr:rowOff>16934</xdr:rowOff>
    </xdr:from>
    <xdr:to>
      <xdr:col>1</xdr:col>
      <xdr:colOff>660401</xdr:colOff>
      <xdr:row>815</xdr:row>
      <xdr:rowOff>640388</xdr:rowOff>
    </xdr:to>
    <xdr:pic>
      <xdr:nvPicPr>
        <xdr:cNvPr id="634" name="Picture 633">
          <a:extLst>
            <a:ext uri="{FF2B5EF4-FFF2-40B4-BE49-F238E27FC236}">
              <a16:creationId xmlns:a16="http://schemas.microsoft.com/office/drawing/2014/main" id="{0CB4D5F1-0078-5248-AD0E-6AF69E63DC55}"/>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320801" y="569294434"/>
          <a:ext cx="457200" cy="623454"/>
        </a:xfrm>
        <a:prstGeom prst="rect">
          <a:avLst/>
        </a:prstGeom>
      </xdr:spPr>
    </xdr:pic>
    <xdr:clientData/>
  </xdr:twoCellAnchor>
  <xdr:twoCellAnchor>
    <xdr:from>
      <xdr:col>1</xdr:col>
      <xdr:colOff>186266</xdr:colOff>
      <xdr:row>816</xdr:row>
      <xdr:rowOff>19690</xdr:rowOff>
    </xdr:from>
    <xdr:to>
      <xdr:col>1</xdr:col>
      <xdr:colOff>609600</xdr:colOff>
      <xdr:row>816</xdr:row>
      <xdr:rowOff>620234</xdr:rowOff>
    </xdr:to>
    <xdr:pic>
      <xdr:nvPicPr>
        <xdr:cNvPr id="635" name="Picture 634">
          <a:extLst>
            <a:ext uri="{FF2B5EF4-FFF2-40B4-BE49-F238E27FC236}">
              <a16:creationId xmlns:a16="http://schemas.microsoft.com/office/drawing/2014/main" id="{390B5CAB-EB81-2E49-B8AD-F8352668A3B6}"/>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03866" y="569995690"/>
          <a:ext cx="423334" cy="600544"/>
        </a:xfrm>
        <a:prstGeom prst="rect">
          <a:avLst/>
        </a:prstGeom>
      </xdr:spPr>
    </xdr:pic>
    <xdr:clientData/>
  </xdr:twoCellAnchor>
  <xdr:twoCellAnchor>
    <xdr:from>
      <xdr:col>1</xdr:col>
      <xdr:colOff>203199</xdr:colOff>
      <xdr:row>817</xdr:row>
      <xdr:rowOff>36623</xdr:rowOff>
    </xdr:from>
    <xdr:to>
      <xdr:col>1</xdr:col>
      <xdr:colOff>626533</xdr:colOff>
      <xdr:row>817</xdr:row>
      <xdr:rowOff>637167</xdr:rowOff>
    </xdr:to>
    <xdr:pic>
      <xdr:nvPicPr>
        <xdr:cNvPr id="636" name="Picture 635">
          <a:extLst>
            <a:ext uri="{FF2B5EF4-FFF2-40B4-BE49-F238E27FC236}">
              <a16:creationId xmlns:a16="http://schemas.microsoft.com/office/drawing/2014/main" id="{03E5AF02-7ECF-0345-89ED-3BB5F59553D0}"/>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0711123"/>
          <a:ext cx="423334" cy="600544"/>
        </a:xfrm>
        <a:prstGeom prst="rect">
          <a:avLst/>
        </a:prstGeom>
      </xdr:spPr>
    </xdr:pic>
    <xdr:clientData/>
  </xdr:twoCellAnchor>
  <xdr:twoCellAnchor>
    <xdr:from>
      <xdr:col>1</xdr:col>
      <xdr:colOff>203199</xdr:colOff>
      <xdr:row>818</xdr:row>
      <xdr:rowOff>19689</xdr:rowOff>
    </xdr:from>
    <xdr:to>
      <xdr:col>1</xdr:col>
      <xdr:colOff>626533</xdr:colOff>
      <xdr:row>818</xdr:row>
      <xdr:rowOff>620233</xdr:rowOff>
    </xdr:to>
    <xdr:pic>
      <xdr:nvPicPr>
        <xdr:cNvPr id="637" name="Picture 636">
          <a:extLst>
            <a:ext uri="{FF2B5EF4-FFF2-40B4-BE49-F238E27FC236}">
              <a16:creationId xmlns:a16="http://schemas.microsoft.com/office/drawing/2014/main" id="{CC24DD92-7781-304D-B223-EEC573290D6A}"/>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1392689"/>
          <a:ext cx="423334" cy="600544"/>
        </a:xfrm>
        <a:prstGeom prst="rect">
          <a:avLst/>
        </a:prstGeom>
      </xdr:spPr>
    </xdr:pic>
    <xdr:clientData/>
  </xdr:twoCellAnchor>
  <xdr:twoCellAnchor>
    <xdr:from>
      <xdr:col>1</xdr:col>
      <xdr:colOff>220133</xdr:colOff>
      <xdr:row>819</xdr:row>
      <xdr:rowOff>30890</xdr:rowOff>
    </xdr:from>
    <xdr:to>
      <xdr:col>1</xdr:col>
      <xdr:colOff>648669</xdr:colOff>
      <xdr:row>819</xdr:row>
      <xdr:rowOff>662912</xdr:rowOff>
    </xdr:to>
    <xdr:pic>
      <xdr:nvPicPr>
        <xdr:cNvPr id="638" name="Picture 637">
          <a:extLst>
            <a:ext uri="{FF2B5EF4-FFF2-40B4-BE49-F238E27FC236}">
              <a16:creationId xmlns:a16="http://schemas.microsoft.com/office/drawing/2014/main" id="{92265EDC-509A-D846-AB43-9C1FB4597F57}"/>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337733" y="572102390"/>
          <a:ext cx="428536" cy="632022"/>
        </a:xfrm>
        <a:prstGeom prst="rect">
          <a:avLst/>
        </a:prstGeom>
      </xdr:spPr>
    </xdr:pic>
    <xdr:clientData/>
  </xdr:twoCellAnchor>
  <xdr:twoCellAnchor>
    <xdr:from>
      <xdr:col>1</xdr:col>
      <xdr:colOff>237066</xdr:colOff>
      <xdr:row>820</xdr:row>
      <xdr:rowOff>41868</xdr:rowOff>
    </xdr:from>
    <xdr:to>
      <xdr:col>1</xdr:col>
      <xdr:colOff>698722</xdr:colOff>
      <xdr:row>820</xdr:row>
      <xdr:rowOff>668401</xdr:rowOff>
    </xdr:to>
    <xdr:pic>
      <xdr:nvPicPr>
        <xdr:cNvPr id="639" name="Picture 638">
          <a:extLst>
            <a:ext uri="{FF2B5EF4-FFF2-40B4-BE49-F238E27FC236}">
              <a16:creationId xmlns:a16="http://schemas.microsoft.com/office/drawing/2014/main" id="{38F6B45D-D75A-394E-979C-65B11434191F}"/>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354666" y="572811868"/>
          <a:ext cx="461656" cy="626533"/>
        </a:xfrm>
        <a:prstGeom prst="rect">
          <a:avLst/>
        </a:prstGeom>
      </xdr:spPr>
    </xdr:pic>
    <xdr:clientData/>
  </xdr:twoCellAnchor>
  <xdr:twoCellAnchor>
    <xdr:from>
      <xdr:col>1</xdr:col>
      <xdr:colOff>272981</xdr:colOff>
      <xdr:row>821</xdr:row>
      <xdr:rowOff>33867</xdr:rowOff>
    </xdr:from>
    <xdr:to>
      <xdr:col>1</xdr:col>
      <xdr:colOff>730181</xdr:colOff>
      <xdr:row>822</xdr:row>
      <xdr:rowOff>1</xdr:rowOff>
    </xdr:to>
    <xdr:pic>
      <xdr:nvPicPr>
        <xdr:cNvPr id="640" name="Picture 639">
          <a:extLst>
            <a:ext uri="{FF2B5EF4-FFF2-40B4-BE49-F238E27FC236}">
              <a16:creationId xmlns:a16="http://schemas.microsoft.com/office/drawing/2014/main" id="{341E2CFF-7EF3-4349-8599-DB1E33DEC737}"/>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90581" y="573502367"/>
          <a:ext cx="457200" cy="664634"/>
        </a:xfrm>
        <a:prstGeom prst="rect">
          <a:avLst/>
        </a:prstGeom>
      </xdr:spPr>
    </xdr:pic>
    <xdr:clientData/>
  </xdr:twoCellAnchor>
  <xdr:twoCellAnchor>
    <xdr:from>
      <xdr:col>1</xdr:col>
      <xdr:colOff>237067</xdr:colOff>
      <xdr:row>822</xdr:row>
      <xdr:rowOff>12934</xdr:rowOff>
    </xdr:from>
    <xdr:to>
      <xdr:col>1</xdr:col>
      <xdr:colOff>694267</xdr:colOff>
      <xdr:row>822</xdr:row>
      <xdr:rowOff>676870</xdr:rowOff>
    </xdr:to>
    <xdr:pic>
      <xdr:nvPicPr>
        <xdr:cNvPr id="641" name="Picture 640">
          <a:extLst>
            <a:ext uri="{FF2B5EF4-FFF2-40B4-BE49-F238E27FC236}">
              <a16:creationId xmlns:a16="http://schemas.microsoft.com/office/drawing/2014/main" id="{C2AC701F-E80C-7640-9E04-541A3EC50B39}"/>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54667" y="574179934"/>
          <a:ext cx="457200" cy="663936"/>
        </a:xfrm>
        <a:prstGeom prst="rect">
          <a:avLst/>
        </a:prstGeom>
      </xdr:spPr>
    </xdr:pic>
    <xdr:clientData/>
  </xdr:twoCellAnchor>
  <xdr:twoCellAnchor>
    <xdr:from>
      <xdr:col>1</xdr:col>
      <xdr:colOff>247023</xdr:colOff>
      <xdr:row>823</xdr:row>
      <xdr:rowOff>22889</xdr:rowOff>
    </xdr:from>
    <xdr:to>
      <xdr:col>1</xdr:col>
      <xdr:colOff>704223</xdr:colOff>
      <xdr:row>823</xdr:row>
      <xdr:rowOff>686824</xdr:rowOff>
    </xdr:to>
    <xdr:pic>
      <xdr:nvPicPr>
        <xdr:cNvPr id="642" name="Picture 641">
          <a:extLst>
            <a:ext uri="{FF2B5EF4-FFF2-40B4-BE49-F238E27FC236}">
              <a16:creationId xmlns:a16="http://schemas.microsoft.com/office/drawing/2014/main" id="{AF6069F9-071F-0647-8E2E-E9FCD221344C}"/>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64623" y="574888389"/>
          <a:ext cx="457200" cy="663935"/>
        </a:xfrm>
        <a:prstGeom prst="rect">
          <a:avLst/>
        </a:prstGeom>
      </xdr:spPr>
    </xdr:pic>
    <xdr:clientData/>
  </xdr:twoCellAnchor>
  <xdr:twoCellAnchor>
    <xdr:from>
      <xdr:col>1</xdr:col>
      <xdr:colOff>266933</xdr:colOff>
      <xdr:row>824</xdr:row>
      <xdr:rowOff>51824</xdr:rowOff>
    </xdr:from>
    <xdr:to>
      <xdr:col>1</xdr:col>
      <xdr:colOff>724133</xdr:colOff>
      <xdr:row>824</xdr:row>
      <xdr:rowOff>661424</xdr:rowOff>
    </xdr:to>
    <xdr:pic>
      <xdr:nvPicPr>
        <xdr:cNvPr id="643" name="Picture 642">
          <a:extLst>
            <a:ext uri="{FF2B5EF4-FFF2-40B4-BE49-F238E27FC236}">
              <a16:creationId xmlns:a16="http://schemas.microsoft.com/office/drawing/2014/main" id="{7E181816-19BF-FE45-8DA7-5DE3F120A63D}"/>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384533" y="575615824"/>
          <a:ext cx="457200" cy="609600"/>
        </a:xfrm>
        <a:prstGeom prst="rect">
          <a:avLst/>
        </a:prstGeom>
      </xdr:spPr>
    </xdr:pic>
    <xdr:clientData/>
  </xdr:twoCellAnchor>
  <xdr:twoCellAnchor>
    <xdr:from>
      <xdr:col>1</xdr:col>
      <xdr:colOff>203199</xdr:colOff>
      <xdr:row>825</xdr:row>
      <xdr:rowOff>16934</xdr:rowOff>
    </xdr:from>
    <xdr:to>
      <xdr:col>1</xdr:col>
      <xdr:colOff>660400</xdr:colOff>
      <xdr:row>826</xdr:row>
      <xdr:rowOff>790</xdr:rowOff>
    </xdr:to>
    <xdr:pic>
      <xdr:nvPicPr>
        <xdr:cNvPr id="644" name="Picture 643">
          <a:extLst>
            <a:ext uri="{FF2B5EF4-FFF2-40B4-BE49-F238E27FC236}">
              <a16:creationId xmlns:a16="http://schemas.microsoft.com/office/drawing/2014/main" id="{92BFF451-F10A-B247-B335-9E553D8FF0B3}"/>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799" y="576279434"/>
          <a:ext cx="457201" cy="682356"/>
        </a:xfrm>
        <a:prstGeom prst="rect">
          <a:avLst/>
        </a:prstGeom>
      </xdr:spPr>
    </xdr:pic>
    <xdr:clientData/>
  </xdr:twoCellAnchor>
  <xdr:twoCellAnchor>
    <xdr:from>
      <xdr:col>1</xdr:col>
      <xdr:colOff>203200</xdr:colOff>
      <xdr:row>826</xdr:row>
      <xdr:rowOff>33866</xdr:rowOff>
    </xdr:from>
    <xdr:to>
      <xdr:col>1</xdr:col>
      <xdr:colOff>660401</xdr:colOff>
      <xdr:row>827</xdr:row>
      <xdr:rowOff>17722</xdr:rowOff>
    </xdr:to>
    <xdr:pic>
      <xdr:nvPicPr>
        <xdr:cNvPr id="645" name="Picture 644">
          <a:extLst>
            <a:ext uri="{FF2B5EF4-FFF2-40B4-BE49-F238E27FC236}">
              <a16:creationId xmlns:a16="http://schemas.microsoft.com/office/drawing/2014/main" id="{DE421D8F-B56C-6F48-88CA-26C0653C29F7}"/>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800" y="576994866"/>
          <a:ext cx="457201" cy="682356"/>
        </a:xfrm>
        <a:prstGeom prst="rect">
          <a:avLst/>
        </a:prstGeom>
      </xdr:spPr>
    </xdr:pic>
    <xdr:clientData/>
  </xdr:twoCellAnchor>
  <xdr:twoCellAnchor>
    <xdr:from>
      <xdr:col>1</xdr:col>
      <xdr:colOff>169334</xdr:colOff>
      <xdr:row>827</xdr:row>
      <xdr:rowOff>50800</xdr:rowOff>
    </xdr:from>
    <xdr:to>
      <xdr:col>1</xdr:col>
      <xdr:colOff>626534</xdr:colOff>
      <xdr:row>828</xdr:row>
      <xdr:rowOff>2757</xdr:rowOff>
    </xdr:to>
    <xdr:pic>
      <xdr:nvPicPr>
        <xdr:cNvPr id="646" name="Picture 645">
          <a:extLst>
            <a:ext uri="{FF2B5EF4-FFF2-40B4-BE49-F238E27FC236}">
              <a16:creationId xmlns:a16="http://schemas.microsoft.com/office/drawing/2014/main" id="{E68C1D72-D84D-F246-B7FB-DDCEADA3A7FA}"/>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286934" y="577710300"/>
          <a:ext cx="457200" cy="650457"/>
        </a:xfrm>
        <a:prstGeom prst="rect">
          <a:avLst/>
        </a:prstGeom>
      </xdr:spPr>
    </xdr:pic>
    <xdr:clientData/>
  </xdr:twoCellAnchor>
  <xdr:twoCellAnchor>
    <xdr:from>
      <xdr:col>1</xdr:col>
      <xdr:colOff>169334</xdr:colOff>
      <xdr:row>828</xdr:row>
      <xdr:rowOff>33867</xdr:rowOff>
    </xdr:from>
    <xdr:to>
      <xdr:col>1</xdr:col>
      <xdr:colOff>626534</xdr:colOff>
      <xdr:row>828</xdr:row>
      <xdr:rowOff>629290</xdr:rowOff>
    </xdr:to>
    <xdr:pic>
      <xdr:nvPicPr>
        <xdr:cNvPr id="647" name="Picture 646">
          <a:extLst>
            <a:ext uri="{FF2B5EF4-FFF2-40B4-BE49-F238E27FC236}">
              <a16:creationId xmlns:a16="http://schemas.microsoft.com/office/drawing/2014/main" id="{589E6CD4-C16A-5745-A307-C162A9FF7C5D}"/>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286934" y="578391867"/>
          <a:ext cx="457200" cy="595423"/>
        </a:xfrm>
        <a:prstGeom prst="rect">
          <a:avLst/>
        </a:prstGeom>
      </xdr:spPr>
    </xdr:pic>
    <xdr:clientData/>
  </xdr:twoCellAnchor>
  <xdr:twoCellAnchor>
    <xdr:from>
      <xdr:col>1</xdr:col>
      <xdr:colOff>186267</xdr:colOff>
      <xdr:row>829</xdr:row>
      <xdr:rowOff>35031</xdr:rowOff>
    </xdr:from>
    <xdr:to>
      <xdr:col>1</xdr:col>
      <xdr:colOff>659961</xdr:colOff>
      <xdr:row>829</xdr:row>
      <xdr:rowOff>637742</xdr:rowOff>
    </xdr:to>
    <xdr:pic>
      <xdr:nvPicPr>
        <xdr:cNvPr id="648" name="Picture 647">
          <a:extLst>
            <a:ext uri="{FF2B5EF4-FFF2-40B4-BE49-F238E27FC236}">
              <a16:creationId xmlns:a16="http://schemas.microsoft.com/office/drawing/2014/main" id="{E0E651BC-D4F0-034B-B4B8-DE47EA664733}"/>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303867" y="579091531"/>
          <a:ext cx="473694" cy="602711"/>
        </a:xfrm>
        <a:prstGeom prst="rect">
          <a:avLst/>
        </a:prstGeom>
      </xdr:spPr>
    </xdr:pic>
    <xdr:clientData/>
  </xdr:twoCellAnchor>
  <xdr:twoCellAnchor>
    <xdr:from>
      <xdr:col>1</xdr:col>
      <xdr:colOff>186266</xdr:colOff>
      <xdr:row>830</xdr:row>
      <xdr:rowOff>56696</xdr:rowOff>
    </xdr:from>
    <xdr:to>
      <xdr:col>1</xdr:col>
      <xdr:colOff>623661</xdr:colOff>
      <xdr:row>830</xdr:row>
      <xdr:rowOff>671302</xdr:rowOff>
    </xdr:to>
    <xdr:pic>
      <xdr:nvPicPr>
        <xdr:cNvPr id="649" name="Picture 648">
          <a:extLst>
            <a:ext uri="{FF2B5EF4-FFF2-40B4-BE49-F238E27FC236}">
              <a16:creationId xmlns:a16="http://schemas.microsoft.com/office/drawing/2014/main" id="{8BCC09C7-80BC-D342-82D2-4961B87268F5}"/>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303866" y="579811696"/>
          <a:ext cx="437395" cy="614606"/>
        </a:xfrm>
        <a:prstGeom prst="rect">
          <a:avLst/>
        </a:prstGeom>
      </xdr:spPr>
    </xdr:pic>
    <xdr:clientData/>
  </xdr:twoCellAnchor>
  <xdr:twoCellAnchor>
    <xdr:from>
      <xdr:col>1</xdr:col>
      <xdr:colOff>182966</xdr:colOff>
      <xdr:row>832</xdr:row>
      <xdr:rowOff>21525</xdr:rowOff>
    </xdr:from>
    <xdr:to>
      <xdr:col>1</xdr:col>
      <xdr:colOff>656525</xdr:colOff>
      <xdr:row>833</xdr:row>
      <xdr:rowOff>7257</xdr:rowOff>
    </xdr:to>
    <xdr:pic>
      <xdr:nvPicPr>
        <xdr:cNvPr id="650" name="Picture 649">
          <a:extLst>
            <a:ext uri="{FF2B5EF4-FFF2-40B4-BE49-F238E27FC236}">
              <a16:creationId xmlns:a16="http://schemas.microsoft.com/office/drawing/2014/main" id="{BD511FE3-40D6-7F4B-9DD6-C212919B4C67}"/>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300566" y="581173525"/>
          <a:ext cx="473559" cy="684232"/>
        </a:xfrm>
        <a:prstGeom prst="rect">
          <a:avLst/>
        </a:prstGeom>
      </xdr:spPr>
    </xdr:pic>
    <xdr:clientData/>
  </xdr:twoCellAnchor>
  <xdr:twoCellAnchor>
    <xdr:from>
      <xdr:col>1</xdr:col>
      <xdr:colOff>182966</xdr:colOff>
      <xdr:row>833</xdr:row>
      <xdr:rowOff>21524</xdr:rowOff>
    </xdr:from>
    <xdr:to>
      <xdr:col>1</xdr:col>
      <xdr:colOff>635000</xdr:colOff>
      <xdr:row>833</xdr:row>
      <xdr:rowOff>608207</xdr:rowOff>
    </xdr:to>
    <xdr:pic>
      <xdr:nvPicPr>
        <xdr:cNvPr id="651" name="Picture 650">
          <a:extLst>
            <a:ext uri="{FF2B5EF4-FFF2-40B4-BE49-F238E27FC236}">
              <a16:creationId xmlns:a16="http://schemas.microsoft.com/office/drawing/2014/main" id="{257697F0-F4E5-B74D-BABD-39791FF66343}"/>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300566" y="581872024"/>
          <a:ext cx="452034" cy="586683"/>
        </a:xfrm>
        <a:prstGeom prst="rect">
          <a:avLst/>
        </a:prstGeom>
      </xdr:spPr>
    </xdr:pic>
    <xdr:clientData/>
  </xdr:twoCellAnchor>
  <xdr:twoCellAnchor>
    <xdr:from>
      <xdr:col>1</xdr:col>
      <xdr:colOff>150679</xdr:colOff>
      <xdr:row>834</xdr:row>
      <xdr:rowOff>43052</xdr:rowOff>
    </xdr:from>
    <xdr:to>
      <xdr:col>1</xdr:col>
      <xdr:colOff>602713</xdr:colOff>
      <xdr:row>834</xdr:row>
      <xdr:rowOff>629735</xdr:rowOff>
    </xdr:to>
    <xdr:pic>
      <xdr:nvPicPr>
        <xdr:cNvPr id="652" name="Picture 651">
          <a:extLst>
            <a:ext uri="{FF2B5EF4-FFF2-40B4-BE49-F238E27FC236}">
              <a16:creationId xmlns:a16="http://schemas.microsoft.com/office/drawing/2014/main" id="{A5CC128C-5CDA-DE49-81C0-2E9FC18C0E02}"/>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268279" y="582592052"/>
          <a:ext cx="452034" cy="586683"/>
        </a:xfrm>
        <a:prstGeom prst="rect">
          <a:avLst/>
        </a:prstGeom>
      </xdr:spPr>
    </xdr:pic>
    <xdr:clientData/>
  </xdr:twoCellAnchor>
  <xdr:twoCellAnchor>
    <xdr:from>
      <xdr:col>1</xdr:col>
      <xdr:colOff>209340</xdr:colOff>
      <xdr:row>836</xdr:row>
      <xdr:rowOff>27912</xdr:rowOff>
    </xdr:from>
    <xdr:to>
      <xdr:col>1</xdr:col>
      <xdr:colOff>719744</xdr:colOff>
      <xdr:row>836</xdr:row>
      <xdr:rowOff>679491</xdr:rowOff>
    </xdr:to>
    <xdr:pic>
      <xdr:nvPicPr>
        <xdr:cNvPr id="653" name="Picture 652">
          <a:extLst>
            <a:ext uri="{FF2B5EF4-FFF2-40B4-BE49-F238E27FC236}">
              <a16:creationId xmlns:a16="http://schemas.microsoft.com/office/drawing/2014/main" id="{4C32E083-2763-CD48-B4A9-CB9BB51B4E60}"/>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326940" y="583973912"/>
          <a:ext cx="510404" cy="651579"/>
        </a:xfrm>
        <a:prstGeom prst="rect">
          <a:avLst/>
        </a:prstGeom>
      </xdr:spPr>
    </xdr:pic>
    <xdr:clientData/>
  </xdr:twoCellAnchor>
  <xdr:twoCellAnchor>
    <xdr:from>
      <xdr:col>1</xdr:col>
      <xdr:colOff>209340</xdr:colOff>
      <xdr:row>837</xdr:row>
      <xdr:rowOff>27912</xdr:rowOff>
    </xdr:from>
    <xdr:to>
      <xdr:col>1</xdr:col>
      <xdr:colOff>707070</xdr:colOff>
      <xdr:row>837</xdr:row>
      <xdr:rowOff>663312</xdr:rowOff>
    </xdr:to>
    <xdr:pic>
      <xdr:nvPicPr>
        <xdr:cNvPr id="654" name="Picture 653">
          <a:extLst>
            <a:ext uri="{FF2B5EF4-FFF2-40B4-BE49-F238E27FC236}">
              <a16:creationId xmlns:a16="http://schemas.microsoft.com/office/drawing/2014/main" id="{23CFED1D-B518-184E-B4EE-879ADB71A4C0}"/>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326940" y="584672412"/>
          <a:ext cx="497730" cy="635400"/>
        </a:xfrm>
        <a:prstGeom prst="rect">
          <a:avLst/>
        </a:prstGeom>
      </xdr:spPr>
    </xdr:pic>
    <xdr:clientData/>
  </xdr:twoCellAnchor>
  <xdr:twoCellAnchor>
    <xdr:from>
      <xdr:col>1</xdr:col>
      <xdr:colOff>266715</xdr:colOff>
      <xdr:row>839</xdr:row>
      <xdr:rowOff>79084</xdr:rowOff>
    </xdr:from>
    <xdr:to>
      <xdr:col>1</xdr:col>
      <xdr:colOff>721490</xdr:colOff>
      <xdr:row>839</xdr:row>
      <xdr:rowOff>665238</xdr:rowOff>
    </xdr:to>
    <xdr:pic>
      <xdr:nvPicPr>
        <xdr:cNvPr id="655" name="Picture 654">
          <a:extLst>
            <a:ext uri="{FF2B5EF4-FFF2-40B4-BE49-F238E27FC236}">
              <a16:creationId xmlns:a16="http://schemas.microsoft.com/office/drawing/2014/main" id="{88F5E9FF-9348-BC4F-8BF7-4430E3BA1E27}"/>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384315" y="586120584"/>
          <a:ext cx="454775" cy="586154"/>
        </a:xfrm>
        <a:prstGeom prst="rect">
          <a:avLst/>
        </a:prstGeom>
      </xdr:spPr>
    </xdr:pic>
    <xdr:clientData/>
  </xdr:twoCellAnchor>
  <xdr:twoCellAnchor>
    <xdr:from>
      <xdr:col>1</xdr:col>
      <xdr:colOff>251208</xdr:colOff>
      <xdr:row>840</xdr:row>
      <xdr:rowOff>64547</xdr:rowOff>
    </xdr:from>
    <xdr:to>
      <xdr:col>1</xdr:col>
      <xdr:colOff>683845</xdr:colOff>
      <xdr:row>840</xdr:row>
      <xdr:rowOff>651010</xdr:rowOff>
    </xdr:to>
    <xdr:pic>
      <xdr:nvPicPr>
        <xdr:cNvPr id="656" name="Picture 655">
          <a:extLst>
            <a:ext uri="{FF2B5EF4-FFF2-40B4-BE49-F238E27FC236}">
              <a16:creationId xmlns:a16="http://schemas.microsoft.com/office/drawing/2014/main" id="{AD8E5F53-8F10-B148-8756-4685A341ACCE}"/>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368808" y="586804547"/>
          <a:ext cx="432637" cy="586463"/>
        </a:xfrm>
        <a:prstGeom prst="rect">
          <a:avLst/>
        </a:prstGeom>
      </xdr:spPr>
    </xdr:pic>
    <xdr:clientData/>
  </xdr:twoCellAnchor>
  <xdr:twoCellAnchor>
    <xdr:from>
      <xdr:col>1</xdr:col>
      <xdr:colOff>223296</xdr:colOff>
      <xdr:row>841</xdr:row>
      <xdr:rowOff>13956</xdr:rowOff>
    </xdr:from>
    <xdr:to>
      <xdr:col>1</xdr:col>
      <xdr:colOff>727707</xdr:colOff>
      <xdr:row>841</xdr:row>
      <xdr:rowOff>628022</xdr:rowOff>
    </xdr:to>
    <xdr:pic>
      <xdr:nvPicPr>
        <xdr:cNvPr id="657" name="Picture 656">
          <a:extLst>
            <a:ext uri="{FF2B5EF4-FFF2-40B4-BE49-F238E27FC236}">
              <a16:creationId xmlns:a16="http://schemas.microsoft.com/office/drawing/2014/main" id="{6612C997-0187-9A43-8987-174ABE2327C2}"/>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340896" y="587452456"/>
          <a:ext cx="504411" cy="614066"/>
        </a:xfrm>
        <a:prstGeom prst="rect">
          <a:avLst/>
        </a:prstGeom>
      </xdr:spPr>
    </xdr:pic>
    <xdr:clientData/>
  </xdr:twoCellAnchor>
  <xdr:twoCellAnchor>
    <xdr:from>
      <xdr:col>1</xdr:col>
      <xdr:colOff>237252</xdr:colOff>
      <xdr:row>842</xdr:row>
      <xdr:rowOff>41868</xdr:rowOff>
    </xdr:from>
    <xdr:to>
      <xdr:col>1</xdr:col>
      <xdr:colOff>669890</xdr:colOff>
      <xdr:row>843</xdr:row>
      <xdr:rowOff>19349</xdr:rowOff>
    </xdr:to>
    <xdr:pic>
      <xdr:nvPicPr>
        <xdr:cNvPr id="658" name="Picture 657">
          <a:extLst>
            <a:ext uri="{FF2B5EF4-FFF2-40B4-BE49-F238E27FC236}">
              <a16:creationId xmlns:a16="http://schemas.microsoft.com/office/drawing/2014/main" id="{1205C286-9EA6-4541-94FF-02A83ED14D2B}"/>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354852" y="588178868"/>
          <a:ext cx="432638" cy="675981"/>
        </a:xfrm>
        <a:prstGeom prst="rect">
          <a:avLst/>
        </a:prstGeom>
      </xdr:spPr>
    </xdr:pic>
    <xdr:clientData/>
  </xdr:twoCellAnchor>
  <xdr:twoCellAnchor>
    <xdr:from>
      <xdr:col>1</xdr:col>
      <xdr:colOff>250091</xdr:colOff>
      <xdr:row>843</xdr:row>
      <xdr:rowOff>47272</xdr:rowOff>
    </xdr:from>
    <xdr:to>
      <xdr:col>1</xdr:col>
      <xdr:colOff>640725</xdr:colOff>
      <xdr:row>843</xdr:row>
      <xdr:rowOff>662608</xdr:rowOff>
    </xdr:to>
    <xdr:pic>
      <xdr:nvPicPr>
        <xdr:cNvPr id="659" name="Picture 658">
          <a:extLst>
            <a:ext uri="{FF2B5EF4-FFF2-40B4-BE49-F238E27FC236}">
              <a16:creationId xmlns:a16="http://schemas.microsoft.com/office/drawing/2014/main" id="{19500EE8-2973-5E4B-9129-EA16A02120C2}"/>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367691" y="588882772"/>
          <a:ext cx="390634" cy="615336"/>
        </a:xfrm>
        <a:prstGeom prst="rect">
          <a:avLst/>
        </a:prstGeom>
      </xdr:spPr>
    </xdr:pic>
    <xdr:clientData/>
  </xdr:twoCellAnchor>
  <xdr:twoCellAnchor>
    <xdr:from>
      <xdr:col>1</xdr:col>
      <xdr:colOff>279121</xdr:colOff>
      <xdr:row>844</xdr:row>
      <xdr:rowOff>13956</xdr:rowOff>
    </xdr:from>
    <xdr:to>
      <xdr:col>1</xdr:col>
      <xdr:colOff>686448</xdr:colOff>
      <xdr:row>844</xdr:row>
      <xdr:rowOff>600110</xdr:rowOff>
    </xdr:to>
    <xdr:pic>
      <xdr:nvPicPr>
        <xdr:cNvPr id="660" name="Picture 659">
          <a:extLst>
            <a:ext uri="{FF2B5EF4-FFF2-40B4-BE49-F238E27FC236}">
              <a16:creationId xmlns:a16="http://schemas.microsoft.com/office/drawing/2014/main" id="{EBDD9CC5-7BD3-C343-98BB-C4EDD4A2F1D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396721" y="589547956"/>
          <a:ext cx="407327" cy="586154"/>
        </a:xfrm>
        <a:prstGeom prst="rect">
          <a:avLst/>
        </a:prstGeom>
      </xdr:spPr>
    </xdr:pic>
    <xdr:clientData/>
  </xdr:twoCellAnchor>
  <xdr:twoCellAnchor>
    <xdr:from>
      <xdr:col>1</xdr:col>
      <xdr:colOff>305916</xdr:colOff>
      <xdr:row>845</xdr:row>
      <xdr:rowOff>12840</xdr:rowOff>
    </xdr:from>
    <xdr:to>
      <xdr:col>1</xdr:col>
      <xdr:colOff>713243</xdr:colOff>
      <xdr:row>845</xdr:row>
      <xdr:rowOff>598994</xdr:rowOff>
    </xdr:to>
    <xdr:pic>
      <xdr:nvPicPr>
        <xdr:cNvPr id="661" name="Picture 660">
          <a:extLst>
            <a:ext uri="{FF2B5EF4-FFF2-40B4-BE49-F238E27FC236}">
              <a16:creationId xmlns:a16="http://schemas.microsoft.com/office/drawing/2014/main" id="{87AE6770-B59B-9541-8139-47418846EFF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423516" y="590245340"/>
          <a:ext cx="407327" cy="586154"/>
        </a:xfrm>
        <a:prstGeom prst="rect">
          <a:avLst/>
        </a:prstGeom>
      </xdr:spPr>
    </xdr:pic>
    <xdr:clientData/>
  </xdr:twoCellAnchor>
  <xdr:twoCellAnchor>
    <xdr:from>
      <xdr:col>1</xdr:col>
      <xdr:colOff>279121</xdr:colOff>
      <xdr:row>846</xdr:row>
      <xdr:rowOff>27912</xdr:rowOff>
    </xdr:from>
    <xdr:to>
      <xdr:col>1</xdr:col>
      <xdr:colOff>725714</xdr:colOff>
      <xdr:row>846</xdr:row>
      <xdr:rowOff>633294</xdr:rowOff>
    </xdr:to>
    <xdr:pic>
      <xdr:nvPicPr>
        <xdr:cNvPr id="662" name="Picture 661">
          <a:extLst>
            <a:ext uri="{FF2B5EF4-FFF2-40B4-BE49-F238E27FC236}">
              <a16:creationId xmlns:a16="http://schemas.microsoft.com/office/drawing/2014/main" id="{0E573628-9469-F84B-97E8-ECE5B86ACE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96721" y="590958912"/>
          <a:ext cx="446593" cy="605382"/>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663" name="Picture 662">
          <a:extLst>
            <a:ext uri="{FF2B5EF4-FFF2-40B4-BE49-F238E27FC236}">
              <a16:creationId xmlns:a16="http://schemas.microsoft.com/office/drawing/2014/main" id="{1B918B08-7ABB-A94A-8497-8AD8972E10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194140</xdr:colOff>
      <xdr:row>838</xdr:row>
      <xdr:rowOff>32563</xdr:rowOff>
    </xdr:from>
    <xdr:to>
      <xdr:col>1</xdr:col>
      <xdr:colOff>693579</xdr:colOff>
      <xdr:row>838</xdr:row>
      <xdr:rowOff>676284</xdr:rowOff>
    </xdr:to>
    <xdr:pic>
      <xdr:nvPicPr>
        <xdr:cNvPr id="664" name="Picture 663">
          <a:extLst>
            <a:ext uri="{FF2B5EF4-FFF2-40B4-BE49-F238E27FC236}">
              <a16:creationId xmlns:a16="http://schemas.microsoft.com/office/drawing/2014/main" id="{2FD1CB72-BFCF-6E40-A44B-62D98E78E807}"/>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311740" y="585375563"/>
          <a:ext cx="499439" cy="643721"/>
        </a:xfrm>
        <a:prstGeom prst="rect">
          <a:avLst/>
        </a:prstGeom>
      </xdr:spPr>
    </xdr:pic>
    <xdr:clientData/>
  </xdr:twoCellAnchor>
  <xdr:twoCellAnchor>
    <xdr:from>
      <xdr:col>1</xdr:col>
      <xdr:colOff>156307</xdr:colOff>
      <xdr:row>571</xdr:row>
      <xdr:rowOff>29308</xdr:rowOff>
    </xdr:from>
    <xdr:to>
      <xdr:col>1</xdr:col>
      <xdr:colOff>692320</xdr:colOff>
      <xdr:row>571</xdr:row>
      <xdr:rowOff>674077</xdr:rowOff>
    </xdr:to>
    <xdr:pic>
      <xdr:nvPicPr>
        <xdr:cNvPr id="665" name="Picture 664">
          <a:extLst>
            <a:ext uri="{FF2B5EF4-FFF2-40B4-BE49-F238E27FC236}">
              <a16:creationId xmlns:a16="http://schemas.microsoft.com/office/drawing/2014/main" id="{0DCAE501-1207-394A-B929-AE8C64C3B17D}"/>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273907" y="398872808"/>
          <a:ext cx="536013" cy="644769"/>
        </a:xfrm>
        <a:prstGeom prst="rect">
          <a:avLst/>
        </a:prstGeom>
      </xdr:spPr>
    </xdr:pic>
    <xdr:clientData/>
  </xdr:twoCellAnchor>
  <xdr:twoCellAnchor>
    <xdr:from>
      <xdr:col>1</xdr:col>
      <xdr:colOff>136769</xdr:colOff>
      <xdr:row>572</xdr:row>
      <xdr:rowOff>48846</xdr:rowOff>
    </xdr:from>
    <xdr:to>
      <xdr:col>1</xdr:col>
      <xdr:colOff>625230</xdr:colOff>
      <xdr:row>573</xdr:row>
      <xdr:rowOff>1698</xdr:rowOff>
    </xdr:to>
    <xdr:pic>
      <xdr:nvPicPr>
        <xdr:cNvPr id="666" name="Picture 665">
          <a:extLst>
            <a:ext uri="{FF2B5EF4-FFF2-40B4-BE49-F238E27FC236}">
              <a16:creationId xmlns:a16="http://schemas.microsoft.com/office/drawing/2014/main" id="{021D9D09-10E4-2F4C-A692-F6BD59F201B8}"/>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254369" y="399590846"/>
          <a:ext cx="488461" cy="651352"/>
        </a:xfrm>
        <a:prstGeom prst="rect">
          <a:avLst/>
        </a:prstGeom>
      </xdr:spPr>
    </xdr:pic>
    <xdr:clientData/>
  </xdr:twoCellAnchor>
  <xdr:twoCellAnchor>
    <xdr:from>
      <xdr:col>1</xdr:col>
      <xdr:colOff>166077</xdr:colOff>
      <xdr:row>573</xdr:row>
      <xdr:rowOff>19538</xdr:rowOff>
    </xdr:from>
    <xdr:to>
      <xdr:col>1</xdr:col>
      <xdr:colOff>654538</xdr:colOff>
      <xdr:row>573</xdr:row>
      <xdr:rowOff>663419</xdr:rowOff>
    </xdr:to>
    <xdr:pic>
      <xdr:nvPicPr>
        <xdr:cNvPr id="667" name="Picture 666">
          <a:extLst>
            <a:ext uri="{FF2B5EF4-FFF2-40B4-BE49-F238E27FC236}">
              <a16:creationId xmlns:a16="http://schemas.microsoft.com/office/drawing/2014/main" id="{9E5069B5-89C8-7D4A-B9E6-FA583176CB65}"/>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283677" y="400260038"/>
          <a:ext cx="488461" cy="643881"/>
        </a:xfrm>
        <a:prstGeom prst="rect">
          <a:avLst/>
        </a:prstGeom>
      </xdr:spPr>
    </xdr:pic>
    <xdr:clientData/>
  </xdr:twoCellAnchor>
  <xdr:twoCellAnchor>
    <xdr:from>
      <xdr:col>1</xdr:col>
      <xdr:colOff>166077</xdr:colOff>
      <xdr:row>574</xdr:row>
      <xdr:rowOff>39078</xdr:rowOff>
    </xdr:from>
    <xdr:to>
      <xdr:col>1</xdr:col>
      <xdr:colOff>733162</xdr:colOff>
      <xdr:row>574</xdr:row>
      <xdr:rowOff>683846</xdr:rowOff>
    </xdr:to>
    <xdr:pic>
      <xdr:nvPicPr>
        <xdr:cNvPr id="668" name="Picture 667">
          <a:extLst>
            <a:ext uri="{FF2B5EF4-FFF2-40B4-BE49-F238E27FC236}">
              <a16:creationId xmlns:a16="http://schemas.microsoft.com/office/drawing/2014/main" id="{2D237AD0-68AE-8845-A8CB-E64E1D4F851C}"/>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283677" y="400978078"/>
          <a:ext cx="567085" cy="644768"/>
        </a:xfrm>
        <a:prstGeom prst="rect">
          <a:avLst/>
        </a:prstGeom>
      </xdr:spPr>
    </xdr:pic>
    <xdr:clientData/>
  </xdr:twoCellAnchor>
  <xdr:twoCellAnchor>
    <xdr:from>
      <xdr:col>1</xdr:col>
      <xdr:colOff>166077</xdr:colOff>
      <xdr:row>591</xdr:row>
      <xdr:rowOff>29307</xdr:rowOff>
    </xdr:from>
    <xdr:to>
      <xdr:col>1</xdr:col>
      <xdr:colOff>703384</xdr:colOff>
      <xdr:row>591</xdr:row>
      <xdr:rowOff>683420</xdr:rowOff>
    </xdr:to>
    <xdr:pic>
      <xdr:nvPicPr>
        <xdr:cNvPr id="669" name="Picture 668">
          <a:extLst>
            <a:ext uri="{FF2B5EF4-FFF2-40B4-BE49-F238E27FC236}">
              <a16:creationId xmlns:a16="http://schemas.microsoft.com/office/drawing/2014/main" id="{A581B401-BB00-604A-9052-D824BE0B2352}"/>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283677" y="412842807"/>
          <a:ext cx="537307" cy="654113"/>
        </a:xfrm>
        <a:prstGeom prst="rect">
          <a:avLst/>
        </a:prstGeom>
      </xdr:spPr>
    </xdr:pic>
    <xdr:clientData/>
  </xdr:twoCellAnchor>
  <xdr:twoCellAnchor>
    <xdr:from>
      <xdr:col>1</xdr:col>
      <xdr:colOff>152400</xdr:colOff>
      <xdr:row>592</xdr:row>
      <xdr:rowOff>35169</xdr:rowOff>
    </xdr:from>
    <xdr:to>
      <xdr:col>1</xdr:col>
      <xdr:colOff>689707</xdr:colOff>
      <xdr:row>593</xdr:row>
      <xdr:rowOff>2796</xdr:rowOff>
    </xdr:to>
    <xdr:pic>
      <xdr:nvPicPr>
        <xdr:cNvPr id="670" name="Picture 669">
          <a:extLst>
            <a:ext uri="{FF2B5EF4-FFF2-40B4-BE49-F238E27FC236}">
              <a16:creationId xmlns:a16="http://schemas.microsoft.com/office/drawing/2014/main" id="{4DD034F7-7AED-3E4F-AB52-E5959997FEB9}"/>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270000" y="413547169"/>
          <a:ext cx="537307" cy="666127"/>
        </a:xfrm>
        <a:prstGeom prst="rect">
          <a:avLst/>
        </a:prstGeom>
      </xdr:spPr>
    </xdr:pic>
    <xdr:clientData/>
  </xdr:twoCellAnchor>
  <xdr:twoCellAnchor>
    <xdr:from>
      <xdr:col>1</xdr:col>
      <xdr:colOff>117230</xdr:colOff>
      <xdr:row>593</xdr:row>
      <xdr:rowOff>19540</xdr:rowOff>
    </xdr:from>
    <xdr:to>
      <xdr:col>1</xdr:col>
      <xdr:colOff>635000</xdr:colOff>
      <xdr:row>593</xdr:row>
      <xdr:rowOff>684012</xdr:rowOff>
    </xdr:to>
    <xdr:pic>
      <xdr:nvPicPr>
        <xdr:cNvPr id="671" name="Picture 670">
          <a:extLst>
            <a:ext uri="{FF2B5EF4-FFF2-40B4-BE49-F238E27FC236}">
              <a16:creationId xmlns:a16="http://schemas.microsoft.com/office/drawing/2014/main" id="{580630B7-738A-7A4D-8392-E9FBEEC69150}"/>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234830" y="414230040"/>
          <a:ext cx="517770" cy="664472"/>
        </a:xfrm>
        <a:prstGeom prst="rect">
          <a:avLst/>
        </a:prstGeom>
      </xdr:spPr>
    </xdr:pic>
    <xdr:clientData/>
  </xdr:twoCellAnchor>
  <xdr:twoCellAnchor>
    <xdr:from>
      <xdr:col>1</xdr:col>
      <xdr:colOff>273539</xdr:colOff>
      <xdr:row>597</xdr:row>
      <xdr:rowOff>39077</xdr:rowOff>
    </xdr:from>
    <xdr:to>
      <xdr:col>1</xdr:col>
      <xdr:colOff>703158</xdr:colOff>
      <xdr:row>597</xdr:row>
      <xdr:rowOff>635000</xdr:rowOff>
    </xdr:to>
    <xdr:pic>
      <xdr:nvPicPr>
        <xdr:cNvPr id="672" name="Picture 671">
          <a:extLst>
            <a:ext uri="{FF2B5EF4-FFF2-40B4-BE49-F238E27FC236}">
              <a16:creationId xmlns:a16="http://schemas.microsoft.com/office/drawing/2014/main" id="{78B3A131-9EEF-7F4A-A472-19D0467BC7AA}"/>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391139" y="417043577"/>
          <a:ext cx="429619" cy="595923"/>
        </a:xfrm>
        <a:prstGeom prst="rect">
          <a:avLst/>
        </a:prstGeom>
      </xdr:spPr>
    </xdr:pic>
    <xdr:clientData/>
  </xdr:twoCellAnchor>
  <xdr:twoCellAnchor>
    <xdr:from>
      <xdr:col>1</xdr:col>
      <xdr:colOff>68384</xdr:colOff>
      <xdr:row>611</xdr:row>
      <xdr:rowOff>0</xdr:rowOff>
    </xdr:from>
    <xdr:to>
      <xdr:col>1</xdr:col>
      <xdr:colOff>625230</xdr:colOff>
      <xdr:row>611</xdr:row>
      <xdr:rowOff>681513</xdr:rowOff>
    </xdr:to>
    <xdr:pic>
      <xdr:nvPicPr>
        <xdr:cNvPr id="673" name="Picture 672">
          <a:extLst>
            <a:ext uri="{FF2B5EF4-FFF2-40B4-BE49-F238E27FC236}">
              <a16:creationId xmlns:a16="http://schemas.microsoft.com/office/drawing/2014/main" id="{1D31A93C-019B-FB47-83A8-0B2D9D346332}"/>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4" y="426783500"/>
          <a:ext cx="556846" cy="681513"/>
        </a:xfrm>
        <a:prstGeom prst="rect">
          <a:avLst/>
        </a:prstGeom>
      </xdr:spPr>
    </xdr:pic>
    <xdr:clientData/>
  </xdr:twoCellAnchor>
  <xdr:twoCellAnchor>
    <xdr:from>
      <xdr:col>1</xdr:col>
      <xdr:colOff>68385</xdr:colOff>
      <xdr:row>611</xdr:row>
      <xdr:rowOff>703384</xdr:rowOff>
    </xdr:from>
    <xdr:to>
      <xdr:col>1</xdr:col>
      <xdr:colOff>625231</xdr:colOff>
      <xdr:row>612</xdr:row>
      <xdr:rowOff>681513</xdr:rowOff>
    </xdr:to>
    <xdr:pic>
      <xdr:nvPicPr>
        <xdr:cNvPr id="674" name="Picture 673">
          <a:extLst>
            <a:ext uri="{FF2B5EF4-FFF2-40B4-BE49-F238E27FC236}">
              <a16:creationId xmlns:a16="http://schemas.microsoft.com/office/drawing/2014/main" id="{1B0B9ACA-0895-BE4C-80E1-A9CC02C57B10}"/>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5" y="427486884"/>
          <a:ext cx="556846" cy="676629"/>
        </a:xfrm>
        <a:prstGeom prst="rect">
          <a:avLst/>
        </a:prstGeom>
      </xdr:spPr>
    </xdr:pic>
    <xdr:clientData/>
  </xdr:twoCellAnchor>
  <xdr:twoCellAnchor>
    <xdr:from>
      <xdr:col>1</xdr:col>
      <xdr:colOff>127001</xdr:colOff>
      <xdr:row>616</xdr:row>
      <xdr:rowOff>48846</xdr:rowOff>
    </xdr:from>
    <xdr:to>
      <xdr:col>1</xdr:col>
      <xdr:colOff>638099</xdr:colOff>
      <xdr:row>617</xdr:row>
      <xdr:rowOff>2587</xdr:rowOff>
    </xdr:to>
    <xdr:pic>
      <xdr:nvPicPr>
        <xdr:cNvPr id="675" name="Picture 674">
          <a:extLst>
            <a:ext uri="{FF2B5EF4-FFF2-40B4-BE49-F238E27FC236}">
              <a16:creationId xmlns:a16="http://schemas.microsoft.com/office/drawing/2014/main" id="{863AD59A-A150-E947-85F1-5CFCB71621D2}"/>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244601" y="430324846"/>
          <a:ext cx="511098" cy="652241"/>
        </a:xfrm>
        <a:prstGeom prst="rect">
          <a:avLst/>
        </a:prstGeom>
      </xdr:spPr>
    </xdr:pic>
    <xdr:clientData/>
  </xdr:twoCellAnchor>
  <xdr:twoCellAnchor>
    <xdr:from>
      <xdr:col>1</xdr:col>
      <xdr:colOff>136768</xdr:colOff>
      <xdr:row>624</xdr:row>
      <xdr:rowOff>19539</xdr:rowOff>
    </xdr:from>
    <xdr:to>
      <xdr:col>1</xdr:col>
      <xdr:colOff>576384</xdr:colOff>
      <xdr:row>625</xdr:row>
      <xdr:rowOff>1145</xdr:rowOff>
    </xdr:to>
    <xdr:pic>
      <xdr:nvPicPr>
        <xdr:cNvPr id="676" name="Picture 675">
          <a:extLst>
            <a:ext uri="{FF2B5EF4-FFF2-40B4-BE49-F238E27FC236}">
              <a16:creationId xmlns:a16="http://schemas.microsoft.com/office/drawing/2014/main" id="{73E43B71-0C02-504B-A947-D6F72E45DB19}"/>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254368" y="435883539"/>
          <a:ext cx="439616" cy="680106"/>
        </a:xfrm>
        <a:prstGeom prst="rect">
          <a:avLst/>
        </a:prstGeom>
      </xdr:spPr>
    </xdr:pic>
    <xdr:clientData/>
  </xdr:twoCellAnchor>
  <xdr:twoCellAnchor>
    <xdr:from>
      <xdr:col>1</xdr:col>
      <xdr:colOff>136769</xdr:colOff>
      <xdr:row>627</xdr:row>
      <xdr:rowOff>0</xdr:rowOff>
    </xdr:from>
    <xdr:to>
      <xdr:col>1</xdr:col>
      <xdr:colOff>576384</xdr:colOff>
      <xdr:row>627</xdr:row>
      <xdr:rowOff>326</xdr:rowOff>
    </xdr:to>
    <xdr:pic>
      <xdr:nvPicPr>
        <xdr:cNvPr id="677" name="Picture 676">
          <a:extLst>
            <a:ext uri="{FF2B5EF4-FFF2-40B4-BE49-F238E27FC236}">
              <a16:creationId xmlns:a16="http://schemas.microsoft.com/office/drawing/2014/main" id="{0B356F18-C412-564F-A791-72F8DBA5B568}"/>
            </a:ext>
          </a:extLst>
        </xdr:cNvPr>
        <xdr:cNvPicPr>
          <a:picLocks noChangeAspect="1"/>
        </xdr:cNvPicPr>
      </xdr:nvPicPr>
      <xdr:blipFill>
        <a:blip xmlns:r="http://schemas.openxmlformats.org/officeDocument/2006/relationships" r:embed="rId547"/>
        <a:stretch>
          <a:fillRect/>
        </a:stretch>
      </xdr:blipFill>
      <xdr:spPr>
        <a:xfrm>
          <a:off x="1254369" y="437959500"/>
          <a:ext cx="439615" cy="326"/>
        </a:xfrm>
        <a:prstGeom prst="rect">
          <a:avLst/>
        </a:prstGeom>
      </xdr:spPr>
    </xdr:pic>
    <xdr:clientData/>
  </xdr:twoCellAnchor>
  <xdr:twoCellAnchor>
    <xdr:from>
      <xdr:col>1</xdr:col>
      <xdr:colOff>153517</xdr:colOff>
      <xdr:row>588</xdr:row>
      <xdr:rowOff>27913</xdr:rowOff>
    </xdr:from>
    <xdr:to>
      <xdr:col>1</xdr:col>
      <xdr:colOff>725715</xdr:colOff>
      <xdr:row>588</xdr:row>
      <xdr:rowOff>683847</xdr:rowOff>
    </xdr:to>
    <xdr:pic>
      <xdr:nvPicPr>
        <xdr:cNvPr id="678" name="Picture 677">
          <a:extLst>
            <a:ext uri="{FF2B5EF4-FFF2-40B4-BE49-F238E27FC236}">
              <a16:creationId xmlns:a16="http://schemas.microsoft.com/office/drawing/2014/main" id="{EF9AC153-848C-4E47-B45E-0743B99E6E24}"/>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271117" y="410745913"/>
          <a:ext cx="572198" cy="655934"/>
        </a:xfrm>
        <a:prstGeom prst="rect">
          <a:avLst/>
        </a:prstGeom>
      </xdr:spPr>
    </xdr:pic>
    <xdr:clientData/>
  </xdr:twoCellAnchor>
  <xdr:twoCellAnchor>
    <xdr:from>
      <xdr:col>1</xdr:col>
      <xdr:colOff>117395</xdr:colOff>
      <xdr:row>629</xdr:row>
      <xdr:rowOff>21344</xdr:rowOff>
    </xdr:from>
    <xdr:to>
      <xdr:col>1</xdr:col>
      <xdr:colOff>651008</xdr:colOff>
      <xdr:row>630</xdr:row>
      <xdr:rowOff>3556</xdr:rowOff>
    </xdr:to>
    <xdr:pic>
      <xdr:nvPicPr>
        <xdr:cNvPr id="679" name="Picture 678">
          <a:extLst>
            <a:ext uri="{FF2B5EF4-FFF2-40B4-BE49-F238E27FC236}">
              <a16:creationId xmlns:a16="http://schemas.microsoft.com/office/drawing/2014/main" id="{33B02D9B-9A41-7C45-8258-32AA62612404}"/>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234995" y="439377844"/>
          <a:ext cx="533613" cy="680712"/>
        </a:xfrm>
        <a:prstGeom prst="rect">
          <a:avLst/>
        </a:prstGeom>
      </xdr:spPr>
    </xdr:pic>
    <xdr:clientData/>
  </xdr:twoCellAnchor>
  <xdr:twoCellAnchor>
    <xdr:from>
      <xdr:col>1</xdr:col>
      <xdr:colOff>149411</xdr:colOff>
      <xdr:row>632</xdr:row>
      <xdr:rowOff>21345</xdr:rowOff>
    </xdr:from>
    <xdr:to>
      <xdr:col>1</xdr:col>
      <xdr:colOff>657411</xdr:colOff>
      <xdr:row>633</xdr:row>
      <xdr:rowOff>748</xdr:rowOff>
    </xdr:to>
    <xdr:pic>
      <xdr:nvPicPr>
        <xdr:cNvPr id="680" name="Picture 679">
          <a:extLst>
            <a:ext uri="{FF2B5EF4-FFF2-40B4-BE49-F238E27FC236}">
              <a16:creationId xmlns:a16="http://schemas.microsoft.com/office/drawing/2014/main" id="{008043F9-C454-944D-BC62-615D89E26B02}"/>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267011" y="441473345"/>
          <a:ext cx="508000" cy="677903"/>
        </a:xfrm>
        <a:prstGeom prst="rect">
          <a:avLst/>
        </a:prstGeom>
      </xdr:spPr>
    </xdr:pic>
    <xdr:clientData/>
  </xdr:twoCellAnchor>
  <xdr:twoCellAnchor>
    <xdr:from>
      <xdr:col>1</xdr:col>
      <xdr:colOff>160084</xdr:colOff>
      <xdr:row>633</xdr:row>
      <xdr:rowOff>32017</xdr:rowOff>
    </xdr:from>
    <xdr:to>
      <xdr:col>1</xdr:col>
      <xdr:colOff>661681</xdr:colOff>
      <xdr:row>633</xdr:row>
      <xdr:rowOff>685260</xdr:rowOff>
    </xdr:to>
    <xdr:pic>
      <xdr:nvPicPr>
        <xdr:cNvPr id="681" name="Picture 680">
          <a:extLst>
            <a:ext uri="{FF2B5EF4-FFF2-40B4-BE49-F238E27FC236}">
              <a16:creationId xmlns:a16="http://schemas.microsoft.com/office/drawing/2014/main" id="{AD3948A2-38E2-094D-8452-75D3C8FB718B}"/>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277684" y="442182517"/>
          <a:ext cx="501597" cy="653243"/>
        </a:xfrm>
        <a:prstGeom prst="rect">
          <a:avLst/>
        </a:prstGeom>
      </xdr:spPr>
    </xdr:pic>
    <xdr:clientData/>
  </xdr:twoCellAnchor>
  <xdr:twoCellAnchor>
    <xdr:from>
      <xdr:col>1</xdr:col>
      <xdr:colOff>72801</xdr:colOff>
      <xdr:row>635</xdr:row>
      <xdr:rowOff>0</xdr:rowOff>
    </xdr:from>
    <xdr:to>
      <xdr:col>1</xdr:col>
      <xdr:colOff>629647</xdr:colOff>
      <xdr:row>635</xdr:row>
      <xdr:rowOff>681513</xdr:rowOff>
    </xdr:to>
    <xdr:pic>
      <xdr:nvPicPr>
        <xdr:cNvPr id="682" name="Picture 681">
          <a:extLst>
            <a:ext uri="{FF2B5EF4-FFF2-40B4-BE49-F238E27FC236}">
              <a16:creationId xmlns:a16="http://schemas.microsoft.com/office/drawing/2014/main" id="{CE5B7FAB-462B-9C45-84D1-D6EBC68B89A9}"/>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90401" y="443547500"/>
          <a:ext cx="556846" cy="681513"/>
        </a:xfrm>
        <a:prstGeom prst="rect">
          <a:avLst/>
        </a:prstGeom>
      </xdr:spPr>
    </xdr:pic>
    <xdr:clientData/>
  </xdr:twoCellAnchor>
  <xdr:twoCellAnchor>
    <xdr:from>
      <xdr:col>1</xdr:col>
      <xdr:colOff>53362</xdr:colOff>
      <xdr:row>637</xdr:row>
      <xdr:rowOff>32017</xdr:rowOff>
    </xdr:from>
    <xdr:to>
      <xdr:col>1</xdr:col>
      <xdr:colOff>565630</xdr:colOff>
      <xdr:row>637</xdr:row>
      <xdr:rowOff>681304</xdr:rowOff>
    </xdr:to>
    <xdr:pic>
      <xdr:nvPicPr>
        <xdr:cNvPr id="683" name="Picture 682">
          <a:extLst>
            <a:ext uri="{FF2B5EF4-FFF2-40B4-BE49-F238E27FC236}">
              <a16:creationId xmlns:a16="http://schemas.microsoft.com/office/drawing/2014/main" id="{7B034FBA-1D59-1045-87B5-3629855323E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70962" y="444976517"/>
          <a:ext cx="512268" cy="649287"/>
        </a:xfrm>
        <a:prstGeom prst="rect">
          <a:avLst/>
        </a:prstGeom>
      </xdr:spPr>
    </xdr:pic>
    <xdr:clientData/>
  </xdr:twoCellAnchor>
  <xdr:twoCellAnchor>
    <xdr:from>
      <xdr:col>1</xdr:col>
      <xdr:colOff>74705</xdr:colOff>
      <xdr:row>638</xdr:row>
      <xdr:rowOff>21345</xdr:rowOff>
    </xdr:from>
    <xdr:to>
      <xdr:col>1</xdr:col>
      <xdr:colOff>586973</xdr:colOff>
      <xdr:row>638</xdr:row>
      <xdr:rowOff>670632</xdr:rowOff>
    </xdr:to>
    <xdr:pic>
      <xdr:nvPicPr>
        <xdr:cNvPr id="684" name="Picture 683">
          <a:extLst>
            <a:ext uri="{FF2B5EF4-FFF2-40B4-BE49-F238E27FC236}">
              <a16:creationId xmlns:a16="http://schemas.microsoft.com/office/drawing/2014/main" id="{42E7BEE6-AD46-734E-BD49-083771DAB30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92305" y="445664345"/>
          <a:ext cx="512268" cy="649287"/>
        </a:xfrm>
        <a:prstGeom prst="rect">
          <a:avLst/>
        </a:prstGeom>
      </xdr:spPr>
    </xdr:pic>
    <xdr:clientData/>
  </xdr:twoCellAnchor>
  <xdr:twoCellAnchor>
    <xdr:from>
      <xdr:col>1</xdr:col>
      <xdr:colOff>128068</xdr:colOff>
      <xdr:row>640</xdr:row>
      <xdr:rowOff>21346</xdr:rowOff>
    </xdr:from>
    <xdr:to>
      <xdr:col>1</xdr:col>
      <xdr:colOff>629664</xdr:colOff>
      <xdr:row>640</xdr:row>
      <xdr:rowOff>648341</xdr:rowOff>
    </xdr:to>
    <xdr:pic>
      <xdr:nvPicPr>
        <xdr:cNvPr id="685" name="Picture 684">
          <a:extLst>
            <a:ext uri="{FF2B5EF4-FFF2-40B4-BE49-F238E27FC236}">
              <a16:creationId xmlns:a16="http://schemas.microsoft.com/office/drawing/2014/main" id="{F1461C35-3158-AF45-A35E-488307D04750}"/>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45668" y="447061346"/>
          <a:ext cx="501596" cy="626995"/>
        </a:xfrm>
        <a:prstGeom prst="rect">
          <a:avLst/>
        </a:prstGeom>
      </xdr:spPr>
    </xdr:pic>
    <xdr:clientData/>
  </xdr:twoCellAnchor>
  <xdr:twoCellAnchor>
    <xdr:from>
      <xdr:col>1</xdr:col>
      <xdr:colOff>149412</xdr:colOff>
      <xdr:row>641</xdr:row>
      <xdr:rowOff>21344</xdr:rowOff>
    </xdr:from>
    <xdr:to>
      <xdr:col>1</xdr:col>
      <xdr:colOff>651008</xdr:colOff>
      <xdr:row>641</xdr:row>
      <xdr:rowOff>648339</xdr:rowOff>
    </xdr:to>
    <xdr:pic>
      <xdr:nvPicPr>
        <xdr:cNvPr id="686" name="Picture 685">
          <a:extLst>
            <a:ext uri="{FF2B5EF4-FFF2-40B4-BE49-F238E27FC236}">
              <a16:creationId xmlns:a16="http://schemas.microsoft.com/office/drawing/2014/main" id="{C88ACDAC-CFB4-C349-85A5-EA0E41A615D2}"/>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67012" y="447759844"/>
          <a:ext cx="501596" cy="626995"/>
        </a:xfrm>
        <a:prstGeom prst="rect">
          <a:avLst/>
        </a:prstGeom>
      </xdr:spPr>
    </xdr:pic>
    <xdr:clientData/>
  </xdr:twoCellAnchor>
  <xdr:twoCellAnchor>
    <xdr:from>
      <xdr:col>1</xdr:col>
      <xdr:colOff>149411</xdr:colOff>
      <xdr:row>642</xdr:row>
      <xdr:rowOff>53361</xdr:rowOff>
    </xdr:from>
    <xdr:to>
      <xdr:col>1</xdr:col>
      <xdr:colOff>704370</xdr:colOff>
      <xdr:row>642</xdr:row>
      <xdr:rowOff>683026</xdr:rowOff>
    </xdr:to>
    <xdr:pic>
      <xdr:nvPicPr>
        <xdr:cNvPr id="687" name="Picture 686">
          <a:extLst>
            <a:ext uri="{FF2B5EF4-FFF2-40B4-BE49-F238E27FC236}">
              <a16:creationId xmlns:a16="http://schemas.microsoft.com/office/drawing/2014/main" id="{DEFB4831-3C6D-FE42-BB06-8726A727A387}"/>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267011" y="448490361"/>
          <a:ext cx="554959" cy="629665"/>
        </a:xfrm>
        <a:prstGeom prst="rect">
          <a:avLst/>
        </a:prstGeom>
      </xdr:spPr>
    </xdr:pic>
    <xdr:clientData/>
  </xdr:twoCellAnchor>
  <xdr:twoCellAnchor>
    <xdr:from>
      <xdr:col>1</xdr:col>
      <xdr:colOff>53361</xdr:colOff>
      <xdr:row>647</xdr:row>
      <xdr:rowOff>21345</xdr:rowOff>
    </xdr:from>
    <xdr:to>
      <xdr:col>1</xdr:col>
      <xdr:colOff>651008</xdr:colOff>
      <xdr:row>647</xdr:row>
      <xdr:rowOff>672353</xdr:rowOff>
    </xdr:to>
    <xdr:pic>
      <xdr:nvPicPr>
        <xdr:cNvPr id="688" name="Picture 687">
          <a:extLst>
            <a:ext uri="{FF2B5EF4-FFF2-40B4-BE49-F238E27FC236}">
              <a16:creationId xmlns:a16="http://schemas.microsoft.com/office/drawing/2014/main" id="{4A011A4C-220D-EA46-8A22-C2F9F737E00B}"/>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1170961" y="451950845"/>
          <a:ext cx="597647" cy="651008"/>
        </a:xfrm>
        <a:prstGeom prst="rect">
          <a:avLst/>
        </a:prstGeom>
      </xdr:spPr>
    </xdr:pic>
    <xdr:clientData/>
  </xdr:twoCellAnchor>
  <xdr:twoCellAnchor>
    <xdr:from>
      <xdr:col>1</xdr:col>
      <xdr:colOff>53360</xdr:colOff>
      <xdr:row>651</xdr:row>
      <xdr:rowOff>0</xdr:rowOff>
    </xdr:from>
    <xdr:to>
      <xdr:col>1</xdr:col>
      <xdr:colOff>629663</xdr:colOff>
      <xdr:row>651</xdr:row>
      <xdr:rowOff>664349</xdr:rowOff>
    </xdr:to>
    <xdr:pic>
      <xdr:nvPicPr>
        <xdr:cNvPr id="689" name="Picture 688">
          <a:extLst>
            <a:ext uri="{FF2B5EF4-FFF2-40B4-BE49-F238E27FC236}">
              <a16:creationId xmlns:a16="http://schemas.microsoft.com/office/drawing/2014/main" id="{932CD282-D1AE-8D4F-B46E-924683A20F61}"/>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1170960" y="454723500"/>
          <a:ext cx="576303" cy="664349"/>
        </a:xfrm>
        <a:prstGeom prst="rect">
          <a:avLst/>
        </a:prstGeom>
      </xdr:spPr>
    </xdr:pic>
    <xdr:clientData/>
  </xdr:twoCellAnchor>
  <xdr:twoCellAnchor>
    <xdr:from>
      <xdr:col>1</xdr:col>
      <xdr:colOff>85377</xdr:colOff>
      <xdr:row>653</xdr:row>
      <xdr:rowOff>10673</xdr:rowOff>
    </xdr:from>
    <xdr:to>
      <xdr:col>1</xdr:col>
      <xdr:colOff>693697</xdr:colOff>
      <xdr:row>654</xdr:row>
      <xdr:rowOff>0</xdr:rowOff>
    </xdr:to>
    <xdr:pic>
      <xdr:nvPicPr>
        <xdr:cNvPr id="690" name="Picture 689">
          <a:extLst>
            <a:ext uri="{FF2B5EF4-FFF2-40B4-BE49-F238E27FC236}">
              <a16:creationId xmlns:a16="http://schemas.microsoft.com/office/drawing/2014/main" id="{4E78DF47-5123-604F-A04F-8CC6B8F9B0B2}"/>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202977" y="456131173"/>
          <a:ext cx="608320" cy="687827"/>
        </a:xfrm>
        <a:prstGeom prst="rect">
          <a:avLst/>
        </a:prstGeom>
      </xdr:spPr>
    </xdr:pic>
    <xdr:clientData/>
  </xdr:twoCellAnchor>
  <xdr:twoCellAnchor>
    <xdr:from>
      <xdr:col>1</xdr:col>
      <xdr:colOff>202772</xdr:colOff>
      <xdr:row>657</xdr:row>
      <xdr:rowOff>32016</xdr:rowOff>
    </xdr:from>
    <xdr:to>
      <xdr:col>1</xdr:col>
      <xdr:colOff>693697</xdr:colOff>
      <xdr:row>657</xdr:row>
      <xdr:rowOff>675059</xdr:rowOff>
    </xdr:to>
    <xdr:pic>
      <xdr:nvPicPr>
        <xdr:cNvPr id="691" name="Picture 690">
          <a:extLst>
            <a:ext uri="{FF2B5EF4-FFF2-40B4-BE49-F238E27FC236}">
              <a16:creationId xmlns:a16="http://schemas.microsoft.com/office/drawing/2014/main" id="{033F709D-FFD6-6049-99C3-75265F38EE1E}"/>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320372" y="458946516"/>
          <a:ext cx="490925" cy="643043"/>
        </a:xfrm>
        <a:prstGeom prst="rect">
          <a:avLst/>
        </a:prstGeom>
      </xdr:spPr>
    </xdr:pic>
    <xdr:clientData/>
  </xdr:twoCellAnchor>
  <xdr:twoCellAnchor>
    <xdr:from>
      <xdr:col>1</xdr:col>
      <xdr:colOff>117395</xdr:colOff>
      <xdr:row>658</xdr:row>
      <xdr:rowOff>53362</xdr:rowOff>
    </xdr:from>
    <xdr:to>
      <xdr:col>1</xdr:col>
      <xdr:colOff>651008</xdr:colOff>
      <xdr:row>658</xdr:row>
      <xdr:rowOff>665448</xdr:rowOff>
    </xdr:to>
    <xdr:pic>
      <xdr:nvPicPr>
        <xdr:cNvPr id="692" name="Picture 691">
          <a:extLst>
            <a:ext uri="{FF2B5EF4-FFF2-40B4-BE49-F238E27FC236}">
              <a16:creationId xmlns:a16="http://schemas.microsoft.com/office/drawing/2014/main" id="{F355FD91-4134-B84F-B8EC-CF9CD459921F}"/>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234995" y="459666362"/>
          <a:ext cx="533613" cy="612086"/>
        </a:xfrm>
        <a:prstGeom prst="rect">
          <a:avLst/>
        </a:prstGeom>
      </xdr:spPr>
    </xdr:pic>
    <xdr:clientData/>
  </xdr:twoCellAnchor>
  <xdr:twoCellAnchor>
    <xdr:from>
      <xdr:col>1</xdr:col>
      <xdr:colOff>53361</xdr:colOff>
      <xdr:row>659</xdr:row>
      <xdr:rowOff>21344</xdr:rowOff>
    </xdr:from>
    <xdr:to>
      <xdr:col>1</xdr:col>
      <xdr:colOff>618992</xdr:colOff>
      <xdr:row>660</xdr:row>
      <xdr:rowOff>10672</xdr:rowOff>
    </xdr:to>
    <xdr:pic>
      <xdr:nvPicPr>
        <xdr:cNvPr id="693" name="Picture 692">
          <a:extLst>
            <a:ext uri="{FF2B5EF4-FFF2-40B4-BE49-F238E27FC236}">
              <a16:creationId xmlns:a16="http://schemas.microsoft.com/office/drawing/2014/main" id="{02DE27A1-FB64-634F-91CD-65FBE238C1A9}"/>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1170961" y="460332844"/>
          <a:ext cx="565631" cy="687828"/>
        </a:xfrm>
        <a:prstGeom prst="rect">
          <a:avLst/>
        </a:prstGeom>
      </xdr:spPr>
    </xdr:pic>
    <xdr:clientData/>
  </xdr:twoCellAnchor>
  <xdr:twoCellAnchor>
    <xdr:from>
      <xdr:col>1</xdr:col>
      <xdr:colOff>74706</xdr:colOff>
      <xdr:row>674</xdr:row>
      <xdr:rowOff>23373</xdr:rowOff>
    </xdr:from>
    <xdr:to>
      <xdr:col>1</xdr:col>
      <xdr:colOff>640336</xdr:colOff>
      <xdr:row>674</xdr:row>
      <xdr:rowOff>695059</xdr:rowOff>
    </xdr:to>
    <xdr:pic>
      <xdr:nvPicPr>
        <xdr:cNvPr id="694" name="Picture 693">
          <a:extLst>
            <a:ext uri="{FF2B5EF4-FFF2-40B4-BE49-F238E27FC236}">
              <a16:creationId xmlns:a16="http://schemas.microsoft.com/office/drawing/2014/main" id="{42942EA6-7BFD-8447-A3C6-059D3756DBD0}"/>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192306" y="470812373"/>
          <a:ext cx="565630" cy="671686"/>
        </a:xfrm>
        <a:prstGeom prst="rect">
          <a:avLst/>
        </a:prstGeom>
      </xdr:spPr>
    </xdr:pic>
    <xdr:clientData/>
  </xdr:twoCellAnchor>
  <xdr:twoCellAnchor>
    <xdr:from>
      <xdr:col>1</xdr:col>
      <xdr:colOff>138739</xdr:colOff>
      <xdr:row>676</xdr:row>
      <xdr:rowOff>53362</xdr:rowOff>
    </xdr:from>
    <xdr:to>
      <xdr:col>1</xdr:col>
      <xdr:colOff>693698</xdr:colOff>
      <xdr:row>676</xdr:row>
      <xdr:rowOff>656162</xdr:rowOff>
    </xdr:to>
    <xdr:pic>
      <xdr:nvPicPr>
        <xdr:cNvPr id="695" name="Picture 694">
          <a:extLst>
            <a:ext uri="{FF2B5EF4-FFF2-40B4-BE49-F238E27FC236}">
              <a16:creationId xmlns:a16="http://schemas.microsoft.com/office/drawing/2014/main" id="{A9FCC0A5-C491-D34F-B639-A27ADB0AB2EC}"/>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56339" y="472239362"/>
          <a:ext cx="554959" cy="602800"/>
        </a:xfrm>
        <a:prstGeom prst="rect">
          <a:avLst/>
        </a:prstGeom>
      </xdr:spPr>
    </xdr:pic>
    <xdr:clientData/>
  </xdr:twoCellAnchor>
  <xdr:twoCellAnchor>
    <xdr:from>
      <xdr:col>1</xdr:col>
      <xdr:colOff>117395</xdr:colOff>
      <xdr:row>677</xdr:row>
      <xdr:rowOff>53361</xdr:rowOff>
    </xdr:from>
    <xdr:to>
      <xdr:col>1</xdr:col>
      <xdr:colOff>672354</xdr:colOff>
      <xdr:row>677</xdr:row>
      <xdr:rowOff>656161</xdr:rowOff>
    </xdr:to>
    <xdr:pic>
      <xdr:nvPicPr>
        <xdr:cNvPr id="696" name="Picture 695">
          <a:extLst>
            <a:ext uri="{FF2B5EF4-FFF2-40B4-BE49-F238E27FC236}">
              <a16:creationId xmlns:a16="http://schemas.microsoft.com/office/drawing/2014/main" id="{C2831A7F-2EDD-CA45-BBD9-13D2660BC3E9}"/>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34995" y="472937861"/>
          <a:ext cx="554959" cy="602800"/>
        </a:xfrm>
        <a:prstGeom prst="rect">
          <a:avLst/>
        </a:prstGeom>
      </xdr:spPr>
    </xdr:pic>
    <xdr:clientData/>
  </xdr:twoCellAnchor>
  <xdr:twoCellAnchor>
    <xdr:from>
      <xdr:col>1</xdr:col>
      <xdr:colOff>74706</xdr:colOff>
      <xdr:row>678</xdr:row>
      <xdr:rowOff>53361</xdr:rowOff>
    </xdr:from>
    <xdr:to>
      <xdr:col>1</xdr:col>
      <xdr:colOff>683025</xdr:colOff>
      <xdr:row>678</xdr:row>
      <xdr:rowOff>670496</xdr:rowOff>
    </xdr:to>
    <xdr:pic>
      <xdr:nvPicPr>
        <xdr:cNvPr id="697" name="Picture 696">
          <a:extLst>
            <a:ext uri="{FF2B5EF4-FFF2-40B4-BE49-F238E27FC236}">
              <a16:creationId xmlns:a16="http://schemas.microsoft.com/office/drawing/2014/main" id="{75BDE5C6-2063-AE4E-AE84-6B911F49D810}"/>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192306" y="473636361"/>
          <a:ext cx="608319" cy="617135"/>
        </a:xfrm>
        <a:prstGeom prst="rect">
          <a:avLst/>
        </a:prstGeom>
      </xdr:spPr>
    </xdr:pic>
    <xdr:clientData/>
  </xdr:twoCellAnchor>
  <xdr:twoCellAnchor>
    <xdr:from>
      <xdr:col>1</xdr:col>
      <xdr:colOff>117395</xdr:colOff>
      <xdr:row>679</xdr:row>
      <xdr:rowOff>42689</xdr:rowOff>
    </xdr:from>
    <xdr:to>
      <xdr:col>1</xdr:col>
      <xdr:colOff>725714</xdr:colOff>
      <xdr:row>679</xdr:row>
      <xdr:rowOff>659824</xdr:rowOff>
    </xdr:to>
    <xdr:pic>
      <xdr:nvPicPr>
        <xdr:cNvPr id="698" name="Picture 697">
          <a:extLst>
            <a:ext uri="{FF2B5EF4-FFF2-40B4-BE49-F238E27FC236}">
              <a16:creationId xmlns:a16="http://schemas.microsoft.com/office/drawing/2014/main" id="{77C1F8F0-D7F6-D74C-A272-0BF77C77C82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234995" y="474324189"/>
          <a:ext cx="608319" cy="617135"/>
        </a:xfrm>
        <a:prstGeom prst="rect">
          <a:avLst/>
        </a:prstGeom>
      </xdr:spPr>
    </xdr:pic>
    <xdr:clientData/>
  </xdr:twoCellAnchor>
  <xdr:twoCellAnchor>
    <xdr:from>
      <xdr:col>1</xdr:col>
      <xdr:colOff>138740</xdr:colOff>
      <xdr:row>680</xdr:row>
      <xdr:rowOff>53361</xdr:rowOff>
    </xdr:from>
    <xdr:to>
      <xdr:col>1</xdr:col>
      <xdr:colOff>798321</xdr:colOff>
      <xdr:row>680</xdr:row>
      <xdr:rowOff>672352</xdr:rowOff>
    </xdr:to>
    <xdr:pic>
      <xdr:nvPicPr>
        <xdr:cNvPr id="699" name="Picture 698">
          <a:extLst>
            <a:ext uri="{FF2B5EF4-FFF2-40B4-BE49-F238E27FC236}">
              <a16:creationId xmlns:a16="http://schemas.microsoft.com/office/drawing/2014/main" id="{2A52A014-060B-9D4C-8FE7-8A6AA1C949A8}"/>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56340" y="475033361"/>
          <a:ext cx="659581" cy="618991"/>
        </a:xfrm>
        <a:prstGeom prst="rect">
          <a:avLst/>
        </a:prstGeom>
      </xdr:spPr>
    </xdr:pic>
    <xdr:clientData/>
  </xdr:twoCellAnchor>
  <xdr:twoCellAnchor>
    <xdr:from>
      <xdr:col>1</xdr:col>
      <xdr:colOff>149411</xdr:colOff>
      <xdr:row>681</xdr:row>
      <xdr:rowOff>42689</xdr:rowOff>
    </xdr:from>
    <xdr:to>
      <xdr:col>1</xdr:col>
      <xdr:colOff>808992</xdr:colOff>
      <xdr:row>681</xdr:row>
      <xdr:rowOff>661680</xdr:rowOff>
    </xdr:to>
    <xdr:pic>
      <xdr:nvPicPr>
        <xdr:cNvPr id="700" name="Picture 699">
          <a:extLst>
            <a:ext uri="{FF2B5EF4-FFF2-40B4-BE49-F238E27FC236}">
              <a16:creationId xmlns:a16="http://schemas.microsoft.com/office/drawing/2014/main" id="{D6F7ED89-D975-7C46-84AB-CE6317433F5F}"/>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67011" y="475721189"/>
          <a:ext cx="659581" cy="618991"/>
        </a:xfrm>
        <a:prstGeom prst="rect">
          <a:avLst/>
        </a:prstGeom>
      </xdr:spPr>
    </xdr:pic>
    <xdr:clientData/>
  </xdr:twoCellAnchor>
  <xdr:twoCellAnchor>
    <xdr:from>
      <xdr:col>1</xdr:col>
      <xdr:colOff>160083</xdr:colOff>
      <xdr:row>682</xdr:row>
      <xdr:rowOff>32016</xdr:rowOff>
    </xdr:from>
    <xdr:to>
      <xdr:col>1</xdr:col>
      <xdr:colOff>718883</xdr:colOff>
      <xdr:row>682</xdr:row>
      <xdr:rowOff>679716</xdr:rowOff>
    </xdr:to>
    <xdr:pic>
      <xdr:nvPicPr>
        <xdr:cNvPr id="701" name="Picture 700">
          <a:extLst>
            <a:ext uri="{FF2B5EF4-FFF2-40B4-BE49-F238E27FC236}">
              <a16:creationId xmlns:a16="http://schemas.microsoft.com/office/drawing/2014/main" id="{E8760C5B-E64C-5D44-95D1-2827D691C99F}"/>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277683" y="476409016"/>
          <a:ext cx="558800" cy="647700"/>
        </a:xfrm>
        <a:prstGeom prst="rect">
          <a:avLst/>
        </a:prstGeom>
      </xdr:spPr>
    </xdr:pic>
    <xdr:clientData/>
  </xdr:twoCellAnchor>
  <xdr:twoCellAnchor>
    <xdr:from>
      <xdr:col>1</xdr:col>
      <xdr:colOff>160084</xdr:colOff>
      <xdr:row>683</xdr:row>
      <xdr:rowOff>32017</xdr:rowOff>
    </xdr:from>
    <xdr:to>
      <xdr:col>1</xdr:col>
      <xdr:colOff>718884</xdr:colOff>
      <xdr:row>683</xdr:row>
      <xdr:rowOff>679717</xdr:rowOff>
    </xdr:to>
    <xdr:pic>
      <xdr:nvPicPr>
        <xdr:cNvPr id="702" name="Picture 701">
          <a:extLst>
            <a:ext uri="{FF2B5EF4-FFF2-40B4-BE49-F238E27FC236}">
              <a16:creationId xmlns:a16="http://schemas.microsoft.com/office/drawing/2014/main" id="{4F4DA2E0-F55D-C345-A040-F5756CBEDD0C}"/>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277684" y="477107517"/>
          <a:ext cx="558800" cy="647700"/>
        </a:xfrm>
        <a:prstGeom prst="rect">
          <a:avLst/>
        </a:prstGeom>
      </xdr:spPr>
    </xdr:pic>
    <xdr:clientData/>
  </xdr:twoCellAnchor>
  <xdr:twoCellAnchor>
    <xdr:from>
      <xdr:col>1</xdr:col>
      <xdr:colOff>213446</xdr:colOff>
      <xdr:row>689</xdr:row>
      <xdr:rowOff>32017</xdr:rowOff>
    </xdr:from>
    <xdr:to>
      <xdr:col>1</xdr:col>
      <xdr:colOff>656031</xdr:colOff>
      <xdr:row>689</xdr:row>
      <xdr:rowOff>672353</xdr:rowOff>
    </xdr:to>
    <xdr:pic>
      <xdr:nvPicPr>
        <xdr:cNvPr id="703" name="Picture 702">
          <a:extLst>
            <a:ext uri="{FF2B5EF4-FFF2-40B4-BE49-F238E27FC236}">
              <a16:creationId xmlns:a16="http://schemas.microsoft.com/office/drawing/2014/main" id="{6C933AD1-9134-0F4A-BD7F-91D09DA01FD2}"/>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331046" y="481298517"/>
          <a:ext cx="442585" cy="640336"/>
        </a:xfrm>
        <a:prstGeom prst="rect">
          <a:avLst/>
        </a:prstGeom>
      </xdr:spPr>
    </xdr:pic>
    <xdr:clientData/>
  </xdr:twoCellAnchor>
  <xdr:twoCellAnchor>
    <xdr:from>
      <xdr:col>1</xdr:col>
      <xdr:colOff>128067</xdr:colOff>
      <xdr:row>688</xdr:row>
      <xdr:rowOff>21345</xdr:rowOff>
    </xdr:from>
    <xdr:to>
      <xdr:col>1</xdr:col>
      <xdr:colOff>640336</xdr:colOff>
      <xdr:row>688</xdr:row>
      <xdr:rowOff>681217</xdr:rowOff>
    </xdr:to>
    <xdr:pic>
      <xdr:nvPicPr>
        <xdr:cNvPr id="704" name="Picture 703">
          <a:extLst>
            <a:ext uri="{FF2B5EF4-FFF2-40B4-BE49-F238E27FC236}">
              <a16:creationId xmlns:a16="http://schemas.microsoft.com/office/drawing/2014/main" id="{54CEEBF9-6A2A-7247-B88B-E45F0AD4622B}"/>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245667" y="480589345"/>
          <a:ext cx="512269" cy="659872"/>
        </a:xfrm>
        <a:prstGeom prst="rect">
          <a:avLst/>
        </a:prstGeom>
      </xdr:spPr>
    </xdr:pic>
    <xdr:clientData/>
  </xdr:twoCellAnchor>
  <xdr:twoCellAnchor>
    <xdr:from>
      <xdr:col>1</xdr:col>
      <xdr:colOff>128067</xdr:colOff>
      <xdr:row>693</xdr:row>
      <xdr:rowOff>21345</xdr:rowOff>
    </xdr:from>
    <xdr:to>
      <xdr:col>1</xdr:col>
      <xdr:colOff>747058</xdr:colOff>
      <xdr:row>693</xdr:row>
      <xdr:rowOff>683737</xdr:rowOff>
    </xdr:to>
    <xdr:pic>
      <xdr:nvPicPr>
        <xdr:cNvPr id="705" name="Picture 704">
          <a:extLst>
            <a:ext uri="{FF2B5EF4-FFF2-40B4-BE49-F238E27FC236}">
              <a16:creationId xmlns:a16="http://schemas.microsoft.com/office/drawing/2014/main" id="{8289328C-99AF-B049-83E5-FAD4739A91D2}"/>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245667" y="484081845"/>
          <a:ext cx="618991" cy="662392"/>
        </a:xfrm>
        <a:prstGeom prst="rect">
          <a:avLst/>
        </a:prstGeom>
      </xdr:spPr>
    </xdr:pic>
    <xdr:clientData/>
  </xdr:twoCellAnchor>
  <xdr:twoCellAnchor>
    <xdr:from>
      <xdr:col>1</xdr:col>
      <xdr:colOff>192101</xdr:colOff>
      <xdr:row>694</xdr:row>
      <xdr:rowOff>10673</xdr:rowOff>
    </xdr:from>
    <xdr:to>
      <xdr:col>1</xdr:col>
      <xdr:colOff>736386</xdr:colOff>
      <xdr:row>694</xdr:row>
      <xdr:rowOff>651008</xdr:rowOff>
    </xdr:to>
    <xdr:pic>
      <xdr:nvPicPr>
        <xdr:cNvPr id="706" name="Picture 705">
          <a:extLst>
            <a:ext uri="{FF2B5EF4-FFF2-40B4-BE49-F238E27FC236}">
              <a16:creationId xmlns:a16="http://schemas.microsoft.com/office/drawing/2014/main" id="{F121695F-94FF-9A4B-AA61-31DE5F98A815}"/>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09701" y="484769673"/>
          <a:ext cx="544285" cy="640335"/>
        </a:xfrm>
        <a:prstGeom prst="rect">
          <a:avLst/>
        </a:prstGeom>
      </xdr:spPr>
    </xdr:pic>
    <xdr:clientData/>
  </xdr:twoCellAnchor>
  <xdr:twoCellAnchor>
    <xdr:from>
      <xdr:col>1</xdr:col>
      <xdr:colOff>205761</xdr:colOff>
      <xdr:row>695</xdr:row>
      <xdr:rowOff>24334</xdr:rowOff>
    </xdr:from>
    <xdr:to>
      <xdr:col>1</xdr:col>
      <xdr:colOff>750046</xdr:colOff>
      <xdr:row>695</xdr:row>
      <xdr:rowOff>664669</xdr:rowOff>
    </xdr:to>
    <xdr:pic>
      <xdr:nvPicPr>
        <xdr:cNvPr id="707" name="Picture 706">
          <a:extLst>
            <a:ext uri="{FF2B5EF4-FFF2-40B4-BE49-F238E27FC236}">
              <a16:creationId xmlns:a16="http://schemas.microsoft.com/office/drawing/2014/main" id="{AC977A57-0FA0-0147-8770-0AE8E9CECC17}"/>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23361" y="485481834"/>
          <a:ext cx="544285" cy="640335"/>
        </a:xfrm>
        <a:prstGeom prst="rect">
          <a:avLst/>
        </a:prstGeom>
      </xdr:spPr>
    </xdr:pic>
    <xdr:clientData/>
  </xdr:twoCellAnchor>
  <xdr:twoCellAnchor>
    <xdr:from>
      <xdr:col>1</xdr:col>
      <xdr:colOff>224118</xdr:colOff>
      <xdr:row>696</xdr:row>
      <xdr:rowOff>36072</xdr:rowOff>
    </xdr:from>
    <xdr:to>
      <xdr:col>1</xdr:col>
      <xdr:colOff>779076</xdr:colOff>
      <xdr:row>696</xdr:row>
      <xdr:rowOff>668404</xdr:rowOff>
    </xdr:to>
    <xdr:pic>
      <xdr:nvPicPr>
        <xdr:cNvPr id="708" name="Picture 707">
          <a:extLst>
            <a:ext uri="{FF2B5EF4-FFF2-40B4-BE49-F238E27FC236}">
              <a16:creationId xmlns:a16="http://schemas.microsoft.com/office/drawing/2014/main" id="{3AB5CA74-1025-2A45-B3B8-633BC7E18F6C}"/>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341718" y="486192072"/>
          <a:ext cx="554958" cy="632332"/>
        </a:xfrm>
        <a:prstGeom prst="rect">
          <a:avLst/>
        </a:prstGeom>
      </xdr:spPr>
    </xdr:pic>
    <xdr:clientData/>
  </xdr:twoCellAnchor>
  <xdr:twoCellAnchor>
    <xdr:from>
      <xdr:col>1</xdr:col>
      <xdr:colOff>42689</xdr:colOff>
      <xdr:row>698</xdr:row>
      <xdr:rowOff>32016</xdr:rowOff>
    </xdr:from>
    <xdr:to>
      <xdr:col>1</xdr:col>
      <xdr:colOff>672353</xdr:colOff>
      <xdr:row>699</xdr:row>
      <xdr:rowOff>0</xdr:rowOff>
    </xdr:to>
    <xdr:pic>
      <xdr:nvPicPr>
        <xdr:cNvPr id="709" name="Picture 708">
          <a:extLst>
            <a:ext uri="{FF2B5EF4-FFF2-40B4-BE49-F238E27FC236}">
              <a16:creationId xmlns:a16="http://schemas.microsoft.com/office/drawing/2014/main" id="{FC934FF2-8C97-F949-AE8D-9F3D3E236A88}"/>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160289" y="487585016"/>
          <a:ext cx="629664" cy="666484"/>
        </a:xfrm>
        <a:prstGeom prst="rect">
          <a:avLst/>
        </a:prstGeom>
      </xdr:spPr>
    </xdr:pic>
    <xdr:clientData/>
  </xdr:twoCellAnchor>
  <xdr:twoCellAnchor>
    <xdr:from>
      <xdr:col>1</xdr:col>
      <xdr:colOff>96050</xdr:colOff>
      <xdr:row>699</xdr:row>
      <xdr:rowOff>32017</xdr:rowOff>
    </xdr:from>
    <xdr:to>
      <xdr:col>1</xdr:col>
      <xdr:colOff>725714</xdr:colOff>
      <xdr:row>700</xdr:row>
      <xdr:rowOff>0</xdr:rowOff>
    </xdr:to>
    <xdr:pic>
      <xdr:nvPicPr>
        <xdr:cNvPr id="710" name="Picture 709">
          <a:extLst>
            <a:ext uri="{FF2B5EF4-FFF2-40B4-BE49-F238E27FC236}">
              <a16:creationId xmlns:a16="http://schemas.microsoft.com/office/drawing/2014/main" id="{04502859-2FBB-B343-A8BC-20B288E10E8F}"/>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213650" y="488283517"/>
          <a:ext cx="629664" cy="666483"/>
        </a:xfrm>
        <a:prstGeom prst="rect">
          <a:avLst/>
        </a:prstGeom>
      </xdr:spPr>
    </xdr:pic>
    <xdr:clientData/>
  </xdr:twoCellAnchor>
  <xdr:twoCellAnchor>
    <xdr:from>
      <xdr:col>1</xdr:col>
      <xdr:colOff>234790</xdr:colOff>
      <xdr:row>700</xdr:row>
      <xdr:rowOff>53362</xdr:rowOff>
    </xdr:from>
    <xdr:to>
      <xdr:col>1</xdr:col>
      <xdr:colOff>693944</xdr:colOff>
      <xdr:row>700</xdr:row>
      <xdr:rowOff>683025</xdr:rowOff>
    </xdr:to>
    <xdr:pic>
      <xdr:nvPicPr>
        <xdr:cNvPr id="711" name="Picture 710">
          <a:extLst>
            <a:ext uri="{FF2B5EF4-FFF2-40B4-BE49-F238E27FC236}">
              <a16:creationId xmlns:a16="http://schemas.microsoft.com/office/drawing/2014/main" id="{C092D982-2175-3443-8A1E-FC1FD6A20583}"/>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52390" y="489003362"/>
          <a:ext cx="459154" cy="629663"/>
        </a:xfrm>
        <a:prstGeom prst="rect">
          <a:avLst/>
        </a:prstGeom>
      </xdr:spPr>
    </xdr:pic>
    <xdr:clientData/>
  </xdr:twoCellAnchor>
  <xdr:twoCellAnchor>
    <xdr:from>
      <xdr:col>1</xdr:col>
      <xdr:colOff>213446</xdr:colOff>
      <xdr:row>701</xdr:row>
      <xdr:rowOff>42689</xdr:rowOff>
    </xdr:from>
    <xdr:to>
      <xdr:col>1</xdr:col>
      <xdr:colOff>672600</xdr:colOff>
      <xdr:row>701</xdr:row>
      <xdr:rowOff>672353</xdr:rowOff>
    </xdr:to>
    <xdr:pic>
      <xdr:nvPicPr>
        <xdr:cNvPr id="712" name="Picture 711">
          <a:extLst>
            <a:ext uri="{FF2B5EF4-FFF2-40B4-BE49-F238E27FC236}">
              <a16:creationId xmlns:a16="http://schemas.microsoft.com/office/drawing/2014/main" id="{1D351F15-9F83-354E-B14F-35E0A02ED17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31046" y="489691189"/>
          <a:ext cx="459154" cy="629664"/>
        </a:xfrm>
        <a:prstGeom prst="rect">
          <a:avLst/>
        </a:prstGeom>
      </xdr:spPr>
    </xdr:pic>
    <xdr:clientData/>
  </xdr:twoCellAnchor>
  <xdr:twoCellAnchor>
    <xdr:from>
      <xdr:col>1</xdr:col>
      <xdr:colOff>106723</xdr:colOff>
      <xdr:row>702</xdr:row>
      <xdr:rowOff>53361</xdr:rowOff>
    </xdr:from>
    <xdr:to>
      <xdr:col>1</xdr:col>
      <xdr:colOff>576302</xdr:colOff>
      <xdr:row>703</xdr:row>
      <xdr:rowOff>8537</xdr:rowOff>
    </xdr:to>
    <xdr:pic>
      <xdr:nvPicPr>
        <xdr:cNvPr id="713" name="Picture 712">
          <a:extLst>
            <a:ext uri="{FF2B5EF4-FFF2-40B4-BE49-F238E27FC236}">
              <a16:creationId xmlns:a16="http://schemas.microsoft.com/office/drawing/2014/main" id="{969C9C69-6321-294D-B0CF-C9EF75E95BA5}"/>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24323" y="490400361"/>
          <a:ext cx="469579" cy="653676"/>
        </a:xfrm>
        <a:prstGeom prst="rect">
          <a:avLst/>
        </a:prstGeom>
      </xdr:spPr>
    </xdr:pic>
    <xdr:clientData/>
  </xdr:twoCellAnchor>
  <xdr:twoCellAnchor>
    <xdr:from>
      <xdr:col>1</xdr:col>
      <xdr:colOff>131056</xdr:colOff>
      <xdr:row>703</xdr:row>
      <xdr:rowOff>45677</xdr:rowOff>
    </xdr:from>
    <xdr:to>
      <xdr:col>1</xdr:col>
      <xdr:colOff>600635</xdr:colOff>
      <xdr:row>704</xdr:row>
      <xdr:rowOff>852</xdr:rowOff>
    </xdr:to>
    <xdr:pic>
      <xdr:nvPicPr>
        <xdr:cNvPr id="714" name="Picture 713">
          <a:extLst>
            <a:ext uri="{FF2B5EF4-FFF2-40B4-BE49-F238E27FC236}">
              <a16:creationId xmlns:a16="http://schemas.microsoft.com/office/drawing/2014/main" id="{3C18C368-6B87-6A45-AD74-8923A0194C0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48656" y="491091177"/>
          <a:ext cx="469579" cy="653675"/>
        </a:xfrm>
        <a:prstGeom prst="rect">
          <a:avLst/>
        </a:prstGeom>
      </xdr:spPr>
    </xdr:pic>
    <xdr:clientData/>
  </xdr:twoCellAnchor>
  <xdr:twoCellAnchor>
    <xdr:from>
      <xdr:col>1</xdr:col>
      <xdr:colOff>128067</xdr:colOff>
      <xdr:row>706</xdr:row>
      <xdr:rowOff>10672</xdr:rowOff>
    </xdr:from>
    <xdr:to>
      <xdr:col>1</xdr:col>
      <xdr:colOff>651008</xdr:colOff>
      <xdr:row>706</xdr:row>
      <xdr:rowOff>672519</xdr:rowOff>
    </xdr:to>
    <xdr:pic>
      <xdr:nvPicPr>
        <xdr:cNvPr id="715" name="Picture 714">
          <a:extLst>
            <a:ext uri="{FF2B5EF4-FFF2-40B4-BE49-F238E27FC236}">
              <a16:creationId xmlns:a16="http://schemas.microsoft.com/office/drawing/2014/main" id="{76BC742D-BF2C-E34D-8C42-8C427D971F53}"/>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245667" y="493151672"/>
          <a:ext cx="522941" cy="661847"/>
        </a:xfrm>
        <a:prstGeom prst="rect">
          <a:avLst/>
        </a:prstGeom>
      </xdr:spPr>
    </xdr:pic>
    <xdr:clientData/>
  </xdr:twoCellAnchor>
  <xdr:twoCellAnchor>
    <xdr:from>
      <xdr:col>1</xdr:col>
      <xdr:colOff>96051</xdr:colOff>
      <xdr:row>708</xdr:row>
      <xdr:rowOff>21345</xdr:rowOff>
    </xdr:from>
    <xdr:to>
      <xdr:col>1</xdr:col>
      <xdr:colOff>629664</xdr:colOff>
      <xdr:row>708</xdr:row>
      <xdr:rowOff>684058</xdr:rowOff>
    </xdr:to>
    <xdr:pic>
      <xdr:nvPicPr>
        <xdr:cNvPr id="716" name="Picture 715">
          <a:extLst>
            <a:ext uri="{FF2B5EF4-FFF2-40B4-BE49-F238E27FC236}">
              <a16:creationId xmlns:a16="http://schemas.microsoft.com/office/drawing/2014/main" id="{C6A6A609-85BF-A446-AB3A-413F96EFCD02}"/>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13651" y="494559345"/>
          <a:ext cx="533613" cy="662713"/>
        </a:xfrm>
        <a:prstGeom prst="rect">
          <a:avLst/>
        </a:prstGeom>
      </xdr:spPr>
    </xdr:pic>
    <xdr:clientData/>
  </xdr:twoCellAnchor>
  <xdr:twoCellAnchor>
    <xdr:from>
      <xdr:col>1</xdr:col>
      <xdr:colOff>117395</xdr:colOff>
      <xdr:row>709</xdr:row>
      <xdr:rowOff>21344</xdr:rowOff>
    </xdr:from>
    <xdr:to>
      <xdr:col>1</xdr:col>
      <xdr:colOff>651008</xdr:colOff>
      <xdr:row>709</xdr:row>
      <xdr:rowOff>684057</xdr:rowOff>
    </xdr:to>
    <xdr:pic>
      <xdr:nvPicPr>
        <xdr:cNvPr id="717" name="Picture 716">
          <a:extLst>
            <a:ext uri="{FF2B5EF4-FFF2-40B4-BE49-F238E27FC236}">
              <a16:creationId xmlns:a16="http://schemas.microsoft.com/office/drawing/2014/main" id="{5465B702-78C0-8049-977E-1832528FB0D7}"/>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34995" y="495257844"/>
          <a:ext cx="533613" cy="662713"/>
        </a:xfrm>
        <a:prstGeom prst="rect">
          <a:avLst/>
        </a:prstGeom>
      </xdr:spPr>
    </xdr:pic>
    <xdr:clientData/>
  </xdr:twoCellAnchor>
  <xdr:twoCellAnchor>
    <xdr:from>
      <xdr:col>1</xdr:col>
      <xdr:colOff>149412</xdr:colOff>
      <xdr:row>710</xdr:row>
      <xdr:rowOff>21345</xdr:rowOff>
    </xdr:from>
    <xdr:to>
      <xdr:col>1</xdr:col>
      <xdr:colOff>640336</xdr:colOff>
      <xdr:row>710</xdr:row>
      <xdr:rowOff>660688</xdr:rowOff>
    </xdr:to>
    <xdr:pic>
      <xdr:nvPicPr>
        <xdr:cNvPr id="718" name="Picture 717">
          <a:extLst>
            <a:ext uri="{FF2B5EF4-FFF2-40B4-BE49-F238E27FC236}">
              <a16:creationId xmlns:a16="http://schemas.microsoft.com/office/drawing/2014/main" id="{A9F24043-AA2F-164C-AF81-A012A9F57FB8}"/>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267012" y="495956345"/>
          <a:ext cx="490924" cy="639343"/>
        </a:xfrm>
        <a:prstGeom prst="rect">
          <a:avLst/>
        </a:prstGeom>
      </xdr:spPr>
    </xdr:pic>
    <xdr:clientData/>
  </xdr:twoCellAnchor>
  <xdr:twoCellAnchor>
    <xdr:from>
      <xdr:col>1</xdr:col>
      <xdr:colOff>192101</xdr:colOff>
      <xdr:row>711</xdr:row>
      <xdr:rowOff>53362</xdr:rowOff>
    </xdr:from>
    <xdr:to>
      <xdr:col>1</xdr:col>
      <xdr:colOff>683025</xdr:colOff>
      <xdr:row>711</xdr:row>
      <xdr:rowOff>692705</xdr:rowOff>
    </xdr:to>
    <xdr:pic>
      <xdr:nvPicPr>
        <xdr:cNvPr id="719" name="Picture 718">
          <a:extLst>
            <a:ext uri="{FF2B5EF4-FFF2-40B4-BE49-F238E27FC236}">
              <a16:creationId xmlns:a16="http://schemas.microsoft.com/office/drawing/2014/main" id="{DF40FA28-91E0-224C-9DC5-7B1C669EE84E}"/>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309701" y="496686862"/>
          <a:ext cx="490924" cy="639343"/>
        </a:xfrm>
        <a:prstGeom prst="rect">
          <a:avLst/>
        </a:prstGeom>
      </xdr:spPr>
    </xdr:pic>
    <xdr:clientData/>
  </xdr:twoCellAnchor>
  <xdr:twoCellAnchor>
    <xdr:from>
      <xdr:col>1</xdr:col>
      <xdr:colOff>192100</xdr:colOff>
      <xdr:row>714</xdr:row>
      <xdr:rowOff>10673</xdr:rowOff>
    </xdr:from>
    <xdr:to>
      <xdr:col>1</xdr:col>
      <xdr:colOff>674700</xdr:colOff>
      <xdr:row>714</xdr:row>
      <xdr:rowOff>683773</xdr:rowOff>
    </xdr:to>
    <xdr:pic>
      <xdr:nvPicPr>
        <xdr:cNvPr id="720" name="Picture 719">
          <a:extLst>
            <a:ext uri="{FF2B5EF4-FFF2-40B4-BE49-F238E27FC236}">
              <a16:creationId xmlns:a16="http://schemas.microsoft.com/office/drawing/2014/main" id="{340B3028-6648-B049-B3C6-CDCE6DA3F0BE}"/>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0" y="498739673"/>
          <a:ext cx="482600" cy="673100"/>
        </a:xfrm>
        <a:prstGeom prst="rect">
          <a:avLst/>
        </a:prstGeom>
      </xdr:spPr>
    </xdr:pic>
    <xdr:clientData/>
  </xdr:twoCellAnchor>
  <xdr:twoCellAnchor>
    <xdr:from>
      <xdr:col>1</xdr:col>
      <xdr:colOff>181429</xdr:colOff>
      <xdr:row>715</xdr:row>
      <xdr:rowOff>21345</xdr:rowOff>
    </xdr:from>
    <xdr:to>
      <xdr:col>1</xdr:col>
      <xdr:colOff>664029</xdr:colOff>
      <xdr:row>716</xdr:row>
      <xdr:rowOff>748</xdr:rowOff>
    </xdr:to>
    <xdr:pic>
      <xdr:nvPicPr>
        <xdr:cNvPr id="721" name="Picture 720">
          <a:extLst>
            <a:ext uri="{FF2B5EF4-FFF2-40B4-BE49-F238E27FC236}">
              <a16:creationId xmlns:a16="http://schemas.microsoft.com/office/drawing/2014/main" id="{F994ACA7-6E63-B844-9AB5-584E287D4B5C}"/>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299029" y="499448845"/>
          <a:ext cx="482600" cy="677903"/>
        </a:xfrm>
        <a:prstGeom prst="rect">
          <a:avLst/>
        </a:prstGeom>
      </xdr:spPr>
    </xdr:pic>
    <xdr:clientData/>
  </xdr:twoCellAnchor>
  <xdr:twoCellAnchor>
    <xdr:from>
      <xdr:col>1</xdr:col>
      <xdr:colOff>192101</xdr:colOff>
      <xdr:row>716</xdr:row>
      <xdr:rowOff>23373</xdr:rowOff>
    </xdr:from>
    <xdr:to>
      <xdr:col>1</xdr:col>
      <xdr:colOff>674701</xdr:colOff>
      <xdr:row>716</xdr:row>
      <xdr:rowOff>696473</xdr:rowOff>
    </xdr:to>
    <xdr:pic>
      <xdr:nvPicPr>
        <xdr:cNvPr id="722" name="Picture 721">
          <a:extLst>
            <a:ext uri="{FF2B5EF4-FFF2-40B4-BE49-F238E27FC236}">
              <a16:creationId xmlns:a16="http://schemas.microsoft.com/office/drawing/2014/main" id="{BACD2A8F-13B5-F44E-9742-1CF598060498}"/>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1" y="500149373"/>
          <a:ext cx="482600" cy="673100"/>
        </a:xfrm>
        <a:prstGeom prst="rect">
          <a:avLst/>
        </a:prstGeom>
      </xdr:spPr>
    </xdr:pic>
    <xdr:clientData/>
  </xdr:twoCellAnchor>
  <xdr:twoCellAnchor>
    <xdr:from>
      <xdr:col>1</xdr:col>
      <xdr:colOff>170756</xdr:colOff>
      <xdr:row>717</xdr:row>
      <xdr:rowOff>21345</xdr:rowOff>
    </xdr:from>
    <xdr:to>
      <xdr:col>1</xdr:col>
      <xdr:colOff>676039</xdr:colOff>
      <xdr:row>717</xdr:row>
      <xdr:rowOff>683025</xdr:rowOff>
    </xdr:to>
    <xdr:pic>
      <xdr:nvPicPr>
        <xdr:cNvPr id="723" name="Picture 722">
          <a:extLst>
            <a:ext uri="{FF2B5EF4-FFF2-40B4-BE49-F238E27FC236}">
              <a16:creationId xmlns:a16="http://schemas.microsoft.com/office/drawing/2014/main" id="{B6AC48F4-93A8-F04D-9400-478AE4CFE449}"/>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288356" y="500845845"/>
          <a:ext cx="505283" cy="661680"/>
        </a:xfrm>
        <a:prstGeom prst="rect">
          <a:avLst/>
        </a:prstGeom>
      </xdr:spPr>
    </xdr:pic>
    <xdr:clientData/>
  </xdr:twoCellAnchor>
  <xdr:twoCellAnchor>
    <xdr:from>
      <xdr:col>1</xdr:col>
      <xdr:colOff>173744</xdr:colOff>
      <xdr:row>718</xdr:row>
      <xdr:rowOff>37034</xdr:rowOff>
    </xdr:from>
    <xdr:to>
      <xdr:col>1</xdr:col>
      <xdr:colOff>679027</xdr:colOff>
      <xdr:row>719</xdr:row>
      <xdr:rowOff>214</xdr:rowOff>
    </xdr:to>
    <xdr:pic>
      <xdr:nvPicPr>
        <xdr:cNvPr id="724" name="Picture 723">
          <a:extLst>
            <a:ext uri="{FF2B5EF4-FFF2-40B4-BE49-F238E27FC236}">
              <a16:creationId xmlns:a16="http://schemas.microsoft.com/office/drawing/2014/main" id="{7B7D0435-A797-8046-8124-526C4286CC69}"/>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291344" y="501560034"/>
          <a:ext cx="505283" cy="661680"/>
        </a:xfrm>
        <a:prstGeom prst="rect">
          <a:avLst/>
        </a:prstGeom>
      </xdr:spPr>
    </xdr:pic>
    <xdr:clientData/>
  </xdr:twoCellAnchor>
  <xdr:twoCellAnchor>
    <xdr:from>
      <xdr:col>1</xdr:col>
      <xdr:colOff>198077</xdr:colOff>
      <xdr:row>719</xdr:row>
      <xdr:rowOff>37994</xdr:rowOff>
    </xdr:from>
    <xdr:to>
      <xdr:col>1</xdr:col>
      <xdr:colOff>703360</xdr:colOff>
      <xdr:row>720</xdr:row>
      <xdr:rowOff>5977</xdr:rowOff>
    </xdr:to>
    <xdr:pic>
      <xdr:nvPicPr>
        <xdr:cNvPr id="725" name="Picture 724">
          <a:extLst>
            <a:ext uri="{FF2B5EF4-FFF2-40B4-BE49-F238E27FC236}">
              <a16:creationId xmlns:a16="http://schemas.microsoft.com/office/drawing/2014/main" id="{93AC8E92-A0B6-8647-8EF2-82C2C775D5B0}"/>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315677" y="502259494"/>
          <a:ext cx="505283" cy="666483"/>
        </a:xfrm>
        <a:prstGeom prst="rect">
          <a:avLst/>
        </a:prstGeom>
      </xdr:spPr>
    </xdr:pic>
    <xdr:clientData/>
  </xdr:twoCellAnchor>
  <xdr:twoCellAnchor>
    <xdr:from>
      <xdr:col>1</xdr:col>
      <xdr:colOff>213445</xdr:colOff>
      <xdr:row>790</xdr:row>
      <xdr:rowOff>53361</xdr:rowOff>
    </xdr:from>
    <xdr:to>
      <xdr:col>1</xdr:col>
      <xdr:colOff>608319</xdr:colOff>
      <xdr:row>790</xdr:row>
      <xdr:rowOff>634703</xdr:rowOff>
    </xdr:to>
    <xdr:pic>
      <xdr:nvPicPr>
        <xdr:cNvPr id="726" name="Picture 725">
          <a:extLst>
            <a:ext uri="{FF2B5EF4-FFF2-40B4-BE49-F238E27FC236}">
              <a16:creationId xmlns:a16="http://schemas.microsoft.com/office/drawing/2014/main" id="{60F1F337-AC57-C543-9919-A0584C1002C8}"/>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31045" y="551868361"/>
          <a:ext cx="394874" cy="581342"/>
        </a:xfrm>
        <a:prstGeom prst="rect">
          <a:avLst/>
        </a:prstGeom>
      </xdr:spPr>
    </xdr:pic>
    <xdr:clientData/>
  </xdr:twoCellAnchor>
  <xdr:twoCellAnchor>
    <xdr:from>
      <xdr:col>1</xdr:col>
      <xdr:colOff>192101</xdr:colOff>
      <xdr:row>791</xdr:row>
      <xdr:rowOff>42689</xdr:rowOff>
    </xdr:from>
    <xdr:to>
      <xdr:col>1</xdr:col>
      <xdr:colOff>586975</xdr:colOff>
      <xdr:row>791</xdr:row>
      <xdr:rowOff>624031</xdr:rowOff>
    </xdr:to>
    <xdr:pic>
      <xdr:nvPicPr>
        <xdr:cNvPr id="727" name="Picture 726">
          <a:extLst>
            <a:ext uri="{FF2B5EF4-FFF2-40B4-BE49-F238E27FC236}">
              <a16:creationId xmlns:a16="http://schemas.microsoft.com/office/drawing/2014/main" id="{BD059275-82ED-7740-AFFE-F4CDAF45739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09701" y="552556189"/>
          <a:ext cx="394874" cy="581342"/>
        </a:xfrm>
        <a:prstGeom prst="rect">
          <a:avLst/>
        </a:prstGeom>
      </xdr:spPr>
    </xdr:pic>
    <xdr:clientData/>
  </xdr:twoCellAnchor>
  <xdr:twoCellAnchor>
    <xdr:from>
      <xdr:col>1</xdr:col>
      <xdr:colOff>138739</xdr:colOff>
      <xdr:row>792</xdr:row>
      <xdr:rowOff>32016</xdr:rowOff>
    </xdr:from>
    <xdr:to>
      <xdr:col>1</xdr:col>
      <xdr:colOff>651008</xdr:colOff>
      <xdr:row>793</xdr:row>
      <xdr:rowOff>1</xdr:rowOff>
    </xdr:to>
    <xdr:pic>
      <xdr:nvPicPr>
        <xdr:cNvPr id="728" name="Picture 727">
          <a:extLst>
            <a:ext uri="{FF2B5EF4-FFF2-40B4-BE49-F238E27FC236}">
              <a16:creationId xmlns:a16="http://schemas.microsoft.com/office/drawing/2014/main" id="{0CCEE95A-2211-8D44-B4F4-3E4A8138D05C}"/>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256339" y="553244016"/>
          <a:ext cx="512269" cy="666485"/>
        </a:xfrm>
        <a:prstGeom prst="rect">
          <a:avLst/>
        </a:prstGeom>
      </xdr:spPr>
    </xdr:pic>
    <xdr:clientData/>
  </xdr:twoCellAnchor>
  <xdr:twoCellAnchor>
    <xdr:from>
      <xdr:col>1</xdr:col>
      <xdr:colOff>138740</xdr:colOff>
      <xdr:row>793</xdr:row>
      <xdr:rowOff>53361</xdr:rowOff>
    </xdr:from>
    <xdr:to>
      <xdr:col>1</xdr:col>
      <xdr:colOff>614037</xdr:colOff>
      <xdr:row>793</xdr:row>
      <xdr:rowOff>672353</xdr:rowOff>
    </xdr:to>
    <xdr:pic>
      <xdr:nvPicPr>
        <xdr:cNvPr id="729" name="Picture 728">
          <a:extLst>
            <a:ext uri="{FF2B5EF4-FFF2-40B4-BE49-F238E27FC236}">
              <a16:creationId xmlns:a16="http://schemas.microsoft.com/office/drawing/2014/main" id="{7A78D6E2-D6B8-B242-A13F-62B79E6F39EB}"/>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256340" y="553963861"/>
          <a:ext cx="475297" cy="618992"/>
        </a:xfrm>
        <a:prstGeom prst="rect">
          <a:avLst/>
        </a:prstGeom>
      </xdr:spPr>
    </xdr:pic>
    <xdr:clientData/>
  </xdr:twoCellAnchor>
  <xdr:twoCellAnchor>
    <xdr:from>
      <xdr:col>1</xdr:col>
      <xdr:colOff>160085</xdr:colOff>
      <xdr:row>794</xdr:row>
      <xdr:rowOff>32016</xdr:rowOff>
    </xdr:from>
    <xdr:to>
      <xdr:col>1</xdr:col>
      <xdr:colOff>693485</xdr:colOff>
      <xdr:row>794</xdr:row>
      <xdr:rowOff>683025</xdr:rowOff>
    </xdr:to>
    <xdr:pic>
      <xdr:nvPicPr>
        <xdr:cNvPr id="730" name="Picture 729">
          <a:extLst>
            <a:ext uri="{FF2B5EF4-FFF2-40B4-BE49-F238E27FC236}">
              <a16:creationId xmlns:a16="http://schemas.microsoft.com/office/drawing/2014/main" id="{C2D0E17B-F94E-294F-8D29-544F04375BA7}"/>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77685" y="554641016"/>
          <a:ext cx="533400" cy="651009"/>
        </a:xfrm>
        <a:prstGeom prst="rect">
          <a:avLst/>
        </a:prstGeom>
      </xdr:spPr>
    </xdr:pic>
    <xdr:clientData/>
  </xdr:twoCellAnchor>
  <xdr:twoCellAnchor>
    <xdr:from>
      <xdr:col>1</xdr:col>
      <xdr:colOff>181428</xdr:colOff>
      <xdr:row>795</xdr:row>
      <xdr:rowOff>21344</xdr:rowOff>
    </xdr:from>
    <xdr:to>
      <xdr:col>1</xdr:col>
      <xdr:colOff>714828</xdr:colOff>
      <xdr:row>795</xdr:row>
      <xdr:rowOff>672353</xdr:rowOff>
    </xdr:to>
    <xdr:pic>
      <xdr:nvPicPr>
        <xdr:cNvPr id="731" name="Picture 730">
          <a:extLst>
            <a:ext uri="{FF2B5EF4-FFF2-40B4-BE49-F238E27FC236}">
              <a16:creationId xmlns:a16="http://schemas.microsoft.com/office/drawing/2014/main" id="{210178EA-1169-5042-AF53-181A14010854}"/>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99028" y="555328844"/>
          <a:ext cx="533400" cy="651009"/>
        </a:xfrm>
        <a:prstGeom prst="rect">
          <a:avLst/>
        </a:prstGeom>
      </xdr:spPr>
    </xdr:pic>
    <xdr:clientData/>
  </xdr:twoCellAnchor>
  <xdr:twoCellAnchor>
    <xdr:from>
      <xdr:col>1</xdr:col>
      <xdr:colOff>213445</xdr:colOff>
      <xdr:row>796</xdr:row>
      <xdr:rowOff>42688</xdr:rowOff>
    </xdr:from>
    <xdr:to>
      <xdr:col>1</xdr:col>
      <xdr:colOff>745046</xdr:colOff>
      <xdr:row>796</xdr:row>
      <xdr:rowOff>683025</xdr:rowOff>
    </xdr:to>
    <xdr:pic>
      <xdr:nvPicPr>
        <xdr:cNvPr id="732" name="Picture 731">
          <a:extLst>
            <a:ext uri="{FF2B5EF4-FFF2-40B4-BE49-F238E27FC236}">
              <a16:creationId xmlns:a16="http://schemas.microsoft.com/office/drawing/2014/main" id="{27FE7A23-B33E-0046-A40B-A4CC1B06FFF2}"/>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331045" y="556048688"/>
          <a:ext cx="531601" cy="640337"/>
        </a:xfrm>
        <a:prstGeom prst="rect">
          <a:avLst/>
        </a:prstGeom>
      </xdr:spPr>
    </xdr:pic>
    <xdr:clientData/>
  </xdr:twoCellAnchor>
  <xdr:twoCellAnchor>
    <xdr:from>
      <xdr:col>1</xdr:col>
      <xdr:colOff>170756</xdr:colOff>
      <xdr:row>797</xdr:row>
      <xdr:rowOff>53362</xdr:rowOff>
    </xdr:from>
    <xdr:to>
      <xdr:col>1</xdr:col>
      <xdr:colOff>702357</xdr:colOff>
      <xdr:row>798</xdr:row>
      <xdr:rowOff>2</xdr:rowOff>
    </xdr:to>
    <xdr:pic>
      <xdr:nvPicPr>
        <xdr:cNvPr id="733" name="Picture 732">
          <a:extLst>
            <a:ext uri="{FF2B5EF4-FFF2-40B4-BE49-F238E27FC236}">
              <a16:creationId xmlns:a16="http://schemas.microsoft.com/office/drawing/2014/main" id="{E572069D-E7CD-064D-B66E-8C314C7D4A6D}"/>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288356" y="556757862"/>
          <a:ext cx="531601" cy="645140"/>
        </a:xfrm>
        <a:prstGeom prst="rect">
          <a:avLst/>
        </a:prstGeom>
      </xdr:spPr>
    </xdr:pic>
    <xdr:clientData/>
  </xdr:twoCellAnchor>
  <xdr:twoCellAnchor>
    <xdr:from>
      <xdr:col>1</xdr:col>
      <xdr:colOff>192100</xdr:colOff>
      <xdr:row>798</xdr:row>
      <xdr:rowOff>53362</xdr:rowOff>
    </xdr:from>
    <xdr:to>
      <xdr:col>1</xdr:col>
      <xdr:colOff>693697</xdr:colOff>
      <xdr:row>799</xdr:row>
      <xdr:rowOff>4574</xdr:rowOff>
    </xdr:to>
    <xdr:pic>
      <xdr:nvPicPr>
        <xdr:cNvPr id="734" name="Picture 733">
          <a:extLst>
            <a:ext uri="{FF2B5EF4-FFF2-40B4-BE49-F238E27FC236}">
              <a16:creationId xmlns:a16="http://schemas.microsoft.com/office/drawing/2014/main" id="{68D1E63B-68DE-1F40-85B0-BB6DBBBC16EC}"/>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309700" y="557456362"/>
          <a:ext cx="501597" cy="649712"/>
        </a:xfrm>
        <a:prstGeom prst="rect">
          <a:avLst/>
        </a:prstGeom>
      </xdr:spPr>
    </xdr:pic>
    <xdr:clientData/>
  </xdr:twoCellAnchor>
  <xdr:twoCellAnchor>
    <xdr:from>
      <xdr:col>1</xdr:col>
      <xdr:colOff>147793</xdr:colOff>
      <xdr:row>800</xdr:row>
      <xdr:rowOff>19172</xdr:rowOff>
    </xdr:from>
    <xdr:to>
      <xdr:col>1</xdr:col>
      <xdr:colOff>649970</xdr:colOff>
      <xdr:row>800</xdr:row>
      <xdr:rowOff>646004</xdr:rowOff>
    </xdr:to>
    <xdr:pic>
      <xdr:nvPicPr>
        <xdr:cNvPr id="735" name="Picture 734">
          <a:extLst>
            <a:ext uri="{FF2B5EF4-FFF2-40B4-BE49-F238E27FC236}">
              <a16:creationId xmlns:a16="http://schemas.microsoft.com/office/drawing/2014/main" id="{D22FA052-45B0-6745-AA55-27ED42681462}"/>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65393" y="558819172"/>
          <a:ext cx="502177" cy="626832"/>
        </a:xfrm>
        <a:prstGeom prst="rect">
          <a:avLst/>
        </a:prstGeom>
      </xdr:spPr>
    </xdr:pic>
    <xdr:clientData/>
  </xdr:twoCellAnchor>
  <xdr:twoCellAnchor>
    <xdr:from>
      <xdr:col>1</xdr:col>
      <xdr:colOff>164964</xdr:colOff>
      <xdr:row>831</xdr:row>
      <xdr:rowOff>54186</xdr:rowOff>
    </xdr:from>
    <xdr:to>
      <xdr:col>1</xdr:col>
      <xdr:colOff>707557</xdr:colOff>
      <xdr:row>831</xdr:row>
      <xdr:rowOff>655038</xdr:rowOff>
    </xdr:to>
    <xdr:pic>
      <xdr:nvPicPr>
        <xdr:cNvPr id="736" name="Picture 735">
          <a:extLst>
            <a:ext uri="{FF2B5EF4-FFF2-40B4-BE49-F238E27FC236}">
              <a16:creationId xmlns:a16="http://schemas.microsoft.com/office/drawing/2014/main" id="{E800EFDE-D2A0-6042-9105-2ABDBA394391}"/>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282564" y="580507686"/>
          <a:ext cx="542593" cy="600852"/>
        </a:xfrm>
        <a:prstGeom prst="rect">
          <a:avLst/>
        </a:prstGeom>
      </xdr:spPr>
    </xdr:pic>
    <xdr:clientData/>
  </xdr:twoCellAnchor>
  <xdr:twoCellAnchor>
    <xdr:from>
      <xdr:col>1</xdr:col>
      <xdr:colOff>223296</xdr:colOff>
      <xdr:row>835</xdr:row>
      <xdr:rowOff>64033</xdr:rowOff>
    </xdr:from>
    <xdr:to>
      <xdr:col>1</xdr:col>
      <xdr:colOff>669888</xdr:colOff>
      <xdr:row>835</xdr:row>
      <xdr:rowOff>634150</xdr:rowOff>
    </xdr:to>
    <xdr:pic>
      <xdr:nvPicPr>
        <xdr:cNvPr id="737" name="Picture 736">
          <a:extLst>
            <a:ext uri="{FF2B5EF4-FFF2-40B4-BE49-F238E27FC236}">
              <a16:creationId xmlns:a16="http://schemas.microsoft.com/office/drawing/2014/main" id="{51E84930-A998-2B4D-BF84-81305721514F}"/>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340896" y="583311533"/>
          <a:ext cx="446592" cy="570117"/>
        </a:xfrm>
        <a:prstGeom prst="rect">
          <a:avLst/>
        </a:prstGeom>
      </xdr:spPr>
    </xdr:pic>
    <xdr:clientData/>
  </xdr:twoCellAnchor>
  <xdr:twoCellAnchor>
    <xdr:from>
      <xdr:col>1</xdr:col>
      <xdr:colOff>193410</xdr:colOff>
      <xdr:row>850</xdr:row>
      <xdr:rowOff>43997</xdr:rowOff>
    </xdr:from>
    <xdr:to>
      <xdr:col>1</xdr:col>
      <xdr:colOff>684334</xdr:colOff>
      <xdr:row>850</xdr:row>
      <xdr:rowOff>686874</xdr:rowOff>
    </xdr:to>
    <xdr:pic>
      <xdr:nvPicPr>
        <xdr:cNvPr id="738" name="Picture 737">
          <a:extLst>
            <a:ext uri="{FF2B5EF4-FFF2-40B4-BE49-F238E27FC236}">
              <a16:creationId xmlns:a16="http://schemas.microsoft.com/office/drawing/2014/main" id="{E7E39FD9-C2AA-EA49-A120-843E6948F14E}"/>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311010" y="593768997"/>
          <a:ext cx="490924" cy="642877"/>
        </a:xfrm>
        <a:prstGeom prst="rect">
          <a:avLst/>
        </a:prstGeom>
      </xdr:spPr>
    </xdr:pic>
    <xdr:clientData/>
  </xdr:twoCellAnchor>
  <xdr:twoCellAnchor>
    <xdr:from>
      <xdr:col>1</xdr:col>
      <xdr:colOff>160084</xdr:colOff>
      <xdr:row>851</xdr:row>
      <xdr:rowOff>21344</xdr:rowOff>
    </xdr:from>
    <xdr:to>
      <xdr:col>1</xdr:col>
      <xdr:colOff>651008</xdr:colOff>
      <xdr:row>851</xdr:row>
      <xdr:rowOff>664221</xdr:rowOff>
    </xdr:to>
    <xdr:pic>
      <xdr:nvPicPr>
        <xdr:cNvPr id="739" name="Picture 738">
          <a:extLst>
            <a:ext uri="{FF2B5EF4-FFF2-40B4-BE49-F238E27FC236}">
              <a16:creationId xmlns:a16="http://schemas.microsoft.com/office/drawing/2014/main" id="{D1A0CBE0-A6DE-A748-9A8E-A0951B524636}"/>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277684" y="594444844"/>
          <a:ext cx="490924" cy="642877"/>
        </a:xfrm>
        <a:prstGeom prst="rect">
          <a:avLst/>
        </a:prstGeom>
      </xdr:spPr>
    </xdr:pic>
    <xdr:clientData/>
  </xdr:twoCellAnchor>
  <xdr:twoCellAnchor>
    <xdr:from>
      <xdr:col>1</xdr:col>
      <xdr:colOff>134981</xdr:colOff>
      <xdr:row>852</xdr:row>
      <xdr:rowOff>42689</xdr:rowOff>
    </xdr:from>
    <xdr:to>
      <xdr:col>1</xdr:col>
      <xdr:colOff>593888</xdr:colOff>
      <xdr:row>852</xdr:row>
      <xdr:rowOff>677817</xdr:rowOff>
    </xdr:to>
    <xdr:pic>
      <xdr:nvPicPr>
        <xdr:cNvPr id="740" name="Picture 739">
          <a:extLst>
            <a:ext uri="{FF2B5EF4-FFF2-40B4-BE49-F238E27FC236}">
              <a16:creationId xmlns:a16="http://schemas.microsoft.com/office/drawing/2014/main" id="{7632BCD7-AD5D-3340-B46B-FD4CCA7AE776}"/>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252581" y="595164689"/>
          <a:ext cx="458907" cy="635128"/>
        </a:xfrm>
        <a:prstGeom prst="rect">
          <a:avLst/>
        </a:prstGeom>
      </xdr:spPr>
    </xdr:pic>
    <xdr:clientData/>
  </xdr:twoCellAnchor>
  <xdr:twoCellAnchor>
    <xdr:from>
      <xdr:col>1</xdr:col>
      <xdr:colOff>96051</xdr:colOff>
      <xdr:row>853</xdr:row>
      <xdr:rowOff>42690</xdr:rowOff>
    </xdr:from>
    <xdr:to>
      <xdr:col>1</xdr:col>
      <xdr:colOff>725714</xdr:colOff>
      <xdr:row>853</xdr:row>
      <xdr:rowOff>686310</xdr:rowOff>
    </xdr:to>
    <xdr:pic>
      <xdr:nvPicPr>
        <xdr:cNvPr id="741" name="Picture 740">
          <a:extLst>
            <a:ext uri="{FF2B5EF4-FFF2-40B4-BE49-F238E27FC236}">
              <a16:creationId xmlns:a16="http://schemas.microsoft.com/office/drawing/2014/main" id="{3A6CCB44-4C0C-5C48-91EA-568EC06494DF}"/>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213651" y="595863190"/>
          <a:ext cx="629663" cy="643620"/>
        </a:xfrm>
        <a:prstGeom prst="rect">
          <a:avLst/>
        </a:prstGeom>
      </xdr:spPr>
    </xdr:pic>
    <xdr:clientData/>
  </xdr:twoCellAnchor>
  <xdr:twoCellAnchor>
    <xdr:from>
      <xdr:col>1</xdr:col>
      <xdr:colOff>102323</xdr:colOff>
      <xdr:row>855</xdr:row>
      <xdr:rowOff>10378</xdr:rowOff>
    </xdr:from>
    <xdr:to>
      <xdr:col>1</xdr:col>
      <xdr:colOff>516374</xdr:colOff>
      <xdr:row>855</xdr:row>
      <xdr:rowOff>632486</xdr:rowOff>
    </xdr:to>
    <xdr:pic>
      <xdr:nvPicPr>
        <xdr:cNvPr id="742" name="Picture 741">
          <a:extLst>
            <a:ext uri="{FF2B5EF4-FFF2-40B4-BE49-F238E27FC236}">
              <a16:creationId xmlns:a16="http://schemas.microsoft.com/office/drawing/2014/main" id="{EAE8D315-0777-2B43-8C55-0BDAE62994DE}"/>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19923" y="597227878"/>
          <a:ext cx="414051" cy="622108"/>
        </a:xfrm>
        <a:prstGeom prst="rect">
          <a:avLst/>
        </a:prstGeom>
      </xdr:spPr>
    </xdr:pic>
    <xdr:clientData/>
  </xdr:twoCellAnchor>
  <xdr:twoCellAnchor>
    <xdr:from>
      <xdr:col>0</xdr:col>
      <xdr:colOff>939158</xdr:colOff>
      <xdr:row>856</xdr:row>
      <xdr:rowOff>64033</xdr:rowOff>
    </xdr:from>
    <xdr:to>
      <xdr:col>1</xdr:col>
      <xdr:colOff>768403</xdr:colOff>
      <xdr:row>856</xdr:row>
      <xdr:rowOff>672352</xdr:rowOff>
    </xdr:to>
    <xdr:pic>
      <xdr:nvPicPr>
        <xdr:cNvPr id="743" name="Picture 742">
          <a:extLst>
            <a:ext uri="{FF2B5EF4-FFF2-40B4-BE49-F238E27FC236}">
              <a16:creationId xmlns:a16="http://schemas.microsoft.com/office/drawing/2014/main" id="{09842E4A-1002-BB4D-8DDB-8036D14153E5}"/>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980033"/>
          <a:ext cx="946845" cy="608319"/>
        </a:xfrm>
        <a:prstGeom prst="rect">
          <a:avLst/>
        </a:prstGeom>
      </xdr:spPr>
    </xdr:pic>
    <xdr:clientData/>
  </xdr:twoCellAnchor>
  <xdr:twoCellAnchor>
    <xdr:from>
      <xdr:col>1</xdr:col>
      <xdr:colOff>79382</xdr:colOff>
      <xdr:row>858</xdr:row>
      <xdr:rowOff>7076</xdr:rowOff>
    </xdr:from>
    <xdr:to>
      <xdr:col>1</xdr:col>
      <xdr:colOff>585057</xdr:colOff>
      <xdr:row>858</xdr:row>
      <xdr:rowOff>653446</xdr:rowOff>
    </xdr:to>
    <xdr:pic>
      <xdr:nvPicPr>
        <xdr:cNvPr id="744" name="Picture 743">
          <a:extLst>
            <a:ext uri="{FF2B5EF4-FFF2-40B4-BE49-F238E27FC236}">
              <a16:creationId xmlns:a16="http://schemas.microsoft.com/office/drawing/2014/main" id="{B1316C2D-DDFA-684A-8CFE-DA15456CA061}"/>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96982" y="599320076"/>
          <a:ext cx="505675" cy="646370"/>
        </a:xfrm>
        <a:prstGeom prst="rect">
          <a:avLst/>
        </a:prstGeom>
      </xdr:spPr>
    </xdr:pic>
    <xdr:clientData/>
  </xdr:twoCellAnchor>
  <xdr:twoCellAnchor>
    <xdr:from>
      <xdr:col>1</xdr:col>
      <xdr:colOff>138739</xdr:colOff>
      <xdr:row>644</xdr:row>
      <xdr:rowOff>32018</xdr:rowOff>
    </xdr:from>
    <xdr:to>
      <xdr:col>1</xdr:col>
      <xdr:colOff>651008</xdr:colOff>
      <xdr:row>644</xdr:row>
      <xdr:rowOff>672354</xdr:rowOff>
    </xdr:to>
    <xdr:pic>
      <xdr:nvPicPr>
        <xdr:cNvPr id="745" name="Picture 744">
          <a:extLst>
            <a:ext uri="{FF2B5EF4-FFF2-40B4-BE49-F238E27FC236}">
              <a16:creationId xmlns:a16="http://schemas.microsoft.com/office/drawing/2014/main" id="{D7A185AA-F259-414C-BB93-DAAD04C48F0C}"/>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256339" y="449866018"/>
          <a:ext cx="512269" cy="640336"/>
        </a:xfrm>
        <a:prstGeom prst="rect">
          <a:avLst/>
        </a:prstGeom>
      </xdr:spPr>
    </xdr:pic>
    <xdr:clientData/>
  </xdr:twoCellAnchor>
  <xdr:twoCellAnchor>
    <xdr:from>
      <xdr:col>1</xdr:col>
      <xdr:colOff>85378</xdr:colOff>
      <xdr:row>733</xdr:row>
      <xdr:rowOff>37098</xdr:rowOff>
    </xdr:from>
    <xdr:to>
      <xdr:col>1</xdr:col>
      <xdr:colOff>693698</xdr:colOff>
      <xdr:row>734</xdr:row>
      <xdr:rowOff>0</xdr:rowOff>
    </xdr:to>
    <xdr:pic>
      <xdr:nvPicPr>
        <xdr:cNvPr id="746" name="Picture 745">
          <a:extLst>
            <a:ext uri="{FF2B5EF4-FFF2-40B4-BE49-F238E27FC236}">
              <a16:creationId xmlns:a16="http://schemas.microsoft.com/office/drawing/2014/main" id="{B2F5ED75-3DFD-9840-BB33-B89660BBAE58}"/>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202978" y="512037598"/>
          <a:ext cx="608320" cy="661402"/>
        </a:xfrm>
        <a:prstGeom prst="rect">
          <a:avLst/>
        </a:prstGeom>
      </xdr:spPr>
    </xdr:pic>
    <xdr:clientData/>
  </xdr:twoCellAnchor>
  <xdr:twoCellAnchor>
    <xdr:from>
      <xdr:col>1</xdr:col>
      <xdr:colOff>213445</xdr:colOff>
      <xdr:row>732</xdr:row>
      <xdr:rowOff>32018</xdr:rowOff>
    </xdr:from>
    <xdr:to>
      <xdr:col>1</xdr:col>
      <xdr:colOff>736386</xdr:colOff>
      <xdr:row>732</xdr:row>
      <xdr:rowOff>683025</xdr:rowOff>
    </xdr:to>
    <xdr:pic>
      <xdr:nvPicPr>
        <xdr:cNvPr id="747" name="Picture 746">
          <a:extLst>
            <a:ext uri="{FF2B5EF4-FFF2-40B4-BE49-F238E27FC236}">
              <a16:creationId xmlns:a16="http://schemas.microsoft.com/office/drawing/2014/main" id="{5894809E-2782-BE46-84D1-3A325FE41903}"/>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331045" y="511334018"/>
          <a:ext cx="522941" cy="651007"/>
        </a:xfrm>
        <a:prstGeom prst="rect">
          <a:avLst/>
        </a:prstGeom>
      </xdr:spPr>
    </xdr:pic>
    <xdr:clientData/>
  </xdr:twoCellAnchor>
  <xdr:twoCellAnchor>
    <xdr:from>
      <xdr:col>1</xdr:col>
      <xdr:colOff>202773</xdr:colOff>
      <xdr:row>730</xdr:row>
      <xdr:rowOff>693697</xdr:rowOff>
    </xdr:from>
    <xdr:to>
      <xdr:col>1</xdr:col>
      <xdr:colOff>725714</xdr:colOff>
      <xdr:row>731</xdr:row>
      <xdr:rowOff>651007</xdr:rowOff>
    </xdr:to>
    <xdr:pic>
      <xdr:nvPicPr>
        <xdr:cNvPr id="748" name="Picture 747">
          <a:extLst>
            <a:ext uri="{FF2B5EF4-FFF2-40B4-BE49-F238E27FC236}">
              <a16:creationId xmlns:a16="http://schemas.microsoft.com/office/drawing/2014/main" id="{62BEDEAE-7BBF-B84C-B553-9443AD2DA78E}"/>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320373" y="510598697"/>
          <a:ext cx="522941" cy="655810"/>
        </a:xfrm>
        <a:prstGeom prst="rect">
          <a:avLst/>
        </a:prstGeom>
      </xdr:spPr>
    </xdr:pic>
    <xdr:clientData/>
  </xdr:twoCellAnchor>
  <xdr:twoCellAnchor>
    <xdr:from>
      <xdr:col>1</xdr:col>
      <xdr:colOff>170757</xdr:colOff>
      <xdr:row>730</xdr:row>
      <xdr:rowOff>32016</xdr:rowOff>
    </xdr:from>
    <xdr:to>
      <xdr:col>1</xdr:col>
      <xdr:colOff>693698</xdr:colOff>
      <xdr:row>730</xdr:row>
      <xdr:rowOff>683023</xdr:rowOff>
    </xdr:to>
    <xdr:pic>
      <xdr:nvPicPr>
        <xdr:cNvPr id="749" name="Picture 748">
          <a:extLst>
            <a:ext uri="{FF2B5EF4-FFF2-40B4-BE49-F238E27FC236}">
              <a16:creationId xmlns:a16="http://schemas.microsoft.com/office/drawing/2014/main" id="{2635FF47-0B78-CE44-8F3E-4CB484CED7F4}"/>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88357" y="509937016"/>
          <a:ext cx="522941" cy="651007"/>
        </a:xfrm>
        <a:prstGeom prst="rect">
          <a:avLst/>
        </a:prstGeom>
      </xdr:spPr>
    </xdr:pic>
    <xdr:clientData/>
  </xdr:twoCellAnchor>
  <xdr:twoCellAnchor>
    <xdr:from>
      <xdr:col>1</xdr:col>
      <xdr:colOff>160084</xdr:colOff>
      <xdr:row>729</xdr:row>
      <xdr:rowOff>32017</xdr:rowOff>
    </xdr:from>
    <xdr:to>
      <xdr:col>1</xdr:col>
      <xdr:colOff>683025</xdr:colOff>
      <xdr:row>729</xdr:row>
      <xdr:rowOff>683024</xdr:rowOff>
    </xdr:to>
    <xdr:pic>
      <xdr:nvPicPr>
        <xdr:cNvPr id="750" name="Picture 749">
          <a:extLst>
            <a:ext uri="{FF2B5EF4-FFF2-40B4-BE49-F238E27FC236}">
              <a16:creationId xmlns:a16="http://schemas.microsoft.com/office/drawing/2014/main" id="{11197FCF-EA2A-8C4A-A4BB-49CED37D4097}"/>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77684" y="509238517"/>
          <a:ext cx="522941" cy="651007"/>
        </a:xfrm>
        <a:prstGeom prst="rect">
          <a:avLst/>
        </a:prstGeom>
      </xdr:spPr>
    </xdr:pic>
    <xdr:clientData/>
  </xdr:twoCellAnchor>
  <xdr:twoCellAnchor>
    <xdr:from>
      <xdr:col>1</xdr:col>
      <xdr:colOff>234789</xdr:colOff>
      <xdr:row>728</xdr:row>
      <xdr:rowOff>32017</xdr:rowOff>
    </xdr:from>
    <xdr:to>
      <xdr:col>1</xdr:col>
      <xdr:colOff>697554</xdr:colOff>
      <xdr:row>728</xdr:row>
      <xdr:rowOff>661681</xdr:rowOff>
    </xdr:to>
    <xdr:pic>
      <xdr:nvPicPr>
        <xdr:cNvPr id="751" name="Picture 750">
          <a:extLst>
            <a:ext uri="{FF2B5EF4-FFF2-40B4-BE49-F238E27FC236}">
              <a16:creationId xmlns:a16="http://schemas.microsoft.com/office/drawing/2014/main" id="{60CEB346-EFF9-F143-933B-50FCDD9AF2D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52389" y="508540017"/>
          <a:ext cx="462765" cy="629664"/>
        </a:xfrm>
        <a:prstGeom prst="rect">
          <a:avLst/>
        </a:prstGeom>
      </xdr:spPr>
    </xdr:pic>
    <xdr:clientData/>
  </xdr:twoCellAnchor>
  <xdr:twoCellAnchor>
    <xdr:from>
      <xdr:col>1</xdr:col>
      <xdr:colOff>248449</xdr:colOff>
      <xdr:row>727</xdr:row>
      <xdr:rowOff>56349</xdr:rowOff>
    </xdr:from>
    <xdr:to>
      <xdr:col>1</xdr:col>
      <xdr:colOff>711214</xdr:colOff>
      <xdr:row>727</xdr:row>
      <xdr:rowOff>686013</xdr:rowOff>
    </xdr:to>
    <xdr:pic>
      <xdr:nvPicPr>
        <xdr:cNvPr id="752" name="Picture 751">
          <a:extLst>
            <a:ext uri="{FF2B5EF4-FFF2-40B4-BE49-F238E27FC236}">
              <a16:creationId xmlns:a16="http://schemas.microsoft.com/office/drawing/2014/main" id="{A9468298-1698-F44B-961E-B47F765ED8DC}"/>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66049" y="507865849"/>
          <a:ext cx="462765" cy="629664"/>
        </a:xfrm>
        <a:prstGeom prst="rect">
          <a:avLst/>
        </a:prstGeom>
      </xdr:spPr>
    </xdr:pic>
    <xdr:clientData/>
  </xdr:twoCellAnchor>
  <xdr:twoCellAnchor>
    <xdr:from>
      <xdr:col>1</xdr:col>
      <xdr:colOff>230093</xdr:colOff>
      <xdr:row>726</xdr:row>
      <xdr:rowOff>27321</xdr:rowOff>
    </xdr:from>
    <xdr:to>
      <xdr:col>1</xdr:col>
      <xdr:colOff>692858</xdr:colOff>
      <xdr:row>726</xdr:row>
      <xdr:rowOff>656985</xdr:rowOff>
    </xdr:to>
    <xdr:pic>
      <xdr:nvPicPr>
        <xdr:cNvPr id="753" name="Picture 752">
          <a:extLst>
            <a:ext uri="{FF2B5EF4-FFF2-40B4-BE49-F238E27FC236}">
              <a16:creationId xmlns:a16="http://schemas.microsoft.com/office/drawing/2014/main" id="{6B059D0C-2F88-6B40-B9D4-C51BF5284BB8}"/>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47693" y="507138321"/>
          <a:ext cx="462765" cy="629664"/>
        </a:xfrm>
        <a:prstGeom prst="rect">
          <a:avLst/>
        </a:prstGeom>
      </xdr:spPr>
    </xdr:pic>
    <xdr:clientData/>
  </xdr:twoCellAnchor>
  <xdr:twoCellAnchor>
    <xdr:from>
      <xdr:col>1</xdr:col>
      <xdr:colOff>213446</xdr:colOff>
      <xdr:row>872</xdr:row>
      <xdr:rowOff>21345</xdr:rowOff>
    </xdr:from>
    <xdr:to>
      <xdr:col>1</xdr:col>
      <xdr:colOff>704370</xdr:colOff>
      <xdr:row>872</xdr:row>
      <xdr:rowOff>668117</xdr:rowOff>
    </xdr:to>
    <xdr:pic>
      <xdr:nvPicPr>
        <xdr:cNvPr id="754" name="Picture 753">
          <a:extLst>
            <a:ext uri="{FF2B5EF4-FFF2-40B4-BE49-F238E27FC236}">
              <a16:creationId xmlns:a16="http://schemas.microsoft.com/office/drawing/2014/main" id="{C6E322E9-F19D-8946-80E9-8EE0849CD031}"/>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31046" y="609113345"/>
          <a:ext cx="490924" cy="646772"/>
        </a:xfrm>
        <a:prstGeom prst="rect">
          <a:avLst/>
        </a:prstGeom>
      </xdr:spPr>
    </xdr:pic>
    <xdr:clientData/>
  </xdr:twoCellAnchor>
  <xdr:twoCellAnchor>
    <xdr:from>
      <xdr:col>1</xdr:col>
      <xdr:colOff>184418</xdr:colOff>
      <xdr:row>873</xdr:row>
      <xdr:rowOff>35005</xdr:rowOff>
    </xdr:from>
    <xdr:to>
      <xdr:col>1</xdr:col>
      <xdr:colOff>675342</xdr:colOff>
      <xdr:row>873</xdr:row>
      <xdr:rowOff>681777</xdr:rowOff>
    </xdr:to>
    <xdr:pic>
      <xdr:nvPicPr>
        <xdr:cNvPr id="755" name="Picture 754">
          <a:extLst>
            <a:ext uri="{FF2B5EF4-FFF2-40B4-BE49-F238E27FC236}">
              <a16:creationId xmlns:a16="http://schemas.microsoft.com/office/drawing/2014/main" id="{DED6141C-787C-8B42-A404-402BC769BA8F}"/>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02018" y="609825505"/>
          <a:ext cx="490924" cy="646772"/>
        </a:xfrm>
        <a:prstGeom prst="rect">
          <a:avLst/>
        </a:prstGeom>
      </xdr:spPr>
    </xdr:pic>
    <xdr:clientData/>
  </xdr:twoCellAnchor>
  <xdr:twoCellAnchor>
    <xdr:from>
      <xdr:col>1</xdr:col>
      <xdr:colOff>224118</xdr:colOff>
      <xdr:row>878</xdr:row>
      <xdr:rowOff>42689</xdr:rowOff>
    </xdr:from>
    <xdr:to>
      <xdr:col>1</xdr:col>
      <xdr:colOff>674724</xdr:colOff>
      <xdr:row>878</xdr:row>
      <xdr:rowOff>651008</xdr:rowOff>
    </xdr:to>
    <xdr:pic>
      <xdr:nvPicPr>
        <xdr:cNvPr id="756" name="Picture 755">
          <a:extLst>
            <a:ext uri="{FF2B5EF4-FFF2-40B4-BE49-F238E27FC236}">
              <a16:creationId xmlns:a16="http://schemas.microsoft.com/office/drawing/2014/main" id="{E62DC3CE-D167-2A4C-93E7-966824312A38}"/>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41718" y="613325689"/>
          <a:ext cx="450606" cy="608319"/>
        </a:xfrm>
        <a:prstGeom prst="rect">
          <a:avLst/>
        </a:prstGeom>
      </xdr:spPr>
    </xdr:pic>
    <xdr:clientData/>
  </xdr:twoCellAnchor>
  <xdr:twoCellAnchor>
    <xdr:from>
      <xdr:col>1</xdr:col>
      <xdr:colOff>213445</xdr:colOff>
      <xdr:row>879</xdr:row>
      <xdr:rowOff>32017</xdr:rowOff>
    </xdr:from>
    <xdr:to>
      <xdr:col>1</xdr:col>
      <xdr:colOff>664051</xdr:colOff>
      <xdr:row>879</xdr:row>
      <xdr:rowOff>640336</xdr:rowOff>
    </xdr:to>
    <xdr:pic>
      <xdr:nvPicPr>
        <xdr:cNvPr id="757" name="Picture 756">
          <a:extLst>
            <a:ext uri="{FF2B5EF4-FFF2-40B4-BE49-F238E27FC236}">
              <a16:creationId xmlns:a16="http://schemas.microsoft.com/office/drawing/2014/main" id="{9C197EA3-98A0-FC4B-BCCB-689F9DD6DE10}"/>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4013517"/>
          <a:ext cx="450606" cy="608319"/>
        </a:xfrm>
        <a:prstGeom prst="rect">
          <a:avLst/>
        </a:prstGeom>
      </xdr:spPr>
    </xdr:pic>
    <xdr:clientData/>
  </xdr:twoCellAnchor>
  <xdr:twoCellAnchor>
    <xdr:from>
      <xdr:col>1</xdr:col>
      <xdr:colOff>124882</xdr:colOff>
      <xdr:row>859</xdr:row>
      <xdr:rowOff>25384</xdr:rowOff>
    </xdr:from>
    <xdr:to>
      <xdr:col>1</xdr:col>
      <xdr:colOff>630557</xdr:colOff>
      <xdr:row>859</xdr:row>
      <xdr:rowOff>671754</xdr:rowOff>
    </xdr:to>
    <xdr:pic>
      <xdr:nvPicPr>
        <xdr:cNvPr id="758" name="Picture 757">
          <a:extLst>
            <a:ext uri="{FF2B5EF4-FFF2-40B4-BE49-F238E27FC236}">
              <a16:creationId xmlns:a16="http://schemas.microsoft.com/office/drawing/2014/main" id="{588E32C9-9F69-9445-BDF8-5445131F2D15}"/>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42482" y="600036884"/>
          <a:ext cx="505675" cy="646370"/>
        </a:xfrm>
        <a:prstGeom prst="rect">
          <a:avLst/>
        </a:prstGeom>
      </xdr:spPr>
    </xdr:pic>
    <xdr:clientData/>
  </xdr:twoCellAnchor>
  <xdr:twoCellAnchor editAs="oneCell">
    <xdr:from>
      <xdr:col>1</xdr:col>
      <xdr:colOff>191697</xdr:colOff>
      <xdr:row>882</xdr:row>
      <xdr:rowOff>23962</xdr:rowOff>
    </xdr:from>
    <xdr:to>
      <xdr:col>1</xdr:col>
      <xdr:colOff>658962</xdr:colOff>
      <xdr:row>882</xdr:row>
      <xdr:rowOff>701407</xdr:rowOff>
    </xdr:to>
    <xdr:pic>
      <xdr:nvPicPr>
        <xdr:cNvPr id="759" name="Picture 758">
          <a:extLst>
            <a:ext uri="{FF2B5EF4-FFF2-40B4-BE49-F238E27FC236}">
              <a16:creationId xmlns:a16="http://schemas.microsoft.com/office/drawing/2014/main" id="{F852FE11-9817-5043-A969-58F8499D4B00}"/>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309297" y="616100962"/>
          <a:ext cx="467265" cy="677445"/>
        </a:xfrm>
        <a:prstGeom prst="rect">
          <a:avLst/>
        </a:prstGeom>
      </xdr:spPr>
    </xdr:pic>
    <xdr:clientData/>
  </xdr:twoCellAnchor>
  <xdr:twoCellAnchor>
    <xdr:from>
      <xdr:col>1</xdr:col>
      <xdr:colOff>227643</xdr:colOff>
      <xdr:row>849</xdr:row>
      <xdr:rowOff>35944</xdr:rowOff>
    </xdr:from>
    <xdr:to>
      <xdr:col>1</xdr:col>
      <xdr:colOff>635001</xdr:colOff>
      <xdr:row>849</xdr:row>
      <xdr:rowOff>622539</xdr:rowOff>
    </xdr:to>
    <xdr:pic>
      <xdr:nvPicPr>
        <xdr:cNvPr id="760" name="Picture 759">
          <a:extLst>
            <a:ext uri="{FF2B5EF4-FFF2-40B4-BE49-F238E27FC236}">
              <a16:creationId xmlns:a16="http://schemas.microsoft.com/office/drawing/2014/main" id="{703D0028-485B-054C-93E9-94685E920626}"/>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345243" y="593062444"/>
          <a:ext cx="407358" cy="586595"/>
        </a:xfrm>
        <a:prstGeom prst="rect">
          <a:avLst/>
        </a:prstGeom>
      </xdr:spPr>
    </xdr:pic>
    <xdr:clientData/>
  </xdr:twoCellAnchor>
  <xdr:twoCellAnchor>
    <xdr:from>
      <xdr:col>1</xdr:col>
      <xdr:colOff>239621</xdr:colOff>
      <xdr:row>848</xdr:row>
      <xdr:rowOff>11980</xdr:rowOff>
    </xdr:from>
    <xdr:to>
      <xdr:col>1</xdr:col>
      <xdr:colOff>730848</xdr:colOff>
      <xdr:row>848</xdr:row>
      <xdr:rowOff>682694</xdr:rowOff>
    </xdr:to>
    <xdr:pic>
      <xdr:nvPicPr>
        <xdr:cNvPr id="761" name="Picture 760">
          <a:extLst>
            <a:ext uri="{FF2B5EF4-FFF2-40B4-BE49-F238E27FC236}">
              <a16:creationId xmlns:a16="http://schemas.microsoft.com/office/drawing/2014/main" id="{1E1AAAAB-27DB-C149-8725-964020A00E1D}"/>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357221" y="592339980"/>
          <a:ext cx="491227" cy="670714"/>
        </a:xfrm>
        <a:prstGeom prst="rect">
          <a:avLst/>
        </a:prstGeom>
      </xdr:spPr>
    </xdr:pic>
    <xdr:clientData/>
  </xdr:twoCellAnchor>
  <xdr:twoCellAnchor>
    <xdr:from>
      <xdr:col>1</xdr:col>
      <xdr:colOff>224288</xdr:colOff>
      <xdr:row>884</xdr:row>
      <xdr:rowOff>68533</xdr:rowOff>
    </xdr:from>
    <xdr:to>
      <xdr:col>1</xdr:col>
      <xdr:colOff>655608</xdr:colOff>
      <xdr:row>884</xdr:row>
      <xdr:rowOff>655128</xdr:rowOff>
    </xdr:to>
    <xdr:pic>
      <xdr:nvPicPr>
        <xdr:cNvPr id="762" name="Picture 761">
          <a:extLst>
            <a:ext uri="{FF2B5EF4-FFF2-40B4-BE49-F238E27FC236}">
              <a16:creationId xmlns:a16="http://schemas.microsoft.com/office/drawing/2014/main" id="{8F796CA5-BC30-C346-BA2A-AE07E1058926}"/>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41888" y="617542533"/>
          <a:ext cx="431320" cy="586595"/>
        </a:xfrm>
        <a:prstGeom prst="rect">
          <a:avLst/>
        </a:prstGeom>
      </xdr:spPr>
    </xdr:pic>
    <xdr:clientData/>
  </xdr:twoCellAnchor>
  <xdr:twoCellAnchor>
    <xdr:from>
      <xdr:col>1</xdr:col>
      <xdr:colOff>232915</xdr:colOff>
      <xdr:row>885</xdr:row>
      <xdr:rowOff>53197</xdr:rowOff>
    </xdr:from>
    <xdr:to>
      <xdr:col>1</xdr:col>
      <xdr:colOff>664235</xdr:colOff>
      <xdr:row>885</xdr:row>
      <xdr:rowOff>639792</xdr:rowOff>
    </xdr:to>
    <xdr:pic>
      <xdr:nvPicPr>
        <xdr:cNvPr id="763" name="Picture 762">
          <a:extLst>
            <a:ext uri="{FF2B5EF4-FFF2-40B4-BE49-F238E27FC236}">
              <a16:creationId xmlns:a16="http://schemas.microsoft.com/office/drawing/2014/main" id="{F35D0CD6-8C8F-684F-99B0-473F02EB344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50515" y="618225697"/>
          <a:ext cx="431320" cy="586595"/>
        </a:xfrm>
        <a:prstGeom prst="rect">
          <a:avLst/>
        </a:prstGeom>
      </xdr:spPr>
    </xdr:pic>
    <xdr:clientData/>
  </xdr:twoCellAnchor>
  <xdr:twoCellAnchor>
    <xdr:from>
      <xdr:col>1</xdr:col>
      <xdr:colOff>265504</xdr:colOff>
      <xdr:row>886</xdr:row>
      <xdr:rowOff>61823</xdr:rowOff>
    </xdr:from>
    <xdr:to>
      <xdr:col>1</xdr:col>
      <xdr:colOff>696824</xdr:colOff>
      <xdr:row>886</xdr:row>
      <xdr:rowOff>648418</xdr:rowOff>
    </xdr:to>
    <xdr:pic>
      <xdr:nvPicPr>
        <xdr:cNvPr id="764" name="Picture 763">
          <a:extLst>
            <a:ext uri="{FF2B5EF4-FFF2-40B4-BE49-F238E27FC236}">
              <a16:creationId xmlns:a16="http://schemas.microsoft.com/office/drawing/2014/main" id="{211FB674-DF34-954A-AF2F-6375DDC6143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83104" y="618932823"/>
          <a:ext cx="431320" cy="586595"/>
        </a:xfrm>
        <a:prstGeom prst="rect">
          <a:avLst/>
        </a:prstGeom>
      </xdr:spPr>
    </xdr:pic>
    <xdr:clientData/>
  </xdr:twoCellAnchor>
  <xdr:twoCellAnchor>
    <xdr:from>
      <xdr:col>1</xdr:col>
      <xdr:colOff>262149</xdr:colOff>
      <xdr:row>887</xdr:row>
      <xdr:rowOff>34507</xdr:rowOff>
    </xdr:from>
    <xdr:to>
      <xdr:col>1</xdr:col>
      <xdr:colOff>693469</xdr:colOff>
      <xdr:row>887</xdr:row>
      <xdr:rowOff>621102</xdr:rowOff>
    </xdr:to>
    <xdr:pic>
      <xdr:nvPicPr>
        <xdr:cNvPr id="765" name="Picture 764">
          <a:extLst>
            <a:ext uri="{FF2B5EF4-FFF2-40B4-BE49-F238E27FC236}">
              <a16:creationId xmlns:a16="http://schemas.microsoft.com/office/drawing/2014/main" id="{CC5E40EE-4023-B642-841A-DC381680FBDF}"/>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79749" y="619604007"/>
          <a:ext cx="431320" cy="586595"/>
        </a:xfrm>
        <a:prstGeom prst="rect">
          <a:avLst/>
        </a:prstGeom>
      </xdr:spPr>
    </xdr:pic>
    <xdr:clientData/>
  </xdr:twoCellAnchor>
  <xdr:twoCellAnchor>
    <xdr:from>
      <xdr:col>1</xdr:col>
      <xdr:colOff>203678</xdr:colOff>
      <xdr:row>888</xdr:row>
      <xdr:rowOff>43316</xdr:rowOff>
    </xdr:from>
    <xdr:to>
      <xdr:col>1</xdr:col>
      <xdr:colOff>684361</xdr:colOff>
      <xdr:row>888</xdr:row>
      <xdr:rowOff>671901</xdr:rowOff>
    </xdr:to>
    <xdr:pic>
      <xdr:nvPicPr>
        <xdr:cNvPr id="766" name="Picture 765">
          <a:extLst>
            <a:ext uri="{FF2B5EF4-FFF2-40B4-BE49-F238E27FC236}">
              <a16:creationId xmlns:a16="http://schemas.microsoft.com/office/drawing/2014/main" id="{26D1281C-5653-9740-91C4-71C72F77C22D}"/>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1278" y="620311316"/>
          <a:ext cx="480683" cy="628585"/>
        </a:xfrm>
        <a:prstGeom prst="rect">
          <a:avLst/>
        </a:prstGeom>
      </xdr:spPr>
    </xdr:pic>
    <xdr:clientData/>
  </xdr:twoCellAnchor>
  <xdr:twoCellAnchor>
    <xdr:from>
      <xdr:col>1</xdr:col>
      <xdr:colOff>212304</xdr:colOff>
      <xdr:row>889</xdr:row>
      <xdr:rowOff>27980</xdr:rowOff>
    </xdr:from>
    <xdr:to>
      <xdr:col>1</xdr:col>
      <xdr:colOff>692987</xdr:colOff>
      <xdr:row>889</xdr:row>
      <xdr:rowOff>656565</xdr:rowOff>
    </xdr:to>
    <xdr:pic>
      <xdr:nvPicPr>
        <xdr:cNvPr id="767" name="Picture 766">
          <a:extLst>
            <a:ext uri="{FF2B5EF4-FFF2-40B4-BE49-F238E27FC236}">
              <a16:creationId xmlns:a16="http://schemas.microsoft.com/office/drawing/2014/main" id="{8CFCBD3E-20BE-1F46-933F-6FF94A228C33}"/>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9904" y="620994480"/>
          <a:ext cx="480683" cy="628585"/>
        </a:xfrm>
        <a:prstGeom prst="rect">
          <a:avLst/>
        </a:prstGeom>
      </xdr:spPr>
    </xdr:pic>
    <xdr:clientData/>
  </xdr:twoCellAnchor>
  <xdr:twoCellAnchor>
    <xdr:from>
      <xdr:col>1</xdr:col>
      <xdr:colOff>155754</xdr:colOff>
      <xdr:row>890</xdr:row>
      <xdr:rowOff>23962</xdr:rowOff>
    </xdr:from>
    <xdr:to>
      <xdr:col>1</xdr:col>
      <xdr:colOff>682924</xdr:colOff>
      <xdr:row>890</xdr:row>
      <xdr:rowOff>663296</xdr:rowOff>
    </xdr:to>
    <xdr:pic>
      <xdr:nvPicPr>
        <xdr:cNvPr id="768" name="Picture 767">
          <a:extLst>
            <a:ext uri="{FF2B5EF4-FFF2-40B4-BE49-F238E27FC236}">
              <a16:creationId xmlns:a16="http://schemas.microsoft.com/office/drawing/2014/main" id="{8F13D1FF-2A31-EC47-B886-53CEC6ECA05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273354" y="621688962"/>
          <a:ext cx="527170" cy="639334"/>
        </a:xfrm>
        <a:prstGeom prst="rect">
          <a:avLst/>
        </a:prstGeom>
      </xdr:spPr>
    </xdr:pic>
    <xdr:clientData/>
  </xdr:twoCellAnchor>
  <xdr:twoCellAnchor>
    <xdr:from>
      <xdr:col>1</xdr:col>
      <xdr:colOff>239623</xdr:colOff>
      <xdr:row>891</xdr:row>
      <xdr:rowOff>23963</xdr:rowOff>
    </xdr:from>
    <xdr:to>
      <xdr:col>1</xdr:col>
      <xdr:colOff>690229</xdr:colOff>
      <xdr:row>891</xdr:row>
      <xdr:rowOff>632282</xdr:rowOff>
    </xdr:to>
    <xdr:pic>
      <xdr:nvPicPr>
        <xdr:cNvPr id="769" name="Picture 768">
          <a:extLst>
            <a:ext uri="{FF2B5EF4-FFF2-40B4-BE49-F238E27FC236}">
              <a16:creationId xmlns:a16="http://schemas.microsoft.com/office/drawing/2014/main" id="{9AC9E002-B740-AB49-9776-281DB7F3AD7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57223" y="622387463"/>
          <a:ext cx="450606" cy="608319"/>
        </a:xfrm>
        <a:prstGeom prst="rect">
          <a:avLst/>
        </a:prstGeom>
      </xdr:spPr>
    </xdr:pic>
    <xdr:clientData/>
  </xdr:twoCellAnchor>
  <xdr:twoCellAnchor>
    <xdr:from>
      <xdr:col>1</xdr:col>
      <xdr:colOff>119811</xdr:colOff>
      <xdr:row>892</xdr:row>
      <xdr:rowOff>23962</xdr:rowOff>
    </xdr:from>
    <xdr:to>
      <xdr:col>1</xdr:col>
      <xdr:colOff>792911</xdr:colOff>
      <xdr:row>892</xdr:row>
      <xdr:rowOff>671662</xdr:rowOff>
    </xdr:to>
    <xdr:pic>
      <xdr:nvPicPr>
        <xdr:cNvPr id="770" name="Picture 769">
          <a:extLst>
            <a:ext uri="{FF2B5EF4-FFF2-40B4-BE49-F238E27FC236}">
              <a16:creationId xmlns:a16="http://schemas.microsoft.com/office/drawing/2014/main" id="{9072E88E-05B6-2F4A-9B5D-E96F212540B2}"/>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37411" y="623085962"/>
          <a:ext cx="673100" cy="647700"/>
        </a:xfrm>
        <a:prstGeom prst="rect">
          <a:avLst/>
        </a:prstGeom>
      </xdr:spPr>
    </xdr:pic>
    <xdr:clientData/>
  </xdr:twoCellAnchor>
  <xdr:twoCellAnchor>
    <xdr:from>
      <xdr:col>1</xdr:col>
      <xdr:colOff>92494</xdr:colOff>
      <xdr:row>893</xdr:row>
      <xdr:rowOff>32589</xdr:rowOff>
    </xdr:from>
    <xdr:to>
      <xdr:col>1</xdr:col>
      <xdr:colOff>765594</xdr:colOff>
      <xdr:row>893</xdr:row>
      <xdr:rowOff>680289</xdr:rowOff>
    </xdr:to>
    <xdr:pic>
      <xdr:nvPicPr>
        <xdr:cNvPr id="771" name="Picture 770">
          <a:extLst>
            <a:ext uri="{FF2B5EF4-FFF2-40B4-BE49-F238E27FC236}">
              <a16:creationId xmlns:a16="http://schemas.microsoft.com/office/drawing/2014/main" id="{53BB5DAB-DA39-BD41-929D-5F0DE605078F}"/>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10094" y="623793089"/>
          <a:ext cx="673100" cy="647700"/>
        </a:xfrm>
        <a:prstGeom prst="rect">
          <a:avLst/>
        </a:prstGeom>
      </xdr:spPr>
    </xdr:pic>
    <xdr:clientData/>
  </xdr:twoCellAnchor>
  <xdr:twoCellAnchor>
    <xdr:from>
      <xdr:col>1</xdr:col>
      <xdr:colOff>89139</xdr:colOff>
      <xdr:row>894</xdr:row>
      <xdr:rowOff>17253</xdr:rowOff>
    </xdr:from>
    <xdr:to>
      <xdr:col>1</xdr:col>
      <xdr:colOff>762239</xdr:colOff>
      <xdr:row>894</xdr:row>
      <xdr:rowOff>664953</xdr:rowOff>
    </xdr:to>
    <xdr:pic>
      <xdr:nvPicPr>
        <xdr:cNvPr id="772" name="Picture 771">
          <a:extLst>
            <a:ext uri="{FF2B5EF4-FFF2-40B4-BE49-F238E27FC236}">
              <a16:creationId xmlns:a16="http://schemas.microsoft.com/office/drawing/2014/main" id="{ED4E7697-381B-6A43-B585-BF44A87CC857}"/>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06739" y="624476253"/>
          <a:ext cx="673100" cy="647700"/>
        </a:xfrm>
        <a:prstGeom prst="rect">
          <a:avLst/>
        </a:prstGeom>
      </xdr:spPr>
    </xdr:pic>
    <xdr:clientData/>
  </xdr:twoCellAnchor>
  <xdr:twoCellAnchor>
    <xdr:from>
      <xdr:col>1</xdr:col>
      <xdr:colOff>107830</xdr:colOff>
      <xdr:row>895</xdr:row>
      <xdr:rowOff>23963</xdr:rowOff>
    </xdr:from>
    <xdr:to>
      <xdr:col>1</xdr:col>
      <xdr:colOff>742830</xdr:colOff>
      <xdr:row>895</xdr:row>
      <xdr:rowOff>671663</xdr:rowOff>
    </xdr:to>
    <xdr:pic>
      <xdr:nvPicPr>
        <xdr:cNvPr id="773" name="Picture 772">
          <a:extLst>
            <a:ext uri="{FF2B5EF4-FFF2-40B4-BE49-F238E27FC236}">
              <a16:creationId xmlns:a16="http://schemas.microsoft.com/office/drawing/2014/main" id="{23746B71-2E77-7D47-B35B-8EF53D3FD292}"/>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225430" y="625181463"/>
          <a:ext cx="635000" cy="647700"/>
        </a:xfrm>
        <a:prstGeom prst="rect">
          <a:avLst/>
        </a:prstGeom>
      </xdr:spPr>
    </xdr:pic>
    <xdr:clientData/>
  </xdr:twoCellAnchor>
  <xdr:twoCellAnchor>
    <xdr:from>
      <xdr:col>1</xdr:col>
      <xdr:colOff>155754</xdr:colOff>
      <xdr:row>896</xdr:row>
      <xdr:rowOff>23962</xdr:rowOff>
    </xdr:from>
    <xdr:to>
      <xdr:col>1</xdr:col>
      <xdr:colOff>778054</xdr:colOff>
      <xdr:row>897</xdr:row>
      <xdr:rowOff>2156</xdr:rowOff>
    </xdr:to>
    <xdr:pic>
      <xdr:nvPicPr>
        <xdr:cNvPr id="774" name="Picture 773">
          <a:extLst>
            <a:ext uri="{FF2B5EF4-FFF2-40B4-BE49-F238E27FC236}">
              <a16:creationId xmlns:a16="http://schemas.microsoft.com/office/drawing/2014/main" id="{9583C982-3119-7942-9ABC-0A679A16D706}"/>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273354" y="625879962"/>
          <a:ext cx="622300" cy="676694"/>
        </a:xfrm>
        <a:prstGeom prst="rect">
          <a:avLst/>
        </a:prstGeom>
      </xdr:spPr>
    </xdr:pic>
    <xdr:clientData/>
  </xdr:twoCellAnchor>
  <xdr:twoCellAnchor>
    <xdr:from>
      <xdr:col>1</xdr:col>
      <xdr:colOff>131792</xdr:colOff>
      <xdr:row>897</xdr:row>
      <xdr:rowOff>23962</xdr:rowOff>
    </xdr:from>
    <xdr:to>
      <xdr:col>1</xdr:col>
      <xdr:colOff>754092</xdr:colOff>
      <xdr:row>898</xdr:row>
      <xdr:rowOff>0</xdr:rowOff>
    </xdr:to>
    <xdr:pic>
      <xdr:nvPicPr>
        <xdr:cNvPr id="775" name="Picture 774">
          <a:extLst>
            <a:ext uri="{FF2B5EF4-FFF2-40B4-BE49-F238E27FC236}">
              <a16:creationId xmlns:a16="http://schemas.microsoft.com/office/drawing/2014/main" id="{37ED5636-A254-DD40-A556-175CB941B68C}"/>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249392" y="626578462"/>
          <a:ext cx="622300" cy="674538"/>
        </a:xfrm>
        <a:prstGeom prst="rect">
          <a:avLst/>
        </a:prstGeom>
      </xdr:spPr>
    </xdr:pic>
    <xdr:clientData/>
  </xdr:twoCellAnchor>
  <xdr:twoCellAnchor>
    <xdr:from>
      <xdr:col>1</xdr:col>
      <xdr:colOff>203679</xdr:colOff>
      <xdr:row>880</xdr:row>
      <xdr:rowOff>23961</xdr:rowOff>
    </xdr:from>
    <xdr:to>
      <xdr:col>1</xdr:col>
      <xdr:colOff>731053</xdr:colOff>
      <xdr:row>880</xdr:row>
      <xdr:rowOff>658962</xdr:rowOff>
    </xdr:to>
    <xdr:pic>
      <xdr:nvPicPr>
        <xdr:cNvPr id="776" name="Picture 775">
          <a:extLst>
            <a:ext uri="{FF2B5EF4-FFF2-40B4-BE49-F238E27FC236}">
              <a16:creationId xmlns:a16="http://schemas.microsoft.com/office/drawing/2014/main" id="{0A24D580-0025-884F-A863-EEA8A5E8B4C7}"/>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321279" y="614703961"/>
          <a:ext cx="527374" cy="635001"/>
        </a:xfrm>
        <a:prstGeom prst="rect">
          <a:avLst/>
        </a:prstGeom>
      </xdr:spPr>
    </xdr:pic>
    <xdr:clientData/>
  </xdr:twoCellAnchor>
  <xdr:twoCellAnchor>
    <xdr:from>
      <xdr:col>1</xdr:col>
      <xdr:colOff>119811</xdr:colOff>
      <xdr:row>899</xdr:row>
      <xdr:rowOff>23963</xdr:rowOff>
    </xdr:from>
    <xdr:to>
      <xdr:col>1</xdr:col>
      <xdr:colOff>647185</xdr:colOff>
      <xdr:row>899</xdr:row>
      <xdr:rowOff>658964</xdr:rowOff>
    </xdr:to>
    <xdr:pic>
      <xdr:nvPicPr>
        <xdr:cNvPr id="777" name="Picture 776">
          <a:extLst>
            <a:ext uri="{FF2B5EF4-FFF2-40B4-BE49-F238E27FC236}">
              <a16:creationId xmlns:a16="http://schemas.microsoft.com/office/drawing/2014/main" id="{E689E33F-FBF0-B747-8AEA-A07B89BCC314}"/>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7975463"/>
          <a:ext cx="527374" cy="635001"/>
        </a:xfrm>
        <a:prstGeom prst="rect">
          <a:avLst/>
        </a:prstGeom>
      </xdr:spPr>
    </xdr:pic>
    <xdr:clientData/>
  </xdr:twoCellAnchor>
  <xdr:twoCellAnchor>
    <xdr:from>
      <xdr:col>1</xdr:col>
      <xdr:colOff>119811</xdr:colOff>
      <xdr:row>900</xdr:row>
      <xdr:rowOff>23962</xdr:rowOff>
    </xdr:from>
    <xdr:to>
      <xdr:col>1</xdr:col>
      <xdr:colOff>647185</xdr:colOff>
      <xdr:row>900</xdr:row>
      <xdr:rowOff>658963</xdr:rowOff>
    </xdr:to>
    <xdr:pic>
      <xdr:nvPicPr>
        <xdr:cNvPr id="778" name="Picture 777">
          <a:extLst>
            <a:ext uri="{FF2B5EF4-FFF2-40B4-BE49-F238E27FC236}">
              <a16:creationId xmlns:a16="http://schemas.microsoft.com/office/drawing/2014/main" id="{A81FCA49-1C57-7C4C-883E-7DF406F5F81C}"/>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8673962"/>
          <a:ext cx="527374" cy="635001"/>
        </a:xfrm>
        <a:prstGeom prst="rect">
          <a:avLst/>
        </a:prstGeom>
      </xdr:spPr>
    </xdr:pic>
    <xdr:clientData/>
  </xdr:twoCellAnchor>
  <xdr:twoCellAnchor>
    <xdr:from>
      <xdr:col>1</xdr:col>
      <xdr:colOff>143773</xdr:colOff>
      <xdr:row>901</xdr:row>
      <xdr:rowOff>0</xdr:rowOff>
    </xdr:from>
    <xdr:to>
      <xdr:col>1</xdr:col>
      <xdr:colOff>659337</xdr:colOff>
      <xdr:row>901</xdr:row>
      <xdr:rowOff>646982</xdr:rowOff>
    </xdr:to>
    <xdr:pic>
      <xdr:nvPicPr>
        <xdr:cNvPr id="779" name="Picture 778">
          <a:extLst>
            <a:ext uri="{FF2B5EF4-FFF2-40B4-BE49-F238E27FC236}">
              <a16:creationId xmlns:a16="http://schemas.microsoft.com/office/drawing/2014/main" id="{5B2F2490-A4E8-6547-89DE-F3CA29E3D35E}"/>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261373" y="629348500"/>
          <a:ext cx="515564" cy="646982"/>
        </a:xfrm>
        <a:prstGeom prst="rect">
          <a:avLst/>
        </a:prstGeom>
      </xdr:spPr>
    </xdr:pic>
    <xdr:clientData/>
  </xdr:twoCellAnchor>
  <xdr:twoCellAnchor editAs="oneCell">
    <xdr:from>
      <xdr:col>1</xdr:col>
      <xdr:colOff>119811</xdr:colOff>
      <xdr:row>902</xdr:row>
      <xdr:rowOff>35944</xdr:rowOff>
    </xdr:from>
    <xdr:to>
      <xdr:col>1</xdr:col>
      <xdr:colOff>658962</xdr:colOff>
      <xdr:row>903</xdr:row>
      <xdr:rowOff>3466</xdr:rowOff>
    </xdr:to>
    <xdr:pic>
      <xdr:nvPicPr>
        <xdr:cNvPr id="780" name="Picture 779">
          <a:extLst>
            <a:ext uri="{FF2B5EF4-FFF2-40B4-BE49-F238E27FC236}">
              <a16:creationId xmlns:a16="http://schemas.microsoft.com/office/drawing/2014/main" id="{939FAE0F-F166-1E43-8E93-11B119E05284}"/>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237411" y="630082944"/>
          <a:ext cx="539151" cy="670255"/>
        </a:xfrm>
        <a:prstGeom prst="rect">
          <a:avLst/>
        </a:prstGeom>
      </xdr:spPr>
    </xdr:pic>
    <xdr:clientData/>
  </xdr:twoCellAnchor>
  <xdr:twoCellAnchor>
    <xdr:from>
      <xdr:col>1</xdr:col>
      <xdr:colOff>119811</xdr:colOff>
      <xdr:row>898</xdr:row>
      <xdr:rowOff>23962</xdr:rowOff>
    </xdr:from>
    <xdr:to>
      <xdr:col>1</xdr:col>
      <xdr:colOff>742111</xdr:colOff>
      <xdr:row>898</xdr:row>
      <xdr:rowOff>658962</xdr:rowOff>
    </xdr:to>
    <xdr:pic>
      <xdr:nvPicPr>
        <xdr:cNvPr id="781" name="Picture 780">
          <a:extLst>
            <a:ext uri="{FF2B5EF4-FFF2-40B4-BE49-F238E27FC236}">
              <a16:creationId xmlns:a16="http://schemas.microsoft.com/office/drawing/2014/main" id="{5CA11F0A-15A5-8C43-9098-561DDC7F1444}"/>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237411" y="627276962"/>
          <a:ext cx="622300" cy="635000"/>
        </a:xfrm>
        <a:prstGeom prst="rect">
          <a:avLst/>
        </a:prstGeom>
      </xdr:spPr>
    </xdr:pic>
    <xdr:clientData/>
  </xdr:twoCellAnchor>
  <xdr:twoCellAnchor>
    <xdr:from>
      <xdr:col>1</xdr:col>
      <xdr:colOff>119810</xdr:colOff>
      <xdr:row>903</xdr:row>
      <xdr:rowOff>35944</xdr:rowOff>
    </xdr:from>
    <xdr:to>
      <xdr:col>1</xdr:col>
      <xdr:colOff>563113</xdr:colOff>
      <xdr:row>903</xdr:row>
      <xdr:rowOff>662350</xdr:rowOff>
    </xdr:to>
    <xdr:pic>
      <xdr:nvPicPr>
        <xdr:cNvPr id="782" name="Picture 781">
          <a:extLst>
            <a:ext uri="{FF2B5EF4-FFF2-40B4-BE49-F238E27FC236}">
              <a16:creationId xmlns:a16="http://schemas.microsoft.com/office/drawing/2014/main" id="{56008079-C96D-FA45-9B95-59B216E486B0}"/>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37410" y="630781444"/>
          <a:ext cx="443303" cy="626406"/>
        </a:xfrm>
        <a:prstGeom prst="rect">
          <a:avLst/>
        </a:prstGeom>
      </xdr:spPr>
    </xdr:pic>
    <xdr:clientData/>
  </xdr:twoCellAnchor>
  <xdr:twoCellAnchor>
    <xdr:from>
      <xdr:col>1</xdr:col>
      <xdr:colOff>143774</xdr:colOff>
      <xdr:row>904</xdr:row>
      <xdr:rowOff>23963</xdr:rowOff>
    </xdr:from>
    <xdr:to>
      <xdr:col>1</xdr:col>
      <xdr:colOff>587077</xdr:colOff>
      <xdr:row>904</xdr:row>
      <xdr:rowOff>650369</xdr:rowOff>
    </xdr:to>
    <xdr:pic>
      <xdr:nvPicPr>
        <xdr:cNvPr id="783" name="Picture 782">
          <a:extLst>
            <a:ext uri="{FF2B5EF4-FFF2-40B4-BE49-F238E27FC236}">
              <a16:creationId xmlns:a16="http://schemas.microsoft.com/office/drawing/2014/main" id="{8B493BDE-971F-1E4A-9086-6AFB7A544851}"/>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61374" y="631467963"/>
          <a:ext cx="443303" cy="626406"/>
        </a:xfrm>
        <a:prstGeom prst="rect">
          <a:avLst/>
        </a:prstGeom>
      </xdr:spPr>
    </xdr:pic>
    <xdr:clientData/>
  </xdr:twoCellAnchor>
  <xdr:twoCellAnchor>
    <xdr:from>
      <xdr:col>1</xdr:col>
      <xdr:colOff>155755</xdr:colOff>
      <xdr:row>905</xdr:row>
      <xdr:rowOff>47925</xdr:rowOff>
    </xdr:from>
    <xdr:to>
      <xdr:col>1</xdr:col>
      <xdr:colOff>599058</xdr:colOff>
      <xdr:row>905</xdr:row>
      <xdr:rowOff>674331</xdr:rowOff>
    </xdr:to>
    <xdr:pic>
      <xdr:nvPicPr>
        <xdr:cNvPr id="784" name="Picture 783">
          <a:extLst>
            <a:ext uri="{FF2B5EF4-FFF2-40B4-BE49-F238E27FC236}">
              <a16:creationId xmlns:a16="http://schemas.microsoft.com/office/drawing/2014/main" id="{43286A27-7A5E-3D43-BE16-A942B93682E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73355" y="632190425"/>
          <a:ext cx="443303" cy="626406"/>
        </a:xfrm>
        <a:prstGeom prst="rect">
          <a:avLst/>
        </a:prstGeom>
      </xdr:spPr>
    </xdr:pic>
    <xdr:clientData/>
  </xdr:twoCellAnchor>
  <xdr:twoCellAnchor>
    <xdr:from>
      <xdr:col>1</xdr:col>
      <xdr:colOff>95849</xdr:colOff>
      <xdr:row>906</xdr:row>
      <xdr:rowOff>0</xdr:rowOff>
    </xdr:from>
    <xdr:to>
      <xdr:col>1</xdr:col>
      <xdr:colOff>623018</xdr:colOff>
      <xdr:row>907</xdr:row>
      <xdr:rowOff>7986</xdr:rowOff>
    </xdr:to>
    <xdr:pic>
      <xdr:nvPicPr>
        <xdr:cNvPr id="785" name="Picture 784">
          <a:extLst>
            <a:ext uri="{FF2B5EF4-FFF2-40B4-BE49-F238E27FC236}">
              <a16:creationId xmlns:a16="http://schemas.microsoft.com/office/drawing/2014/main" id="{CF337868-0A98-9845-8C92-781D0BCC702D}"/>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213449" y="632841000"/>
          <a:ext cx="527169" cy="706486"/>
        </a:xfrm>
        <a:prstGeom prst="rect">
          <a:avLst/>
        </a:prstGeom>
      </xdr:spPr>
    </xdr:pic>
    <xdr:clientData/>
  </xdr:twoCellAnchor>
  <xdr:twoCellAnchor>
    <xdr:from>
      <xdr:col>1</xdr:col>
      <xdr:colOff>131792</xdr:colOff>
      <xdr:row>907</xdr:row>
      <xdr:rowOff>23962</xdr:rowOff>
    </xdr:from>
    <xdr:to>
      <xdr:col>1</xdr:col>
      <xdr:colOff>635000</xdr:colOff>
      <xdr:row>907</xdr:row>
      <xdr:rowOff>685039</xdr:rowOff>
    </xdr:to>
    <xdr:pic>
      <xdr:nvPicPr>
        <xdr:cNvPr id="786" name="Picture 785">
          <a:extLst>
            <a:ext uri="{FF2B5EF4-FFF2-40B4-BE49-F238E27FC236}">
              <a16:creationId xmlns:a16="http://schemas.microsoft.com/office/drawing/2014/main" id="{838148E9-225B-5141-B999-E277EA9ABF6D}"/>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249392" y="633563462"/>
          <a:ext cx="503208" cy="661077"/>
        </a:xfrm>
        <a:prstGeom prst="rect">
          <a:avLst/>
        </a:prstGeom>
      </xdr:spPr>
    </xdr:pic>
    <xdr:clientData/>
  </xdr:twoCellAnchor>
  <xdr:twoCellAnchor>
    <xdr:from>
      <xdr:col>1</xdr:col>
      <xdr:colOff>119810</xdr:colOff>
      <xdr:row>908</xdr:row>
      <xdr:rowOff>23962</xdr:rowOff>
    </xdr:from>
    <xdr:to>
      <xdr:col>1</xdr:col>
      <xdr:colOff>594263</xdr:colOff>
      <xdr:row>908</xdr:row>
      <xdr:rowOff>670943</xdr:rowOff>
    </xdr:to>
    <xdr:pic>
      <xdr:nvPicPr>
        <xdr:cNvPr id="787" name="Picture 786">
          <a:extLst>
            <a:ext uri="{FF2B5EF4-FFF2-40B4-BE49-F238E27FC236}">
              <a16:creationId xmlns:a16="http://schemas.microsoft.com/office/drawing/2014/main" id="{A9FC6A55-E47D-EE4D-80BC-5115A7C630FC}"/>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237410" y="634261962"/>
          <a:ext cx="474453" cy="646981"/>
        </a:xfrm>
        <a:prstGeom prst="rect">
          <a:avLst/>
        </a:prstGeom>
      </xdr:spPr>
    </xdr:pic>
    <xdr:clientData/>
  </xdr:twoCellAnchor>
  <xdr:twoCellAnchor>
    <xdr:from>
      <xdr:col>1</xdr:col>
      <xdr:colOff>131793</xdr:colOff>
      <xdr:row>909</xdr:row>
      <xdr:rowOff>23963</xdr:rowOff>
    </xdr:from>
    <xdr:to>
      <xdr:col>1</xdr:col>
      <xdr:colOff>635000</xdr:colOff>
      <xdr:row>909</xdr:row>
      <xdr:rowOff>691680</xdr:rowOff>
    </xdr:to>
    <xdr:pic>
      <xdr:nvPicPr>
        <xdr:cNvPr id="788" name="Picture 787">
          <a:extLst>
            <a:ext uri="{FF2B5EF4-FFF2-40B4-BE49-F238E27FC236}">
              <a16:creationId xmlns:a16="http://schemas.microsoft.com/office/drawing/2014/main" id="{6310F3C1-F57C-784E-9BA7-E83F6836A811}"/>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249393" y="634960463"/>
          <a:ext cx="503207" cy="667717"/>
        </a:xfrm>
        <a:prstGeom prst="rect">
          <a:avLst/>
        </a:prstGeom>
      </xdr:spPr>
    </xdr:pic>
    <xdr:clientData/>
  </xdr:twoCellAnchor>
  <xdr:twoCellAnchor>
    <xdr:from>
      <xdr:col>1</xdr:col>
      <xdr:colOff>107829</xdr:colOff>
      <xdr:row>910</xdr:row>
      <xdr:rowOff>23962</xdr:rowOff>
    </xdr:from>
    <xdr:to>
      <xdr:col>1</xdr:col>
      <xdr:colOff>635000</xdr:colOff>
      <xdr:row>910</xdr:row>
      <xdr:rowOff>685322</xdr:rowOff>
    </xdr:to>
    <xdr:pic>
      <xdr:nvPicPr>
        <xdr:cNvPr id="789" name="Picture 788">
          <a:extLst>
            <a:ext uri="{FF2B5EF4-FFF2-40B4-BE49-F238E27FC236}">
              <a16:creationId xmlns:a16="http://schemas.microsoft.com/office/drawing/2014/main" id="{CD0BF7DC-BECB-5A4B-A74A-8B48DAB86255}"/>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225429" y="635658962"/>
          <a:ext cx="527171" cy="661360"/>
        </a:xfrm>
        <a:prstGeom prst="rect">
          <a:avLst/>
        </a:prstGeom>
      </xdr:spPr>
    </xdr:pic>
    <xdr:clientData/>
  </xdr:twoCellAnchor>
  <xdr:twoCellAnchor>
    <xdr:from>
      <xdr:col>1</xdr:col>
      <xdr:colOff>167734</xdr:colOff>
      <xdr:row>874</xdr:row>
      <xdr:rowOff>0</xdr:rowOff>
    </xdr:from>
    <xdr:to>
      <xdr:col>1</xdr:col>
      <xdr:colOff>694905</xdr:colOff>
      <xdr:row>874</xdr:row>
      <xdr:rowOff>676370</xdr:rowOff>
    </xdr:to>
    <xdr:pic>
      <xdr:nvPicPr>
        <xdr:cNvPr id="790" name="Picture 789">
          <a:extLst>
            <a:ext uri="{FF2B5EF4-FFF2-40B4-BE49-F238E27FC236}">
              <a16:creationId xmlns:a16="http://schemas.microsoft.com/office/drawing/2014/main" id="{E9ACE0B0-C8DA-FE4D-B504-5528DF7E63B1}"/>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85334" y="610489000"/>
          <a:ext cx="527171" cy="676370"/>
        </a:xfrm>
        <a:prstGeom prst="rect">
          <a:avLst/>
        </a:prstGeom>
      </xdr:spPr>
    </xdr:pic>
    <xdr:clientData/>
  </xdr:twoCellAnchor>
  <xdr:twoCellAnchor>
    <xdr:from>
      <xdr:col>1</xdr:col>
      <xdr:colOff>155754</xdr:colOff>
      <xdr:row>876</xdr:row>
      <xdr:rowOff>23963</xdr:rowOff>
    </xdr:from>
    <xdr:to>
      <xdr:col>1</xdr:col>
      <xdr:colOff>599056</xdr:colOff>
      <xdr:row>876</xdr:row>
      <xdr:rowOff>678841</xdr:rowOff>
    </xdr:to>
    <xdr:pic>
      <xdr:nvPicPr>
        <xdr:cNvPr id="791" name="Picture 790">
          <a:extLst>
            <a:ext uri="{FF2B5EF4-FFF2-40B4-BE49-F238E27FC236}">
              <a16:creationId xmlns:a16="http://schemas.microsoft.com/office/drawing/2014/main" id="{D44B2046-0297-FF42-966E-C41096A545E5}"/>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73354" y="611909963"/>
          <a:ext cx="443302" cy="654878"/>
        </a:xfrm>
        <a:prstGeom prst="rect">
          <a:avLst/>
        </a:prstGeom>
      </xdr:spPr>
    </xdr:pic>
    <xdr:clientData/>
  </xdr:twoCellAnchor>
  <xdr:twoCellAnchor>
    <xdr:from>
      <xdr:col>1</xdr:col>
      <xdr:colOff>131793</xdr:colOff>
      <xdr:row>877</xdr:row>
      <xdr:rowOff>35943</xdr:rowOff>
    </xdr:from>
    <xdr:to>
      <xdr:col>1</xdr:col>
      <xdr:colOff>575095</xdr:colOff>
      <xdr:row>877</xdr:row>
      <xdr:rowOff>690821</xdr:rowOff>
    </xdr:to>
    <xdr:pic>
      <xdr:nvPicPr>
        <xdr:cNvPr id="792" name="Picture 791">
          <a:extLst>
            <a:ext uri="{FF2B5EF4-FFF2-40B4-BE49-F238E27FC236}">
              <a16:creationId xmlns:a16="http://schemas.microsoft.com/office/drawing/2014/main" id="{23577066-7ECF-A442-A192-C7755F96E06C}"/>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49393" y="612620443"/>
          <a:ext cx="443302" cy="654878"/>
        </a:xfrm>
        <a:prstGeom prst="rect">
          <a:avLst/>
        </a:prstGeom>
      </xdr:spPr>
    </xdr:pic>
    <xdr:clientData/>
  </xdr:twoCellAnchor>
  <xdr:twoCellAnchor>
    <xdr:from>
      <xdr:col>1</xdr:col>
      <xdr:colOff>155754</xdr:colOff>
      <xdr:row>875</xdr:row>
      <xdr:rowOff>11982</xdr:rowOff>
    </xdr:from>
    <xdr:to>
      <xdr:col>1</xdr:col>
      <xdr:colOff>682925</xdr:colOff>
      <xdr:row>875</xdr:row>
      <xdr:rowOff>688352</xdr:rowOff>
    </xdr:to>
    <xdr:pic>
      <xdr:nvPicPr>
        <xdr:cNvPr id="793" name="Picture 792">
          <a:extLst>
            <a:ext uri="{FF2B5EF4-FFF2-40B4-BE49-F238E27FC236}">
              <a16:creationId xmlns:a16="http://schemas.microsoft.com/office/drawing/2014/main" id="{2F9962F1-3E4E-7744-852B-2CDE8C1C1DC6}"/>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73354" y="611199482"/>
          <a:ext cx="527171" cy="676370"/>
        </a:xfrm>
        <a:prstGeom prst="rect">
          <a:avLst/>
        </a:prstGeom>
      </xdr:spPr>
    </xdr:pic>
    <xdr:clientData/>
  </xdr:twoCellAnchor>
  <xdr:twoCellAnchor>
    <xdr:from>
      <xdr:col>1</xdr:col>
      <xdr:colOff>179716</xdr:colOff>
      <xdr:row>881</xdr:row>
      <xdr:rowOff>11981</xdr:rowOff>
    </xdr:from>
    <xdr:to>
      <xdr:col>1</xdr:col>
      <xdr:colOff>742830</xdr:colOff>
      <xdr:row>881</xdr:row>
      <xdr:rowOff>648946</xdr:rowOff>
    </xdr:to>
    <xdr:pic>
      <xdr:nvPicPr>
        <xdr:cNvPr id="794" name="Picture 793">
          <a:extLst>
            <a:ext uri="{FF2B5EF4-FFF2-40B4-BE49-F238E27FC236}">
              <a16:creationId xmlns:a16="http://schemas.microsoft.com/office/drawing/2014/main" id="{8A37238E-5E0D-5D4D-BC0D-7B37ABCF1B9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297316" y="615390481"/>
          <a:ext cx="563114" cy="636965"/>
        </a:xfrm>
        <a:prstGeom prst="rect">
          <a:avLst/>
        </a:prstGeom>
      </xdr:spPr>
    </xdr:pic>
    <xdr:clientData/>
  </xdr:twoCellAnchor>
  <xdr:twoCellAnchor>
    <xdr:from>
      <xdr:col>1</xdr:col>
      <xdr:colOff>71887</xdr:colOff>
      <xdr:row>707</xdr:row>
      <xdr:rowOff>25400</xdr:rowOff>
    </xdr:from>
    <xdr:to>
      <xdr:col>1</xdr:col>
      <xdr:colOff>527169</xdr:colOff>
      <xdr:row>707</xdr:row>
      <xdr:rowOff>685800</xdr:rowOff>
    </xdr:to>
    <xdr:pic>
      <xdr:nvPicPr>
        <xdr:cNvPr id="795" name="Picture 794">
          <a:extLst>
            <a:ext uri="{FF2B5EF4-FFF2-40B4-BE49-F238E27FC236}">
              <a16:creationId xmlns:a16="http://schemas.microsoft.com/office/drawing/2014/main" id="{63964287-D28E-F348-9C40-02BF4577744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189487" y="493864900"/>
          <a:ext cx="455282" cy="660400"/>
        </a:xfrm>
        <a:prstGeom prst="rect">
          <a:avLst/>
        </a:prstGeom>
      </xdr:spPr>
    </xdr:pic>
    <xdr:clientData/>
  </xdr:twoCellAnchor>
  <xdr:twoCellAnchor>
    <xdr:from>
      <xdr:col>1</xdr:col>
      <xdr:colOff>156553</xdr:colOff>
      <xdr:row>660</xdr:row>
      <xdr:rowOff>35942</xdr:rowOff>
    </xdr:from>
    <xdr:to>
      <xdr:col>1</xdr:col>
      <xdr:colOff>623817</xdr:colOff>
      <xdr:row>660</xdr:row>
      <xdr:rowOff>673694</xdr:rowOff>
    </xdr:to>
    <xdr:pic>
      <xdr:nvPicPr>
        <xdr:cNvPr id="796" name="Picture 795">
          <a:extLst>
            <a:ext uri="{FF2B5EF4-FFF2-40B4-BE49-F238E27FC236}">
              <a16:creationId xmlns:a16="http://schemas.microsoft.com/office/drawing/2014/main" id="{E09C828E-549A-7C43-AC49-89569F9C568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74153" y="461045942"/>
          <a:ext cx="467264" cy="637752"/>
        </a:xfrm>
        <a:prstGeom prst="rect">
          <a:avLst/>
        </a:prstGeom>
      </xdr:spPr>
    </xdr:pic>
    <xdr:clientData/>
  </xdr:twoCellAnchor>
  <xdr:twoCellAnchor>
    <xdr:from>
      <xdr:col>1</xdr:col>
      <xdr:colOff>165100</xdr:colOff>
      <xdr:row>912</xdr:row>
      <xdr:rowOff>38100</xdr:rowOff>
    </xdr:from>
    <xdr:to>
      <xdr:col>1</xdr:col>
      <xdr:colOff>698500</xdr:colOff>
      <xdr:row>912</xdr:row>
      <xdr:rowOff>673100</xdr:rowOff>
    </xdr:to>
    <xdr:pic>
      <xdr:nvPicPr>
        <xdr:cNvPr id="797" name="Picture 796">
          <a:extLst>
            <a:ext uri="{FF2B5EF4-FFF2-40B4-BE49-F238E27FC236}">
              <a16:creationId xmlns:a16="http://schemas.microsoft.com/office/drawing/2014/main" id="{6DC8E929-C7EA-9042-9757-8EE3A062DEA2}"/>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070100"/>
          <a:ext cx="533400" cy="635000"/>
        </a:xfrm>
        <a:prstGeom prst="rect">
          <a:avLst/>
        </a:prstGeom>
      </xdr:spPr>
    </xdr:pic>
    <xdr:clientData/>
  </xdr:twoCellAnchor>
  <xdr:twoCellAnchor>
    <xdr:from>
      <xdr:col>1</xdr:col>
      <xdr:colOff>165100</xdr:colOff>
      <xdr:row>913</xdr:row>
      <xdr:rowOff>25400</xdr:rowOff>
    </xdr:from>
    <xdr:to>
      <xdr:col>1</xdr:col>
      <xdr:colOff>698500</xdr:colOff>
      <xdr:row>913</xdr:row>
      <xdr:rowOff>660400</xdr:rowOff>
    </xdr:to>
    <xdr:pic>
      <xdr:nvPicPr>
        <xdr:cNvPr id="798" name="Picture 797">
          <a:extLst>
            <a:ext uri="{FF2B5EF4-FFF2-40B4-BE49-F238E27FC236}">
              <a16:creationId xmlns:a16="http://schemas.microsoft.com/office/drawing/2014/main" id="{7C508C60-AF88-D54C-890E-00E304882235}"/>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755900"/>
          <a:ext cx="533400" cy="635000"/>
        </a:xfrm>
        <a:prstGeom prst="rect">
          <a:avLst/>
        </a:prstGeom>
      </xdr:spPr>
    </xdr:pic>
    <xdr:clientData/>
  </xdr:twoCellAnchor>
  <xdr:twoCellAnchor>
    <xdr:from>
      <xdr:col>1</xdr:col>
      <xdr:colOff>127000</xdr:colOff>
      <xdr:row>914</xdr:row>
      <xdr:rowOff>25400</xdr:rowOff>
    </xdr:from>
    <xdr:to>
      <xdr:col>1</xdr:col>
      <xdr:colOff>660400</xdr:colOff>
      <xdr:row>914</xdr:row>
      <xdr:rowOff>660400</xdr:rowOff>
    </xdr:to>
    <xdr:pic>
      <xdr:nvPicPr>
        <xdr:cNvPr id="799" name="Picture 798">
          <a:extLst>
            <a:ext uri="{FF2B5EF4-FFF2-40B4-BE49-F238E27FC236}">
              <a16:creationId xmlns:a16="http://schemas.microsoft.com/office/drawing/2014/main" id="{BB2904AF-9964-FC46-9D60-6446DEE2E93D}"/>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44600" y="638454400"/>
          <a:ext cx="533400" cy="635000"/>
        </a:xfrm>
        <a:prstGeom prst="rect">
          <a:avLst/>
        </a:prstGeom>
      </xdr:spPr>
    </xdr:pic>
    <xdr:clientData/>
  </xdr:twoCellAnchor>
  <xdr:twoCellAnchor>
    <xdr:from>
      <xdr:col>1</xdr:col>
      <xdr:colOff>145605</xdr:colOff>
      <xdr:row>627</xdr:row>
      <xdr:rowOff>40446</xdr:rowOff>
    </xdr:from>
    <xdr:to>
      <xdr:col>1</xdr:col>
      <xdr:colOff>566164</xdr:colOff>
      <xdr:row>627</xdr:row>
      <xdr:rowOff>687579</xdr:rowOff>
    </xdr:to>
    <xdr:pic>
      <xdr:nvPicPr>
        <xdr:cNvPr id="800" name="Picture 799">
          <a:extLst>
            <a:ext uri="{FF2B5EF4-FFF2-40B4-BE49-F238E27FC236}">
              <a16:creationId xmlns:a16="http://schemas.microsoft.com/office/drawing/2014/main" id="{98E12CC4-34C4-2843-AB00-50DC4C800EAD}"/>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263205" y="437999946"/>
          <a:ext cx="420559" cy="647133"/>
        </a:xfrm>
        <a:prstGeom prst="rect">
          <a:avLst/>
        </a:prstGeom>
      </xdr:spPr>
    </xdr:pic>
    <xdr:clientData/>
  </xdr:twoCellAnchor>
  <xdr:twoCellAnchor>
    <xdr:from>
      <xdr:col>1</xdr:col>
      <xdr:colOff>137516</xdr:colOff>
      <xdr:row>786</xdr:row>
      <xdr:rowOff>48535</xdr:rowOff>
    </xdr:from>
    <xdr:to>
      <xdr:col>1</xdr:col>
      <xdr:colOff>645985</xdr:colOff>
      <xdr:row>786</xdr:row>
      <xdr:rowOff>671509</xdr:rowOff>
    </xdr:to>
    <xdr:pic>
      <xdr:nvPicPr>
        <xdr:cNvPr id="801" name="Picture 800">
          <a:extLst>
            <a:ext uri="{FF2B5EF4-FFF2-40B4-BE49-F238E27FC236}">
              <a16:creationId xmlns:a16="http://schemas.microsoft.com/office/drawing/2014/main" id="{5EAF5C27-5565-5F40-8B7B-D043F45532EB}"/>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255116" y="549069535"/>
          <a:ext cx="508469" cy="622974"/>
        </a:xfrm>
        <a:prstGeom prst="rect">
          <a:avLst/>
        </a:prstGeom>
      </xdr:spPr>
    </xdr:pic>
    <xdr:clientData/>
  </xdr:twoCellAnchor>
  <xdr:twoCellAnchor>
    <xdr:from>
      <xdr:col>1</xdr:col>
      <xdr:colOff>153694</xdr:colOff>
      <xdr:row>799</xdr:row>
      <xdr:rowOff>24268</xdr:rowOff>
    </xdr:from>
    <xdr:to>
      <xdr:col>1</xdr:col>
      <xdr:colOff>659673</xdr:colOff>
      <xdr:row>799</xdr:row>
      <xdr:rowOff>653931</xdr:rowOff>
    </xdr:to>
    <xdr:pic>
      <xdr:nvPicPr>
        <xdr:cNvPr id="802" name="Picture 801">
          <a:extLst>
            <a:ext uri="{FF2B5EF4-FFF2-40B4-BE49-F238E27FC236}">
              <a16:creationId xmlns:a16="http://schemas.microsoft.com/office/drawing/2014/main" id="{A9C86C8C-A65E-924E-8A61-801AF634B72F}"/>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71294" y="558125768"/>
          <a:ext cx="505979" cy="629663"/>
        </a:xfrm>
        <a:prstGeom prst="rect">
          <a:avLst/>
        </a:prstGeom>
      </xdr:spPr>
    </xdr:pic>
    <xdr:clientData/>
  </xdr:twoCellAnchor>
  <xdr:twoCellAnchor>
    <xdr:from>
      <xdr:col>1</xdr:col>
      <xdr:colOff>161783</xdr:colOff>
      <xdr:row>857</xdr:row>
      <xdr:rowOff>40446</xdr:rowOff>
    </xdr:from>
    <xdr:to>
      <xdr:col>1</xdr:col>
      <xdr:colOff>667458</xdr:colOff>
      <xdr:row>857</xdr:row>
      <xdr:rowOff>686816</xdr:rowOff>
    </xdr:to>
    <xdr:pic>
      <xdr:nvPicPr>
        <xdr:cNvPr id="803" name="Picture 802">
          <a:extLst>
            <a:ext uri="{FF2B5EF4-FFF2-40B4-BE49-F238E27FC236}">
              <a16:creationId xmlns:a16="http://schemas.microsoft.com/office/drawing/2014/main" id="{DC4293CE-F4AD-C847-B291-BB846C7563E0}"/>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79383" y="598654946"/>
          <a:ext cx="505675" cy="646370"/>
        </a:xfrm>
        <a:prstGeom prst="rect">
          <a:avLst/>
        </a:prstGeom>
      </xdr:spPr>
    </xdr:pic>
    <xdr:clientData/>
  </xdr:twoCellAnchor>
  <xdr:twoCellAnchor>
    <xdr:from>
      <xdr:col>1</xdr:col>
      <xdr:colOff>137297</xdr:colOff>
      <xdr:row>860</xdr:row>
      <xdr:rowOff>39008</xdr:rowOff>
    </xdr:from>
    <xdr:to>
      <xdr:col>1</xdr:col>
      <xdr:colOff>606396</xdr:colOff>
      <xdr:row>860</xdr:row>
      <xdr:rowOff>646655</xdr:rowOff>
    </xdr:to>
    <xdr:pic>
      <xdr:nvPicPr>
        <xdr:cNvPr id="804" name="Picture 803">
          <a:extLst>
            <a:ext uri="{FF2B5EF4-FFF2-40B4-BE49-F238E27FC236}">
              <a16:creationId xmlns:a16="http://schemas.microsoft.com/office/drawing/2014/main" id="{7632FB0E-ECB3-4241-BA1A-5499F1766548}"/>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54897" y="600749008"/>
          <a:ext cx="469099" cy="607647"/>
        </a:xfrm>
        <a:prstGeom prst="rect">
          <a:avLst/>
        </a:prstGeom>
      </xdr:spPr>
    </xdr:pic>
    <xdr:clientData/>
  </xdr:twoCellAnchor>
  <xdr:twoCellAnchor>
    <xdr:from>
      <xdr:col>1</xdr:col>
      <xdr:colOff>125856</xdr:colOff>
      <xdr:row>861</xdr:row>
      <xdr:rowOff>45765</xdr:rowOff>
    </xdr:from>
    <xdr:to>
      <xdr:col>1</xdr:col>
      <xdr:colOff>594955</xdr:colOff>
      <xdr:row>861</xdr:row>
      <xdr:rowOff>653412</xdr:rowOff>
    </xdr:to>
    <xdr:pic>
      <xdr:nvPicPr>
        <xdr:cNvPr id="805" name="Picture 804">
          <a:extLst>
            <a:ext uri="{FF2B5EF4-FFF2-40B4-BE49-F238E27FC236}">
              <a16:creationId xmlns:a16="http://schemas.microsoft.com/office/drawing/2014/main" id="{BEDD6F30-63B0-EA44-8176-8F9E86303AEB}"/>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43456" y="601454265"/>
          <a:ext cx="469099" cy="607647"/>
        </a:xfrm>
        <a:prstGeom prst="rect">
          <a:avLst/>
        </a:prstGeom>
      </xdr:spPr>
    </xdr:pic>
    <xdr:clientData/>
  </xdr:twoCellAnchor>
  <xdr:twoCellAnchor>
    <xdr:from>
      <xdr:col>1</xdr:col>
      <xdr:colOff>105833</xdr:colOff>
      <xdr:row>862</xdr:row>
      <xdr:rowOff>49891</xdr:rowOff>
    </xdr:from>
    <xdr:to>
      <xdr:col>1</xdr:col>
      <xdr:colOff>619881</xdr:colOff>
      <xdr:row>863</xdr:row>
      <xdr:rowOff>22678</xdr:rowOff>
    </xdr:to>
    <xdr:pic>
      <xdr:nvPicPr>
        <xdr:cNvPr id="806" name="Picture 805">
          <a:extLst>
            <a:ext uri="{FF2B5EF4-FFF2-40B4-BE49-F238E27FC236}">
              <a16:creationId xmlns:a16="http://schemas.microsoft.com/office/drawing/2014/main" id="{89216E3D-B44C-444B-8F4E-F1E144578D37}"/>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602156891"/>
          <a:ext cx="514048" cy="671287"/>
        </a:xfrm>
        <a:prstGeom prst="rect">
          <a:avLst/>
        </a:prstGeom>
      </xdr:spPr>
    </xdr:pic>
    <xdr:clientData/>
  </xdr:twoCellAnchor>
  <xdr:twoCellAnchor>
    <xdr:from>
      <xdr:col>1</xdr:col>
      <xdr:colOff>45356</xdr:colOff>
      <xdr:row>865</xdr:row>
      <xdr:rowOff>27205</xdr:rowOff>
    </xdr:from>
    <xdr:to>
      <xdr:col>1</xdr:col>
      <xdr:colOff>468690</xdr:colOff>
      <xdr:row>865</xdr:row>
      <xdr:rowOff>654026</xdr:rowOff>
    </xdr:to>
    <xdr:pic>
      <xdr:nvPicPr>
        <xdr:cNvPr id="807" name="Picture 806">
          <a:extLst>
            <a:ext uri="{FF2B5EF4-FFF2-40B4-BE49-F238E27FC236}">
              <a16:creationId xmlns:a16="http://schemas.microsoft.com/office/drawing/2014/main" id="{4AA4508B-1524-2B4F-82B1-FC4F6C1D8DF8}"/>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1162956" y="604229705"/>
          <a:ext cx="423334" cy="626821"/>
        </a:xfrm>
        <a:prstGeom prst="rect">
          <a:avLst/>
        </a:prstGeom>
      </xdr:spPr>
    </xdr:pic>
    <xdr:clientData/>
  </xdr:twoCellAnchor>
  <xdr:twoCellAnchor>
    <xdr:from>
      <xdr:col>1</xdr:col>
      <xdr:colOff>60476</xdr:colOff>
      <xdr:row>866</xdr:row>
      <xdr:rowOff>30237</xdr:rowOff>
    </xdr:from>
    <xdr:to>
      <xdr:col>1</xdr:col>
      <xdr:colOff>498930</xdr:colOff>
      <xdr:row>866</xdr:row>
      <xdr:rowOff>687918</xdr:rowOff>
    </xdr:to>
    <xdr:pic>
      <xdr:nvPicPr>
        <xdr:cNvPr id="808" name="Picture 807">
          <a:extLst>
            <a:ext uri="{FF2B5EF4-FFF2-40B4-BE49-F238E27FC236}">
              <a16:creationId xmlns:a16="http://schemas.microsoft.com/office/drawing/2014/main" id="{F0F99C4D-8FA3-564B-B2AB-B83EE336FBD7}"/>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178076" y="604931237"/>
          <a:ext cx="438454" cy="657681"/>
        </a:xfrm>
        <a:prstGeom prst="rect">
          <a:avLst/>
        </a:prstGeom>
      </xdr:spPr>
    </xdr:pic>
    <xdr:clientData/>
  </xdr:twoCellAnchor>
  <xdr:twoCellAnchor>
    <xdr:from>
      <xdr:col>1</xdr:col>
      <xdr:colOff>60476</xdr:colOff>
      <xdr:row>863</xdr:row>
      <xdr:rowOff>63756</xdr:rowOff>
    </xdr:from>
    <xdr:to>
      <xdr:col>1</xdr:col>
      <xdr:colOff>544286</xdr:colOff>
      <xdr:row>864</xdr:row>
      <xdr:rowOff>3409</xdr:rowOff>
    </xdr:to>
    <xdr:pic>
      <xdr:nvPicPr>
        <xdr:cNvPr id="809" name="Picture 808">
          <a:extLst>
            <a:ext uri="{FF2B5EF4-FFF2-40B4-BE49-F238E27FC236}">
              <a16:creationId xmlns:a16="http://schemas.microsoft.com/office/drawing/2014/main" id="{50E5691F-8BD2-4440-A373-797D027971A1}"/>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78076" y="602869256"/>
          <a:ext cx="483810" cy="638153"/>
        </a:xfrm>
        <a:prstGeom prst="rect">
          <a:avLst/>
        </a:prstGeom>
      </xdr:spPr>
    </xdr:pic>
    <xdr:clientData/>
  </xdr:twoCellAnchor>
  <xdr:twoCellAnchor>
    <xdr:from>
      <xdr:col>1</xdr:col>
      <xdr:colOff>76804</xdr:colOff>
      <xdr:row>864</xdr:row>
      <xdr:rowOff>34728</xdr:rowOff>
    </xdr:from>
    <xdr:to>
      <xdr:col>1</xdr:col>
      <xdr:colOff>560614</xdr:colOff>
      <xdr:row>864</xdr:row>
      <xdr:rowOff>669857</xdr:rowOff>
    </xdr:to>
    <xdr:pic>
      <xdr:nvPicPr>
        <xdr:cNvPr id="810" name="Picture 809">
          <a:extLst>
            <a:ext uri="{FF2B5EF4-FFF2-40B4-BE49-F238E27FC236}">
              <a16:creationId xmlns:a16="http://schemas.microsoft.com/office/drawing/2014/main" id="{743C31C6-67E9-424F-B002-3C1370292832}"/>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94404" y="603538728"/>
          <a:ext cx="483810" cy="635129"/>
        </a:xfrm>
        <a:prstGeom prst="rect">
          <a:avLst/>
        </a:prstGeom>
      </xdr:spPr>
    </xdr:pic>
    <xdr:clientData/>
  </xdr:twoCellAnchor>
  <xdr:twoCellAnchor>
    <xdr:from>
      <xdr:col>1</xdr:col>
      <xdr:colOff>75595</xdr:colOff>
      <xdr:row>867</xdr:row>
      <xdr:rowOff>37796</xdr:rowOff>
    </xdr:from>
    <xdr:to>
      <xdr:col>1</xdr:col>
      <xdr:colOff>483811</xdr:colOff>
      <xdr:row>867</xdr:row>
      <xdr:rowOff>650120</xdr:rowOff>
    </xdr:to>
    <xdr:pic>
      <xdr:nvPicPr>
        <xdr:cNvPr id="811" name="Picture 810">
          <a:extLst>
            <a:ext uri="{FF2B5EF4-FFF2-40B4-BE49-F238E27FC236}">
              <a16:creationId xmlns:a16="http://schemas.microsoft.com/office/drawing/2014/main" id="{4B9DA621-7CBB-EE44-9433-A27E3BB6A6AA}"/>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193195" y="605637296"/>
          <a:ext cx="408216" cy="612324"/>
        </a:xfrm>
        <a:prstGeom prst="rect">
          <a:avLst/>
        </a:prstGeom>
      </xdr:spPr>
    </xdr:pic>
    <xdr:clientData/>
  </xdr:twoCellAnchor>
  <xdr:twoCellAnchor>
    <xdr:from>
      <xdr:col>1</xdr:col>
      <xdr:colOff>75595</xdr:colOff>
      <xdr:row>868</xdr:row>
      <xdr:rowOff>30238</xdr:rowOff>
    </xdr:from>
    <xdr:to>
      <xdr:col>1</xdr:col>
      <xdr:colOff>579374</xdr:colOff>
      <xdr:row>868</xdr:row>
      <xdr:rowOff>680358</xdr:rowOff>
    </xdr:to>
    <xdr:pic>
      <xdr:nvPicPr>
        <xdr:cNvPr id="812" name="Picture 811">
          <a:extLst>
            <a:ext uri="{FF2B5EF4-FFF2-40B4-BE49-F238E27FC236}">
              <a16:creationId xmlns:a16="http://schemas.microsoft.com/office/drawing/2014/main" id="{ED9BD8DD-7048-F344-BF5B-58354C9716B8}"/>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193195" y="606328238"/>
          <a:ext cx="503779" cy="650120"/>
        </a:xfrm>
        <a:prstGeom prst="rect">
          <a:avLst/>
        </a:prstGeom>
      </xdr:spPr>
    </xdr:pic>
    <xdr:clientData/>
  </xdr:twoCellAnchor>
  <xdr:twoCellAnchor>
    <xdr:from>
      <xdr:col>1</xdr:col>
      <xdr:colOff>120953</xdr:colOff>
      <xdr:row>870</xdr:row>
      <xdr:rowOff>30238</xdr:rowOff>
    </xdr:from>
    <xdr:to>
      <xdr:col>1</xdr:col>
      <xdr:colOff>635000</xdr:colOff>
      <xdr:row>870</xdr:row>
      <xdr:rowOff>644704</xdr:rowOff>
    </xdr:to>
    <xdr:pic>
      <xdr:nvPicPr>
        <xdr:cNvPr id="813" name="Picture 812">
          <a:extLst>
            <a:ext uri="{FF2B5EF4-FFF2-40B4-BE49-F238E27FC236}">
              <a16:creationId xmlns:a16="http://schemas.microsoft.com/office/drawing/2014/main" id="{5AC931D2-00EF-EB42-A527-EABE14712155}"/>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238553" y="607725238"/>
          <a:ext cx="514047" cy="614466"/>
        </a:xfrm>
        <a:prstGeom prst="rect">
          <a:avLst/>
        </a:prstGeom>
      </xdr:spPr>
    </xdr:pic>
    <xdr:clientData/>
  </xdr:twoCellAnchor>
  <xdr:twoCellAnchor>
    <xdr:from>
      <xdr:col>1</xdr:col>
      <xdr:colOff>179838</xdr:colOff>
      <xdr:row>613</xdr:row>
      <xdr:rowOff>50800</xdr:rowOff>
    </xdr:from>
    <xdr:to>
      <xdr:col>1</xdr:col>
      <xdr:colOff>654874</xdr:colOff>
      <xdr:row>614</xdr:row>
      <xdr:rowOff>5483</xdr:rowOff>
    </xdr:to>
    <xdr:pic>
      <xdr:nvPicPr>
        <xdr:cNvPr id="814" name="Picture 813">
          <a:extLst>
            <a:ext uri="{FF2B5EF4-FFF2-40B4-BE49-F238E27FC236}">
              <a16:creationId xmlns:a16="http://schemas.microsoft.com/office/drawing/2014/main" id="{B130799C-9C66-BC43-AAD3-35B8E9BD8A18}"/>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297438" y="428231300"/>
          <a:ext cx="475036" cy="653183"/>
        </a:xfrm>
        <a:prstGeom prst="rect">
          <a:avLst/>
        </a:prstGeom>
      </xdr:spPr>
    </xdr:pic>
    <xdr:clientData/>
  </xdr:twoCellAnchor>
  <xdr:twoCellAnchor>
    <xdr:from>
      <xdr:col>1</xdr:col>
      <xdr:colOff>84667</xdr:colOff>
      <xdr:row>615</xdr:row>
      <xdr:rowOff>28816</xdr:rowOff>
    </xdr:from>
    <xdr:to>
      <xdr:col>1</xdr:col>
      <xdr:colOff>592666</xdr:colOff>
      <xdr:row>615</xdr:row>
      <xdr:rowOff>679415</xdr:rowOff>
    </xdr:to>
    <xdr:pic>
      <xdr:nvPicPr>
        <xdr:cNvPr id="815" name="Picture 814">
          <a:extLst>
            <a:ext uri="{FF2B5EF4-FFF2-40B4-BE49-F238E27FC236}">
              <a16:creationId xmlns:a16="http://schemas.microsoft.com/office/drawing/2014/main" id="{430026FC-A715-2644-8F74-EEAFED7649CA}"/>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202267" y="429606316"/>
          <a:ext cx="507999" cy="650599"/>
        </a:xfrm>
        <a:prstGeom prst="rect">
          <a:avLst/>
        </a:prstGeom>
      </xdr:spPr>
    </xdr:pic>
    <xdr:clientData/>
  </xdr:twoCellAnchor>
  <xdr:twoCellAnchor>
    <xdr:from>
      <xdr:col>1</xdr:col>
      <xdr:colOff>169333</xdr:colOff>
      <xdr:row>663</xdr:row>
      <xdr:rowOff>16933</xdr:rowOff>
    </xdr:from>
    <xdr:to>
      <xdr:col>1</xdr:col>
      <xdr:colOff>636597</xdr:colOff>
      <xdr:row>663</xdr:row>
      <xdr:rowOff>654685</xdr:rowOff>
    </xdr:to>
    <xdr:pic>
      <xdr:nvPicPr>
        <xdr:cNvPr id="816" name="Picture 815">
          <a:extLst>
            <a:ext uri="{FF2B5EF4-FFF2-40B4-BE49-F238E27FC236}">
              <a16:creationId xmlns:a16="http://schemas.microsoft.com/office/drawing/2014/main" id="{BCDC4ED8-D936-3847-9C45-EEAF8EAE253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86933" y="463122433"/>
          <a:ext cx="467264" cy="637752"/>
        </a:xfrm>
        <a:prstGeom prst="rect">
          <a:avLst/>
        </a:prstGeom>
      </xdr:spPr>
    </xdr:pic>
    <xdr:clientData/>
  </xdr:twoCellAnchor>
  <xdr:twoCellAnchor>
    <xdr:from>
      <xdr:col>1</xdr:col>
      <xdr:colOff>135467</xdr:colOff>
      <xdr:row>686</xdr:row>
      <xdr:rowOff>62647</xdr:rowOff>
    </xdr:from>
    <xdr:to>
      <xdr:col>1</xdr:col>
      <xdr:colOff>575733</xdr:colOff>
      <xdr:row>686</xdr:row>
      <xdr:rowOff>690365</xdr:rowOff>
    </xdr:to>
    <xdr:pic>
      <xdr:nvPicPr>
        <xdr:cNvPr id="817" name="Picture 816">
          <a:extLst>
            <a:ext uri="{FF2B5EF4-FFF2-40B4-BE49-F238E27FC236}">
              <a16:creationId xmlns:a16="http://schemas.microsoft.com/office/drawing/2014/main" id="{19B3E48F-5541-C841-B77E-07114C703962}"/>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253067" y="479233647"/>
          <a:ext cx="440266" cy="627718"/>
        </a:xfrm>
        <a:prstGeom prst="rect">
          <a:avLst/>
        </a:prstGeom>
      </xdr:spPr>
    </xdr:pic>
    <xdr:clientData/>
  </xdr:twoCellAnchor>
  <xdr:twoCellAnchor>
    <xdr:from>
      <xdr:col>1</xdr:col>
      <xdr:colOff>152400</xdr:colOff>
      <xdr:row>734</xdr:row>
      <xdr:rowOff>16934</xdr:rowOff>
    </xdr:from>
    <xdr:to>
      <xdr:col>1</xdr:col>
      <xdr:colOff>674083</xdr:colOff>
      <xdr:row>734</xdr:row>
      <xdr:rowOff>662516</xdr:rowOff>
    </xdr:to>
    <xdr:pic>
      <xdr:nvPicPr>
        <xdr:cNvPr id="818" name="Picture 817">
          <a:extLst>
            <a:ext uri="{FF2B5EF4-FFF2-40B4-BE49-F238E27FC236}">
              <a16:creationId xmlns:a16="http://schemas.microsoft.com/office/drawing/2014/main" id="{27C2AB0C-90F6-7B4E-9981-D9713E6A57B0}"/>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270000" y="512715934"/>
          <a:ext cx="521683" cy="645582"/>
        </a:xfrm>
        <a:prstGeom prst="rect">
          <a:avLst/>
        </a:prstGeom>
      </xdr:spPr>
    </xdr:pic>
    <xdr:clientData/>
  </xdr:twoCellAnchor>
  <xdr:twoCellAnchor>
    <xdr:from>
      <xdr:col>1</xdr:col>
      <xdr:colOff>221375</xdr:colOff>
      <xdr:row>915</xdr:row>
      <xdr:rowOff>34955</xdr:rowOff>
    </xdr:from>
    <xdr:to>
      <xdr:col>1</xdr:col>
      <xdr:colOff>640825</xdr:colOff>
      <xdr:row>915</xdr:row>
      <xdr:rowOff>651022</xdr:rowOff>
    </xdr:to>
    <xdr:pic>
      <xdr:nvPicPr>
        <xdr:cNvPr id="819" name="Picture 818">
          <a:extLst>
            <a:ext uri="{FF2B5EF4-FFF2-40B4-BE49-F238E27FC236}">
              <a16:creationId xmlns:a16="http://schemas.microsoft.com/office/drawing/2014/main" id="{C3946091-2D3B-5A4B-8683-C411B366EF8C}"/>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338975" y="639162455"/>
          <a:ext cx="419450" cy="616067"/>
        </a:xfrm>
        <a:prstGeom prst="rect">
          <a:avLst/>
        </a:prstGeom>
      </xdr:spPr>
    </xdr:pic>
    <xdr:clientData/>
  </xdr:twoCellAnchor>
  <xdr:twoCellAnchor>
    <xdr:from>
      <xdr:col>1</xdr:col>
      <xdr:colOff>81561</xdr:colOff>
      <xdr:row>916</xdr:row>
      <xdr:rowOff>11651</xdr:rowOff>
    </xdr:from>
    <xdr:to>
      <xdr:col>1</xdr:col>
      <xdr:colOff>664129</xdr:colOff>
      <xdr:row>916</xdr:row>
      <xdr:rowOff>670329</xdr:rowOff>
    </xdr:to>
    <xdr:pic>
      <xdr:nvPicPr>
        <xdr:cNvPr id="820" name="Picture 819">
          <a:extLst>
            <a:ext uri="{FF2B5EF4-FFF2-40B4-BE49-F238E27FC236}">
              <a16:creationId xmlns:a16="http://schemas.microsoft.com/office/drawing/2014/main" id="{138AE776-322D-C34C-A05D-343B20474091}"/>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199161" y="639837651"/>
          <a:ext cx="582568" cy="658678"/>
        </a:xfrm>
        <a:prstGeom prst="rect">
          <a:avLst/>
        </a:prstGeom>
      </xdr:spPr>
    </xdr:pic>
    <xdr:clientData/>
  </xdr:twoCellAnchor>
  <xdr:twoCellAnchor>
    <xdr:from>
      <xdr:col>1</xdr:col>
      <xdr:colOff>81559</xdr:colOff>
      <xdr:row>917</xdr:row>
      <xdr:rowOff>34954</xdr:rowOff>
    </xdr:from>
    <xdr:to>
      <xdr:col>1</xdr:col>
      <xdr:colOff>565418</xdr:colOff>
      <xdr:row>917</xdr:row>
      <xdr:rowOff>687431</xdr:rowOff>
    </xdr:to>
    <xdr:pic>
      <xdr:nvPicPr>
        <xdr:cNvPr id="821" name="Picture 820">
          <a:extLst>
            <a:ext uri="{FF2B5EF4-FFF2-40B4-BE49-F238E27FC236}">
              <a16:creationId xmlns:a16="http://schemas.microsoft.com/office/drawing/2014/main" id="{873A4C52-13FB-654F-85BB-7FCD92856909}"/>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199159" y="640559454"/>
          <a:ext cx="483859" cy="652477"/>
        </a:xfrm>
        <a:prstGeom prst="rect">
          <a:avLst/>
        </a:prstGeom>
      </xdr:spPr>
    </xdr:pic>
    <xdr:clientData/>
  </xdr:twoCellAnchor>
  <xdr:twoCellAnchor>
    <xdr:from>
      <xdr:col>1</xdr:col>
      <xdr:colOff>104863</xdr:colOff>
      <xdr:row>918</xdr:row>
      <xdr:rowOff>34955</xdr:rowOff>
    </xdr:from>
    <xdr:to>
      <xdr:col>1</xdr:col>
      <xdr:colOff>588722</xdr:colOff>
      <xdr:row>918</xdr:row>
      <xdr:rowOff>687432</xdr:rowOff>
    </xdr:to>
    <xdr:pic>
      <xdr:nvPicPr>
        <xdr:cNvPr id="822" name="Picture 821">
          <a:extLst>
            <a:ext uri="{FF2B5EF4-FFF2-40B4-BE49-F238E27FC236}">
              <a16:creationId xmlns:a16="http://schemas.microsoft.com/office/drawing/2014/main" id="{0EA9DF8E-1A1B-3F46-8313-798B41B7A9B7}"/>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222463" y="641257955"/>
          <a:ext cx="483859" cy="652477"/>
        </a:xfrm>
        <a:prstGeom prst="rect">
          <a:avLst/>
        </a:prstGeom>
      </xdr:spPr>
    </xdr:pic>
    <xdr:clientData/>
  </xdr:twoCellAnchor>
  <xdr:twoCellAnchor>
    <xdr:from>
      <xdr:col>1</xdr:col>
      <xdr:colOff>104862</xdr:colOff>
      <xdr:row>919</xdr:row>
      <xdr:rowOff>23303</xdr:rowOff>
    </xdr:from>
    <xdr:to>
      <xdr:col>1</xdr:col>
      <xdr:colOff>640219</xdr:colOff>
      <xdr:row>919</xdr:row>
      <xdr:rowOff>699082</xdr:rowOff>
    </xdr:to>
    <xdr:pic>
      <xdr:nvPicPr>
        <xdr:cNvPr id="823" name="Picture 822">
          <a:extLst>
            <a:ext uri="{FF2B5EF4-FFF2-40B4-BE49-F238E27FC236}">
              <a16:creationId xmlns:a16="http://schemas.microsoft.com/office/drawing/2014/main" id="{2C3344D5-E778-774C-9FE1-02794E0E055C}"/>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222462" y="641944803"/>
          <a:ext cx="535357" cy="675779"/>
        </a:xfrm>
        <a:prstGeom prst="rect">
          <a:avLst/>
        </a:prstGeom>
      </xdr:spPr>
    </xdr:pic>
    <xdr:clientData/>
  </xdr:twoCellAnchor>
  <xdr:twoCellAnchor>
    <xdr:from>
      <xdr:col>1</xdr:col>
      <xdr:colOff>23303</xdr:colOff>
      <xdr:row>920</xdr:row>
      <xdr:rowOff>23303</xdr:rowOff>
    </xdr:from>
    <xdr:to>
      <xdr:col>1</xdr:col>
      <xdr:colOff>501009</xdr:colOff>
      <xdr:row>920</xdr:row>
      <xdr:rowOff>679258</xdr:rowOff>
    </xdr:to>
    <xdr:pic>
      <xdr:nvPicPr>
        <xdr:cNvPr id="824" name="Picture 823">
          <a:extLst>
            <a:ext uri="{FF2B5EF4-FFF2-40B4-BE49-F238E27FC236}">
              <a16:creationId xmlns:a16="http://schemas.microsoft.com/office/drawing/2014/main" id="{69666542-F320-F44F-A0F6-1462336862B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40903" y="642643303"/>
          <a:ext cx="477706" cy="655955"/>
        </a:xfrm>
        <a:prstGeom prst="rect">
          <a:avLst/>
        </a:prstGeom>
      </xdr:spPr>
    </xdr:pic>
    <xdr:clientData/>
  </xdr:twoCellAnchor>
  <xdr:twoCellAnchor>
    <xdr:from>
      <xdr:col>1</xdr:col>
      <xdr:colOff>0</xdr:colOff>
      <xdr:row>921</xdr:row>
      <xdr:rowOff>0</xdr:rowOff>
    </xdr:from>
    <xdr:to>
      <xdr:col>1</xdr:col>
      <xdr:colOff>477706</xdr:colOff>
      <xdr:row>921</xdr:row>
      <xdr:rowOff>655955</xdr:rowOff>
    </xdr:to>
    <xdr:pic>
      <xdr:nvPicPr>
        <xdr:cNvPr id="825" name="Picture 824">
          <a:extLst>
            <a:ext uri="{FF2B5EF4-FFF2-40B4-BE49-F238E27FC236}">
              <a16:creationId xmlns:a16="http://schemas.microsoft.com/office/drawing/2014/main" id="{EC9974A0-CB66-974A-BF61-60E5F0C5C8F9}"/>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3318500"/>
          <a:ext cx="477706" cy="655955"/>
        </a:xfrm>
        <a:prstGeom prst="rect">
          <a:avLst/>
        </a:prstGeom>
      </xdr:spPr>
    </xdr:pic>
    <xdr:clientData/>
  </xdr:twoCellAnchor>
  <xdr:twoCellAnchor editAs="oneCell">
    <xdr:from>
      <xdr:col>1</xdr:col>
      <xdr:colOff>34954</xdr:colOff>
      <xdr:row>923</xdr:row>
      <xdr:rowOff>23304</xdr:rowOff>
    </xdr:from>
    <xdr:to>
      <xdr:col>1</xdr:col>
      <xdr:colOff>501009</xdr:colOff>
      <xdr:row>924</xdr:row>
      <xdr:rowOff>1815</xdr:rowOff>
    </xdr:to>
    <xdr:pic>
      <xdr:nvPicPr>
        <xdr:cNvPr id="826" name="Picture 825">
          <a:extLst>
            <a:ext uri="{FF2B5EF4-FFF2-40B4-BE49-F238E27FC236}">
              <a16:creationId xmlns:a16="http://schemas.microsoft.com/office/drawing/2014/main" id="{28C803AD-2D39-5543-A0B0-21BCF7CFE8B3}"/>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1152554" y="644738804"/>
          <a:ext cx="466055" cy="681244"/>
        </a:xfrm>
        <a:prstGeom prst="rect">
          <a:avLst/>
        </a:prstGeom>
      </xdr:spPr>
    </xdr:pic>
    <xdr:clientData/>
  </xdr:twoCellAnchor>
  <xdr:twoCellAnchor>
    <xdr:from>
      <xdr:col>1</xdr:col>
      <xdr:colOff>0</xdr:colOff>
      <xdr:row>922</xdr:row>
      <xdr:rowOff>0</xdr:rowOff>
    </xdr:from>
    <xdr:to>
      <xdr:col>1</xdr:col>
      <xdr:colOff>477706</xdr:colOff>
      <xdr:row>922</xdr:row>
      <xdr:rowOff>655955</xdr:rowOff>
    </xdr:to>
    <xdr:pic>
      <xdr:nvPicPr>
        <xdr:cNvPr id="827" name="Picture 826">
          <a:extLst>
            <a:ext uri="{FF2B5EF4-FFF2-40B4-BE49-F238E27FC236}">
              <a16:creationId xmlns:a16="http://schemas.microsoft.com/office/drawing/2014/main" id="{0D8E105A-4626-354A-9973-004C80465BA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4017000"/>
          <a:ext cx="477706" cy="655955"/>
        </a:xfrm>
        <a:prstGeom prst="rect">
          <a:avLst/>
        </a:prstGeom>
      </xdr:spPr>
    </xdr:pic>
    <xdr:clientData/>
  </xdr:twoCellAnchor>
  <xdr:twoCellAnchor editAs="oneCell">
    <xdr:from>
      <xdr:col>1</xdr:col>
      <xdr:colOff>46605</xdr:colOff>
      <xdr:row>924</xdr:row>
      <xdr:rowOff>23303</xdr:rowOff>
    </xdr:from>
    <xdr:to>
      <xdr:col>1</xdr:col>
      <xdr:colOff>652477</xdr:colOff>
      <xdr:row>924</xdr:row>
      <xdr:rowOff>659284</xdr:rowOff>
    </xdr:to>
    <xdr:pic>
      <xdr:nvPicPr>
        <xdr:cNvPr id="828" name="Picture 827">
          <a:extLst>
            <a:ext uri="{FF2B5EF4-FFF2-40B4-BE49-F238E27FC236}">
              <a16:creationId xmlns:a16="http://schemas.microsoft.com/office/drawing/2014/main" id="{00534742-361A-2040-8E1F-FB4EF30B0BF8}"/>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164205" y="645437303"/>
          <a:ext cx="605872" cy="635981"/>
        </a:xfrm>
        <a:prstGeom prst="rect">
          <a:avLst/>
        </a:prstGeom>
      </xdr:spPr>
    </xdr:pic>
    <xdr:clientData/>
  </xdr:twoCellAnchor>
  <xdr:twoCellAnchor editAs="oneCell">
    <xdr:from>
      <xdr:col>1</xdr:col>
      <xdr:colOff>58257</xdr:colOff>
      <xdr:row>925</xdr:row>
      <xdr:rowOff>23302</xdr:rowOff>
    </xdr:from>
    <xdr:to>
      <xdr:col>1</xdr:col>
      <xdr:colOff>629174</xdr:colOff>
      <xdr:row>925</xdr:row>
      <xdr:rowOff>657223</xdr:rowOff>
    </xdr:to>
    <xdr:pic>
      <xdr:nvPicPr>
        <xdr:cNvPr id="829" name="Picture 828">
          <a:extLst>
            <a:ext uri="{FF2B5EF4-FFF2-40B4-BE49-F238E27FC236}">
              <a16:creationId xmlns:a16="http://schemas.microsoft.com/office/drawing/2014/main" id="{67DFF6D1-1716-D24E-8181-B15F4E889C7E}"/>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1175857" y="646135802"/>
          <a:ext cx="570917" cy="633921"/>
        </a:xfrm>
        <a:prstGeom prst="rect">
          <a:avLst/>
        </a:prstGeom>
      </xdr:spPr>
    </xdr:pic>
    <xdr:clientData/>
  </xdr:twoCellAnchor>
  <xdr:twoCellAnchor>
    <xdr:from>
      <xdr:col>1</xdr:col>
      <xdr:colOff>34954</xdr:colOff>
      <xdr:row>926</xdr:row>
      <xdr:rowOff>34955</xdr:rowOff>
    </xdr:from>
    <xdr:to>
      <xdr:col>1</xdr:col>
      <xdr:colOff>699082</xdr:colOff>
      <xdr:row>926</xdr:row>
      <xdr:rowOff>672867</xdr:rowOff>
    </xdr:to>
    <xdr:pic>
      <xdr:nvPicPr>
        <xdr:cNvPr id="830" name="Picture 829">
          <a:extLst>
            <a:ext uri="{FF2B5EF4-FFF2-40B4-BE49-F238E27FC236}">
              <a16:creationId xmlns:a16="http://schemas.microsoft.com/office/drawing/2014/main" id="{64AD07E9-2938-D24D-8929-DD849E87326D}"/>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1152554" y="646845955"/>
          <a:ext cx="664128" cy="637912"/>
        </a:xfrm>
        <a:prstGeom prst="rect">
          <a:avLst/>
        </a:prstGeom>
      </xdr:spPr>
    </xdr:pic>
    <xdr:clientData/>
  </xdr:twoCellAnchor>
  <xdr:twoCellAnchor>
    <xdr:from>
      <xdr:col>1</xdr:col>
      <xdr:colOff>23303</xdr:colOff>
      <xdr:row>927</xdr:row>
      <xdr:rowOff>34954</xdr:rowOff>
    </xdr:from>
    <xdr:to>
      <xdr:col>1</xdr:col>
      <xdr:colOff>652477</xdr:colOff>
      <xdr:row>927</xdr:row>
      <xdr:rowOff>691093</xdr:rowOff>
    </xdr:to>
    <xdr:pic>
      <xdr:nvPicPr>
        <xdr:cNvPr id="831" name="Picture 830">
          <a:extLst>
            <a:ext uri="{FF2B5EF4-FFF2-40B4-BE49-F238E27FC236}">
              <a16:creationId xmlns:a16="http://schemas.microsoft.com/office/drawing/2014/main" id="{14CAF630-8BB4-D64F-8695-17F02DDE8D4D}"/>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1140903" y="647544454"/>
          <a:ext cx="629174" cy="656139"/>
        </a:xfrm>
        <a:prstGeom prst="rect">
          <a:avLst/>
        </a:prstGeom>
      </xdr:spPr>
    </xdr:pic>
    <xdr:clientData/>
  </xdr:twoCellAnchor>
  <xdr:twoCellAnchor>
    <xdr:from>
      <xdr:col>1</xdr:col>
      <xdr:colOff>34954</xdr:colOff>
      <xdr:row>928</xdr:row>
      <xdr:rowOff>34954</xdr:rowOff>
    </xdr:from>
    <xdr:to>
      <xdr:col>1</xdr:col>
      <xdr:colOff>629174</xdr:colOff>
      <xdr:row>928</xdr:row>
      <xdr:rowOff>684025</xdr:rowOff>
    </xdr:to>
    <xdr:pic>
      <xdr:nvPicPr>
        <xdr:cNvPr id="832" name="Picture 831">
          <a:extLst>
            <a:ext uri="{FF2B5EF4-FFF2-40B4-BE49-F238E27FC236}">
              <a16:creationId xmlns:a16="http://schemas.microsoft.com/office/drawing/2014/main" id="{400FDE83-CA13-BE4A-B415-672DFF068C9E}"/>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1152554" y="648242954"/>
          <a:ext cx="594220" cy="649071"/>
        </a:xfrm>
        <a:prstGeom prst="rect">
          <a:avLst/>
        </a:prstGeom>
      </xdr:spPr>
    </xdr:pic>
    <xdr:clientData/>
  </xdr:twoCellAnchor>
  <xdr:twoCellAnchor>
    <xdr:from>
      <xdr:col>1</xdr:col>
      <xdr:colOff>34954</xdr:colOff>
      <xdr:row>929</xdr:row>
      <xdr:rowOff>34954</xdr:rowOff>
    </xdr:from>
    <xdr:to>
      <xdr:col>1</xdr:col>
      <xdr:colOff>665608</xdr:colOff>
      <xdr:row>929</xdr:row>
      <xdr:rowOff>675780</xdr:rowOff>
    </xdr:to>
    <xdr:pic>
      <xdr:nvPicPr>
        <xdr:cNvPr id="833" name="Picture 832">
          <a:extLst>
            <a:ext uri="{FF2B5EF4-FFF2-40B4-BE49-F238E27FC236}">
              <a16:creationId xmlns:a16="http://schemas.microsoft.com/office/drawing/2014/main" id="{6F39D99A-F2A9-2640-A5ED-7115EB01125B}"/>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1152554" y="648941454"/>
          <a:ext cx="630654" cy="640826"/>
        </a:xfrm>
        <a:prstGeom prst="rect">
          <a:avLst/>
        </a:prstGeom>
      </xdr:spPr>
    </xdr:pic>
    <xdr:clientData/>
  </xdr:twoCellAnchor>
  <xdr:twoCellAnchor>
    <xdr:from>
      <xdr:col>1</xdr:col>
      <xdr:colOff>34954</xdr:colOff>
      <xdr:row>930</xdr:row>
      <xdr:rowOff>34954</xdr:rowOff>
    </xdr:from>
    <xdr:to>
      <xdr:col>1</xdr:col>
      <xdr:colOff>652477</xdr:colOff>
      <xdr:row>930</xdr:row>
      <xdr:rowOff>678570</xdr:rowOff>
    </xdr:to>
    <xdr:pic>
      <xdr:nvPicPr>
        <xdr:cNvPr id="834" name="Picture 833">
          <a:extLst>
            <a:ext uri="{FF2B5EF4-FFF2-40B4-BE49-F238E27FC236}">
              <a16:creationId xmlns:a16="http://schemas.microsoft.com/office/drawing/2014/main" id="{01A416F6-C21D-3F41-9979-FA6C66CF7A42}"/>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1152554" y="649639954"/>
          <a:ext cx="617523" cy="643616"/>
        </a:xfrm>
        <a:prstGeom prst="rect">
          <a:avLst/>
        </a:prstGeom>
      </xdr:spPr>
    </xdr:pic>
    <xdr:clientData/>
  </xdr:twoCellAnchor>
  <xdr:twoCellAnchor>
    <xdr:from>
      <xdr:col>1</xdr:col>
      <xdr:colOff>34954</xdr:colOff>
      <xdr:row>931</xdr:row>
      <xdr:rowOff>34955</xdr:rowOff>
    </xdr:from>
    <xdr:to>
      <xdr:col>1</xdr:col>
      <xdr:colOff>629174</xdr:colOff>
      <xdr:row>931</xdr:row>
      <xdr:rowOff>680846</xdr:rowOff>
    </xdr:to>
    <xdr:pic>
      <xdr:nvPicPr>
        <xdr:cNvPr id="835" name="Picture 834">
          <a:extLst>
            <a:ext uri="{FF2B5EF4-FFF2-40B4-BE49-F238E27FC236}">
              <a16:creationId xmlns:a16="http://schemas.microsoft.com/office/drawing/2014/main" id="{1F043101-18EB-D342-BD4C-86D1463DFE96}"/>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1152554" y="650338455"/>
          <a:ext cx="594220" cy="645891"/>
        </a:xfrm>
        <a:prstGeom prst="rect">
          <a:avLst/>
        </a:prstGeom>
      </xdr:spPr>
    </xdr:pic>
    <xdr:clientData/>
  </xdr:twoCellAnchor>
  <xdr:twoCellAnchor editAs="oneCell">
    <xdr:from>
      <xdr:col>1</xdr:col>
      <xdr:colOff>104861</xdr:colOff>
      <xdr:row>932</xdr:row>
      <xdr:rowOff>58257</xdr:rowOff>
    </xdr:from>
    <xdr:to>
      <xdr:col>1</xdr:col>
      <xdr:colOff>745687</xdr:colOff>
      <xdr:row>932</xdr:row>
      <xdr:rowOff>697669</xdr:rowOff>
    </xdr:to>
    <xdr:pic>
      <xdr:nvPicPr>
        <xdr:cNvPr id="836" name="Picture 835">
          <a:extLst>
            <a:ext uri="{FF2B5EF4-FFF2-40B4-BE49-F238E27FC236}">
              <a16:creationId xmlns:a16="http://schemas.microsoft.com/office/drawing/2014/main" id="{A9647E5A-D50A-A54F-A209-60A456DD0666}"/>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1222461" y="651060257"/>
          <a:ext cx="640826" cy="639412"/>
        </a:xfrm>
        <a:prstGeom prst="rect">
          <a:avLst/>
        </a:prstGeom>
      </xdr:spPr>
    </xdr:pic>
    <xdr:clientData/>
  </xdr:twoCellAnchor>
  <xdr:twoCellAnchor>
    <xdr:from>
      <xdr:col>1</xdr:col>
      <xdr:colOff>34954</xdr:colOff>
      <xdr:row>935</xdr:row>
      <xdr:rowOff>34954</xdr:rowOff>
    </xdr:from>
    <xdr:to>
      <xdr:col>1</xdr:col>
      <xdr:colOff>652477</xdr:colOff>
      <xdr:row>935</xdr:row>
      <xdr:rowOff>678570</xdr:rowOff>
    </xdr:to>
    <xdr:pic>
      <xdr:nvPicPr>
        <xdr:cNvPr id="837" name="Picture 836">
          <a:extLst>
            <a:ext uri="{FF2B5EF4-FFF2-40B4-BE49-F238E27FC236}">
              <a16:creationId xmlns:a16="http://schemas.microsoft.com/office/drawing/2014/main" id="{B8A288B3-9394-D444-83AB-C4122E77B78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52554" y="653132454"/>
          <a:ext cx="617523" cy="643616"/>
        </a:xfrm>
        <a:prstGeom prst="rect">
          <a:avLst/>
        </a:prstGeom>
      </xdr:spPr>
    </xdr:pic>
    <xdr:clientData/>
  </xdr:twoCellAnchor>
  <xdr:twoCellAnchor>
    <xdr:from>
      <xdr:col>1</xdr:col>
      <xdr:colOff>0</xdr:colOff>
      <xdr:row>936</xdr:row>
      <xdr:rowOff>0</xdr:rowOff>
    </xdr:from>
    <xdr:to>
      <xdr:col>1</xdr:col>
      <xdr:colOff>617523</xdr:colOff>
      <xdr:row>936</xdr:row>
      <xdr:rowOff>643616</xdr:rowOff>
    </xdr:to>
    <xdr:pic>
      <xdr:nvPicPr>
        <xdr:cNvPr id="838" name="Picture 837">
          <a:extLst>
            <a:ext uri="{FF2B5EF4-FFF2-40B4-BE49-F238E27FC236}">
              <a16:creationId xmlns:a16="http://schemas.microsoft.com/office/drawing/2014/main" id="{6EC6E5DF-E83A-EF44-9235-759BD633ACA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17600" y="653796000"/>
          <a:ext cx="617523" cy="643616"/>
        </a:xfrm>
        <a:prstGeom prst="rect">
          <a:avLst/>
        </a:prstGeom>
      </xdr:spPr>
    </xdr:pic>
    <xdr:clientData/>
  </xdr:twoCellAnchor>
  <xdr:twoCellAnchor>
    <xdr:from>
      <xdr:col>1</xdr:col>
      <xdr:colOff>69908</xdr:colOff>
      <xdr:row>933</xdr:row>
      <xdr:rowOff>34955</xdr:rowOff>
    </xdr:from>
    <xdr:to>
      <xdr:col>1</xdr:col>
      <xdr:colOff>664128</xdr:colOff>
      <xdr:row>933</xdr:row>
      <xdr:rowOff>676335</xdr:rowOff>
    </xdr:to>
    <xdr:pic>
      <xdr:nvPicPr>
        <xdr:cNvPr id="839" name="Picture 838">
          <a:extLst>
            <a:ext uri="{FF2B5EF4-FFF2-40B4-BE49-F238E27FC236}">
              <a16:creationId xmlns:a16="http://schemas.microsoft.com/office/drawing/2014/main" id="{CD1FF15E-AC37-9E4D-A6ED-050DEFC2519C}"/>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87508" y="651735455"/>
          <a:ext cx="594220" cy="641380"/>
        </a:xfrm>
        <a:prstGeom prst="rect">
          <a:avLst/>
        </a:prstGeom>
      </xdr:spPr>
    </xdr:pic>
    <xdr:clientData/>
  </xdr:twoCellAnchor>
  <xdr:twoCellAnchor>
    <xdr:from>
      <xdr:col>1</xdr:col>
      <xdr:colOff>0</xdr:colOff>
      <xdr:row>934</xdr:row>
      <xdr:rowOff>0</xdr:rowOff>
    </xdr:from>
    <xdr:to>
      <xdr:col>1</xdr:col>
      <xdr:colOff>594220</xdr:colOff>
      <xdr:row>934</xdr:row>
      <xdr:rowOff>641380</xdr:rowOff>
    </xdr:to>
    <xdr:pic>
      <xdr:nvPicPr>
        <xdr:cNvPr id="840" name="Picture 839">
          <a:extLst>
            <a:ext uri="{FF2B5EF4-FFF2-40B4-BE49-F238E27FC236}">
              <a16:creationId xmlns:a16="http://schemas.microsoft.com/office/drawing/2014/main" id="{F9B84C3A-F7F6-364C-BF81-F45DF62B8552}"/>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17600" y="652399000"/>
          <a:ext cx="594220" cy="641380"/>
        </a:xfrm>
        <a:prstGeom prst="rect">
          <a:avLst/>
        </a:prstGeom>
      </xdr:spPr>
    </xdr:pic>
    <xdr:clientData/>
  </xdr:twoCellAnchor>
  <xdr:twoCellAnchor>
    <xdr:from>
      <xdr:col>1</xdr:col>
      <xdr:colOff>11651</xdr:colOff>
      <xdr:row>937</xdr:row>
      <xdr:rowOff>0</xdr:rowOff>
    </xdr:from>
    <xdr:to>
      <xdr:col>1</xdr:col>
      <xdr:colOff>652477</xdr:colOff>
      <xdr:row>937</xdr:row>
      <xdr:rowOff>665008</xdr:rowOff>
    </xdr:to>
    <xdr:pic>
      <xdr:nvPicPr>
        <xdr:cNvPr id="841" name="Picture 840">
          <a:extLst>
            <a:ext uri="{FF2B5EF4-FFF2-40B4-BE49-F238E27FC236}">
              <a16:creationId xmlns:a16="http://schemas.microsoft.com/office/drawing/2014/main" id="{173DAD6F-66B6-4641-8BAE-64DDFD25B94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29251" y="654494500"/>
          <a:ext cx="640826" cy="665008"/>
        </a:xfrm>
        <a:prstGeom prst="rect">
          <a:avLst/>
        </a:prstGeom>
      </xdr:spPr>
    </xdr:pic>
    <xdr:clientData/>
  </xdr:twoCellAnchor>
  <xdr:twoCellAnchor>
    <xdr:from>
      <xdr:col>1</xdr:col>
      <xdr:colOff>24234</xdr:colOff>
      <xdr:row>938</xdr:row>
      <xdr:rowOff>35887</xdr:rowOff>
    </xdr:from>
    <xdr:to>
      <xdr:col>1</xdr:col>
      <xdr:colOff>665060</xdr:colOff>
      <xdr:row>939</xdr:row>
      <xdr:rowOff>1812</xdr:rowOff>
    </xdr:to>
    <xdr:pic>
      <xdr:nvPicPr>
        <xdr:cNvPr id="842" name="Picture 841">
          <a:extLst>
            <a:ext uri="{FF2B5EF4-FFF2-40B4-BE49-F238E27FC236}">
              <a16:creationId xmlns:a16="http://schemas.microsoft.com/office/drawing/2014/main" id="{ECFBA2FA-CC44-7B4D-9E79-398B4DE24D0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41834" y="655228887"/>
          <a:ext cx="640826" cy="664425"/>
        </a:xfrm>
        <a:prstGeom prst="rect">
          <a:avLst/>
        </a:prstGeom>
      </xdr:spPr>
    </xdr:pic>
    <xdr:clientData/>
  </xdr:twoCellAnchor>
  <xdr:twoCellAnchor>
    <xdr:from>
      <xdr:col>1</xdr:col>
      <xdr:colOff>36818</xdr:colOff>
      <xdr:row>939</xdr:row>
      <xdr:rowOff>48470</xdr:rowOff>
    </xdr:from>
    <xdr:to>
      <xdr:col>1</xdr:col>
      <xdr:colOff>677644</xdr:colOff>
      <xdr:row>940</xdr:row>
      <xdr:rowOff>14396</xdr:rowOff>
    </xdr:to>
    <xdr:pic>
      <xdr:nvPicPr>
        <xdr:cNvPr id="843" name="Picture 842">
          <a:extLst>
            <a:ext uri="{FF2B5EF4-FFF2-40B4-BE49-F238E27FC236}">
              <a16:creationId xmlns:a16="http://schemas.microsoft.com/office/drawing/2014/main" id="{B8173FEE-310E-6948-8A98-3BBCC49DFA60}"/>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54418" y="655939970"/>
          <a:ext cx="640826" cy="664426"/>
        </a:xfrm>
        <a:prstGeom prst="rect">
          <a:avLst/>
        </a:prstGeom>
      </xdr:spPr>
    </xdr:pic>
    <xdr:clientData/>
  </xdr:twoCellAnchor>
  <xdr:twoCellAnchor>
    <xdr:from>
      <xdr:col>1</xdr:col>
      <xdr:colOff>46605</xdr:colOff>
      <xdr:row>940</xdr:row>
      <xdr:rowOff>46605</xdr:rowOff>
    </xdr:from>
    <xdr:to>
      <xdr:col>1</xdr:col>
      <xdr:colOff>687431</xdr:colOff>
      <xdr:row>940</xdr:row>
      <xdr:rowOff>675673</xdr:rowOff>
    </xdr:to>
    <xdr:pic>
      <xdr:nvPicPr>
        <xdr:cNvPr id="844" name="Picture 843">
          <a:extLst>
            <a:ext uri="{FF2B5EF4-FFF2-40B4-BE49-F238E27FC236}">
              <a16:creationId xmlns:a16="http://schemas.microsoft.com/office/drawing/2014/main" id="{DCDA6428-54E0-5449-88DB-E38CEA82C9EC}"/>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1164205" y="656636605"/>
          <a:ext cx="640826" cy="629068"/>
        </a:xfrm>
        <a:prstGeom prst="rect">
          <a:avLst/>
        </a:prstGeom>
      </xdr:spPr>
    </xdr:pic>
    <xdr:clientData/>
  </xdr:twoCellAnchor>
  <xdr:twoCellAnchor>
    <xdr:from>
      <xdr:col>1</xdr:col>
      <xdr:colOff>58256</xdr:colOff>
      <xdr:row>944</xdr:row>
      <xdr:rowOff>34954</xdr:rowOff>
    </xdr:from>
    <xdr:to>
      <xdr:col>1</xdr:col>
      <xdr:colOff>576399</xdr:colOff>
      <xdr:row>944</xdr:row>
      <xdr:rowOff>664128</xdr:rowOff>
    </xdr:to>
    <xdr:pic>
      <xdr:nvPicPr>
        <xdr:cNvPr id="845" name="Picture 844">
          <a:extLst>
            <a:ext uri="{FF2B5EF4-FFF2-40B4-BE49-F238E27FC236}">
              <a16:creationId xmlns:a16="http://schemas.microsoft.com/office/drawing/2014/main" id="{0A0E7CD2-6FD5-9A4C-9240-5778804E3D59}"/>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1175856" y="659418954"/>
          <a:ext cx="518143" cy="629174"/>
        </a:xfrm>
        <a:prstGeom prst="rect">
          <a:avLst/>
        </a:prstGeom>
      </xdr:spPr>
    </xdr:pic>
    <xdr:clientData/>
  </xdr:twoCellAnchor>
  <xdr:twoCellAnchor>
    <xdr:from>
      <xdr:col>1</xdr:col>
      <xdr:colOff>34954</xdr:colOff>
      <xdr:row>945</xdr:row>
      <xdr:rowOff>11651</xdr:rowOff>
    </xdr:from>
    <xdr:to>
      <xdr:col>1</xdr:col>
      <xdr:colOff>658409</xdr:colOff>
      <xdr:row>945</xdr:row>
      <xdr:rowOff>640826</xdr:rowOff>
    </xdr:to>
    <xdr:pic>
      <xdr:nvPicPr>
        <xdr:cNvPr id="846" name="Picture 845">
          <a:extLst>
            <a:ext uri="{FF2B5EF4-FFF2-40B4-BE49-F238E27FC236}">
              <a16:creationId xmlns:a16="http://schemas.microsoft.com/office/drawing/2014/main" id="{59290EC9-93D1-8444-8192-244A96EE6A5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1152554" y="660094151"/>
          <a:ext cx="623455" cy="629175"/>
        </a:xfrm>
        <a:prstGeom prst="rect">
          <a:avLst/>
        </a:prstGeom>
      </xdr:spPr>
    </xdr:pic>
    <xdr:clientData/>
  </xdr:twoCellAnchor>
  <xdr:twoCellAnchor>
    <xdr:from>
      <xdr:col>1</xdr:col>
      <xdr:colOff>46606</xdr:colOff>
      <xdr:row>946</xdr:row>
      <xdr:rowOff>34953</xdr:rowOff>
    </xdr:from>
    <xdr:to>
      <xdr:col>1</xdr:col>
      <xdr:colOff>652799</xdr:colOff>
      <xdr:row>946</xdr:row>
      <xdr:rowOff>652477</xdr:rowOff>
    </xdr:to>
    <xdr:pic>
      <xdr:nvPicPr>
        <xdr:cNvPr id="847" name="Picture 846">
          <a:extLst>
            <a:ext uri="{FF2B5EF4-FFF2-40B4-BE49-F238E27FC236}">
              <a16:creationId xmlns:a16="http://schemas.microsoft.com/office/drawing/2014/main" id="{52C24A01-1926-6C48-A71E-4E0DA3F890CF}"/>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1164206" y="660815953"/>
          <a:ext cx="606193" cy="617524"/>
        </a:xfrm>
        <a:prstGeom prst="rect">
          <a:avLst/>
        </a:prstGeom>
      </xdr:spPr>
    </xdr:pic>
    <xdr:clientData/>
  </xdr:twoCellAnchor>
  <xdr:twoCellAnchor>
    <xdr:from>
      <xdr:col>1</xdr:col>
      <xdr:colOff>34954</xdr:colOff>
      <xdr:row>947</xdr:row>
      <xdr:rowOff>46606</xdr:rowOff>
    </xdr:from>
    <xdr:to>
      <xdr:col>1</xdr:col>
      <xdr:colOff>699082</xdr:colOff>
      <xdr:row>948</xdr:row>
      <xdr:rowOff>17376</xdr:rowOff>
    </xdr:to>
    <xdr:pic>
      <xdr:nvPicPr>
        <xdr:cNvPr id="848" name="Picture 847">
          <a:extLst>
            <a:ext uri="{FF2B5EF4-FFF2-40B4-BE49-F238E27FC236}">
              <a16:creationId xmlns:a16="http://schemas.microsoft.com/office/drawing/2014/main" id="{0BFC582A-08CE-2442-803C-EF83BCB11519}"/>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1152554" y="661526106"/>
          <a:ext cx="664128" cy="669270"/>
        </a:xfrm>
        <a:prstGeom prst="rect">
          <a:avLst/>
        </a:prstGeom>
      </xdr:spPr>
    </xdr:pic>
    <xdr:clientData/>
  </xdr:twoCellAnchor>
  <xdr:twoCellAnchor>
    <xdr:from>
      <xdr:col>1</xdr:col>
      <xdr:colOff>58257</xdr:colOff>
      <xdr:row>948</xdr:row>
      <xdr:rowOff>58256</xdr:rowOff>
    </xdr:from>
    <xdr:to>
      <xdr:col>1</xdr:col>
      <xdr:colOff>652477</xdr:colOff>
      <xdr:row>948</xdr:row>
      <xdr:rowOff>693256</xdr:rowOff>
    </xdr:to>
    <xdr:pic>
      <xdr:nvPicPr>
        <xdr:cNvPr id="849" name="Picture 848">
          <a:extLst>
            <a:ext uri="{FF2B5EF4-FFF2-40B4-BE49-F238E27FC236}">
              <a16:creationId xmlns:a16="http://schemas.microsoft.com/office/drawing/2014/main" id="{54BC8B61-2B1E-C64A-B0A1-58C6554CDF1E}"/>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175857" y="662236256"/>
          <a:ext cx="594220" cy="635000"/>
        </a:xfrm>
        <a:prstGeom prst="rect">
          <a:avLst/>
        </a:prstGeom>
      </xdr:spPr>
    </xdr:pic>
    <xdr:clientData/>
  </xdr:twoCellAnchor>
  <xdr:twoCellAnchor>
    <xdr:from>
      <xdr:col>1</xdr:col>
      <xdr:colOff>23303</xdr:colOff>
      <xdr:row>949</xdr:row>
      <xdr:rowOff>34955</xdr:rowOff>
    </xdr:from>
    <xdr:to>
      <xdr:col>1</xdr:col>
      <xdr:colOff>757339</xdr:colOff>
      <xdr:row>949</xdr:row>
      <xdr:rowOff>667977</xdr:rowOff>
    </xdr:to>
    <xdr:pic>
      <xdr:nvPicPr>
        <xdr:cNvPr id="850" name="Picture 849">
          <a:extLst>
            <a:ext uri="{FF2B5EF4-FFF2-40B4-BE49-F238E27FC236}">
              <a16:creationId xmlns:a16="http://schemas.microsoft.com/office/drawing/2014/main" id="{EAE2F3FB-D18E-D040-B58F-2EEF498DD8A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40903" y="662911455"/>
          <a:ext cx="734036" cy="633022"/>
        </a:xfrm>
        <a:prstGeom prst="rect">
          <a:avLst/>
        </a:prstGeom>
      </xdr:spPr>
    </xdr:pic>
    <xdr:clientData/>
  </xdr:twoCellAnchor>
  <xdr:twoCellAnchor>
    <xdr:from>
      <xdr:col>1</xdr:col>
      <xdr:colOff>11651</xdr:colOff>
      <xdr:row>950</xdr:row>
      <xdr:rowOff>0</xdr:rowOff>
    </xdr:from>
    <xdr:to>
      <xdr:col>1</xdr:col>
      <xdr:colOff>745687</xdr:colOff>
      <xdr:row>950</xdr:row>
      <xdr:rowOff>633022</xdr:rowOff>
    </xdr:to>
    <xdr:pic>
      <xdr:nvPicPr>
        <xdr:cNvPr id="851" name="Picture 850">
          <a:extLst>
            <a:ext uri="{FF2B5EF4-FFF2-40B4-BE49-F238E27FC236}">
              <a16:creationId xmlns:a16="http://schemas.microsoft.com/office/drawing/2014/main" id="{6C687CBA-5FB0-7A45-B693-A92A0E945EB8}"/>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29251" y="663575000"/>
          <a:ext cx="734036" cy="633022"/>
        </a:xfrm>
        <a:prstGeom prst="rect">
          <a:avLst/>
        </a:prstGeom>
      </xdr:spPr>
    </xdr:pic>
    <xdr:clientData/>
  </xdr:twoCellAnchor>
  <xdr:twoCellAnchor>
    <xdr:from>
      <xdr:col>1</xdr:col>
      <xdr:colOff>34954</xdr:colOff>
      <xdr:row>951</xdr:row>
      <xdr:rowOff>34954</xdr:rowOff>
    </xdr:from>
    <xdr:to>
      <xdr:col>1</xdr:col>
      <xdr:colOff>768990</xdr:colOff>
      <xdr:row>951</xdr:row>
      <xdr:rowOff>667976</xdr:rowOff>
    </xdr:to>
    <xdr:pic>
      <xdr:nvPicPr>
        <xdr:cNvPr id="852" name="Picture 851">
          <a:extLst>
            <a:ext uri="{FF2B5EF4-FFF2-40B4-BE49-F238E27FC236}">
              <a16:creationId xmlns:a16="http://schemas.microsoft.com/office/drawing/2014/main" id="{D25726AA-9AA8-D440-B436-ECA16400C9E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52554" y="664308454"/>
          <a:ext cx="734036" cy="633022"/>
        </a:xfrm>
        <a:prstGeom prst="rect">
          <a:avLst/>
        </a:prstGeom>
      </xdr:spPr>
    </xdr:pic>
    <xdr:clientData/>
  </xdr:twoCellAnchor>
  <xdr:twoCellAnchor>
    <xdr:from>
      <xdr:col>1</xdr:col>
      <xdr:colOff>46605</xdr:colOff>
      <xdr:row>952</xdr:row>
      <xdr:rowOff>46605</xdr:rowOff>
    </xdr:from>
    <xdr:to>
      <xdr:col>1</xdr:col>
      <xdr:colOff>777983</xdr:colOff>
      <xdr:row>952</xdr:row>
      <xdr:rowOff>687431</xdr:rowOff>
    </xdr:to>
    <xdr:pic>
      <xdr:nvPicPr>
        <xdr:cNvPr id="853" name="Picture 852">
          <a:extLst>
            <a:ext uri="{FF2B5EF4-FFF2-40B4-BE49-F238E27FC236}">
              <a16:creationId xmlns:a16="http://schemas.microsoft.com/office/drawing/2014/main" id="{7AAE8972-4287-AB42-BCC4-33911590C242}"/>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1164205" y="665018605"/>
          <a:ext cx="731378" cy="640826"/>
        </a:xfrm>
        <a:prstGeom prst="rect">
          <a:avLst/>
        </a:prstGeom>
      </xdr:spPr>
    </xdr:pic>
    <xdr:clientData/>
  </xdr:twoCellAnchor>
  <xdr:twoCellAnchor>
    <xdr:from>
      <xdr:col>1</xdr:col>
      <xdr:colOff>34954</xdr:colOff>
      <xdr:row>953</xdr:row>
      <xdr:rowOff>23303</xdr:rowOff>
    </xdr:from>
    <xdr:to>
      <xdr:col>1</xdr:col>
      <xdr:colOff>853530</xdr:colOff>
      <xdr:row>953</xdr:row>
      <xdr:rowOff>687431</xdr:rowOff>
    </xdr:to>
    <xdr:pic>
      <xdr:nvPicPr>
        <xdr:cNvPr id="854" name="Picture 853">
          <a:extLst>
            <a:ext uri="{FF2B5EF4-FFF2-40B4-BE49-F238E27FC236}">
              <a16:creationId xmlns:a16="http://schemas.microsoft.com/office/drawing/2014/main" id="{82E090A0-A33C-8449-A510-EE11D384279D}"/>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1152554" y="665693803"/>
          <a:ext cx="818576" cy="664128"/>
        </a:xfrm>
        <a:prstGeom prst="rect">
          <a:avLst/>
        </a:prstGeom>
      </xdr:spPr>
    </xdr:pic>
    <xdr:clientData/>
  </xdr:twoCellAnchor>
  <xdr:twoCellAnchor>
    <xdr:from>
      <xdr:col>1</xdr:col>
      <xdr:colOff>34955</xdr:colOff>
      <xdr:row>954</xdr:row>
      <xdr:rowOff>34954</xdr:rowOff>
    </xdr:from>
    <xdr:to>
      <xdr:col>1</xdr:col>
      <xdr:colOff>794195</xdr:colOff>
      <xdr:row>954</xdr:row>
      <xdr:rowOff>675780</xdr:rowOff>
    </xdr:to>
    <xdr:pic>
      <xdr:nvPicPr>
        <xdr:cNvPr id="855" name="Picture 854">
          <a:extLst>
            <a:ext uri="{FF2B5EF4-FFF2-40B4-BE49-F238E27FC236}">
              <a16:creationId xmlns:a16="http://schemas.microsoft.com/office/drawing/2014/main" id="{A7FD045F-5684-A04D-959C-5F49040D7E29}"/>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1152555" y="666403954"/>
          <a:ext cx="759240" cy="640826"/>
        </a:xfrm>
        <a:prstGeom prst="rect">
          <a:avLst/>
        </a:prstGeom>
      </xdr:spPr>
    </xdr:pic>
    <xdr:clientData/>
  </xdr:twoCellAnchor>
  <xdr:twoCellAnchor>
    <xdr:from>
      <xdr:col>1</xdr:col>
      <xdr:colOff>34953</xdr:colOff>
      <xdr:row>955</xdr:row>
      <xdr:rowOff>34954</xdr:rowOff>
    </xdr:from>
    <xdr:to>
      <xdr:col>1</xdr:col>
      <xdr:colOff>801533</xdr:colOff>
      <xdr:row>955</xdr:row>
      <xdr:rowOff>664128</xdr:rowOff>
    </xdr:to>
    <xdr:pic>
      <xdr:nvPicPr>
        <xdr:cNvPr id="856" name="Picture 855">
          <a:extLst>
            <a:ext uri="{FF2B5EF4-FFF2-40B4-BE49-F238E27FC236}">
              <a16:creationId xmlns:a16="http://schemas.microsoft.com/office/drawing/2014/main" id="{C0A1C746-BED3-D34B-BF65-73F0D5807D45}"/>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152553" y="667102454"/>
          <a:ext cx="766580" cy="629174"/>
        </a:xfrm>
        <a:prstGeom prst="rect">
          <a:avLst/>
        </a:prstGeom>
      </xdr:spPr>
    </xdr:pic>
    <xdr:clientData/>
  </xdr:twoCellAnchor>
  <xdr:twoCellAnchor>
    <xdr:from>
      <xdr:col>1</xdr:col>
      <xdr:colOff>46605</xdr:colOff>
      <xdr:row>956</xdr:row>
      <xdr:rowOff>34954</xdr:rowOff>
    </xdr:from>
    <xdr:to>
      <xdr:col>1</xdr:col>
      <xdr:colOff>524312</xdr:colOff>
      <xdr:row>956</xdr:row>
      <xdr:rowOff>665888</xdr:rowOff>
    </xdr:to>
    <xdr:pic>
      <xdr:nvPicPr>
        <xdr:cNvPr id="857" name="Picture 856">
          <a:extLst>
            <a:ext uri="{FF2B5EF4-FFF2-40B4-BE49-F238E27FC236}">
              <a16:creationId xmlns:a16="http://schemas.microsoft.com/office/drawing/2014/main" id="{9484CDC1-54CA-A749-AF22-B8F36A96DB05}"/>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5" y="667800954"/>
          <a:ext cx="477707" cy="630934"/>
        </a:xfrm>
        <a:prstGeom prst="rect">
          <a:avLst/>
        </a:prstGeom>
      </xdr:spPr>
    </xdr:pic>
    <xdr:clientData/>
  </xdr:twoCellAnchor>
  <xdr:twoCellAnchor>
    <xdr:from>
      <xdr:col>1</xdr:col>
      <xdr:colOff>46606</xdr:colOff>
      <xdr:row>957</xdr:row>
      <xdr:rowOff>46605</xdr:rowOff>
    </xdr:from>
    <xdr:to>
      <xdr:col>1</xdr:col>
      <xdr:colOff>524313</xdr:colOff>
      <xdr:row>957</xdr:row>
      <xdr:rowOff>677539</xdr:rowOff>
    </xdr:to>
    <xdr:pic>
      <xdr:nvPicPr>
        <xdr:cNvPr id="858" name="Picture 857">
          <a:extLst>
            <a:ext uri="{FF2B5EF4-FFF2-40B4-BE49-F238E27FC236}">
              <a16:creationId xmlns:a16="http://schemas.microsoft.com/office/drawing/2014/main" id="{8D4ABFF0-CCDB-7348-9F13-098043DE7CD7}"/>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6" y="668511105"/>
          <a:ext cx="477707" cy="630934"/>
        </a:xfrm>
        <a:prstGeom prst="rect">
          <a:avLst/>
        </a:prstGeom>
      </xdr:spPr>
    </xdr:pic>
    <xdr:clientData/>
  </xdr:twoCellAnchor>
  <xdr:twoCellAnchor>
    <xdr:from>
      <xdr:col>1</xdr:col>
      <xdr:colOff>104860</xdr:colOff>
      <xdr:row>963</xdr:row>
      <xdr:rowOff>34952</xdr:rowOff>
    </xdr:from>
    <xdr:to>
      <xdr:col>1</xdr:col>
      <xdr:colOff>559265</xdr:colOff>
      <xdr:row>963</xdr:row>
      <xdr:rowOff>676465</xdr:rowOff>
    </xdr:to>
    <xdr:pic>
      <xdr:nvPicPr>
        <xdr:cNvPr id="859" name="Picture 858">
          <a:extLst>
            <a:ext uri="{FF2B5EF4-FFF2-40B4-BE49-F238E27FC236}">
              <a16:creationId xmlns:a16="http://schemas.microsoft.com/office/drawing/2014/main" id="{F2B8A3E6-7D7C-9448-B656-683E4A37C5F6}"/>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222460" y="672690452"/>
          <a:ext cx="454405" cy="641513"/>
        </a:xfrm>
        <a:prstGeom prst="rect">
          <a:avLst/>
        </a:prstGeom>
      </xdr:spPr>
    </xdr:pic>
    <xdr:clientData/>
  </xdr:twoCellAnchor>
  <xdr:twoCellAnchor>
    <xdr:from>
      <xdr:col>1</xdr:col>
      <xdr:colOff>139816</xdr:colOff>
      <xdr:row>964</xdr:row>
      <xdr:rowOff>34954</xdr:rowOff>
    </xdr:from>
    <xdr:to>
      <xdr:col>1</xdr:col>
      <xdr:colOff>571616</xdr:colOff>
      <xdr:row>964</xdr:row>
      <xdr:rowOff>669954</xdr:rowOff>
    </xdr:to>
    <xdr:pic>
      <xdr:nvPicPr>
        <xdr:cNvPr id="860" name="Picture 859">
          <a:extLst>
            <a:ext uri="{FF2B5EF4-FFF2-40B4-BE49-F238E27FC236}">
              <a16:creationId xmlns:a16="http://schemas.microsoft.com/office/drawing/2014/main" id="{411D99F1-8458-DE43-8E3B-3CEA2F944A70}"/>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3388954"/>
          <a:ext cx="431800" cy="635000"/>
        </a:xfrm>
        <a:prstGeom prst="rect">
          <a:avLst/>
        </a:prstGeom>
      </xdr:spPr>
    </xdr:pic>
    <xdr:clientData/>
  </xdr:twoCellAnchor>
  <xdr:twoCellAnchor>
    <xdr:from>
      <xdr:col>1</xdr:col>
      <xdr:colOff>139816</xdr:colOff>
      <xdr:row>965</xdr:row>
      <xdr:rowOff>46605</xdr:rowOff>
    </xdr:from>
    <xdr:to>
      <xdr:col>1</xdr:col>
      <xdr:colOff>571616</xdr:colOff>
      <xdr:row>965</xdr:row>
      <xdr:rowOff>681605</xdr:rowOff>
    </xdr:to>
    <xdr:pic>
      <xdr:nvPicPr>
        <xdr:cNvPr id="861" name="Picture 860">
          <a:extLst>
            <a:ext uri="{FF2B5EF4-FFF2-40B4-BE49-F238E27FC236}">
              <a16:creationId xmlns:a16="http://schemas.microsoft.com/office/drawing/2014/main" id="{C1DBE360-8A86-9946-9AB5-7694BEFD1FC8}"/>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4099105"/>
          <a:ext cx="431800" cy="635000"/>
        </a:xfrm>
        <a:prstGeom prst="rect">
          <a:avLst/>
        </a:prstGeom>
      </xdr:spPr>
    </xdr:pic>
    <xdr:clientData/>
  </xdr:twoCellAnchor>
  <xdr:twoCellAnchor>
    <xdr:from>
      <xdr:col>1</xdr:col>
      <xdr:colOff>128165</xdr:colOff>
      <xdr:row>966</xdr:row>
      <xdr:rowOff>34954</xdr:rowOff>
    </xdr:from>
    <xdr:to>
      <xdr:col>1</xdr:col>
      <xdr:colOff>585365</xdr:colOff>
      <xdr:row>966</xdr:row>
      <xdr:rowOff>682654</xdr:rowOff>
    </xdr:to>
    <xdr:pic>
      <xdr:nvPicPr>
        <xdr:cNvPr id="862" name="Picture 861">
          <a:extLst>
            <a:ext uri="{FF2B5EF4-FFF2-40B4-BE49-F238E27FC236}">
              <a16:creationId xmlns:a16="http://schemas.microsoft.com/office/drawing/2014/main" id="{8EDFF94A-AB99-5046-B5F3-57FEDB0A6AA6}"/>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245765" y="674785954"/>
          <a:ext cx="457200" cy="647700"/>
        </a:xfrm>
        <a:prstGeom prst="rect">
          <a:avLst/>
        </a:prstGeom>
      </xdr:spPr>
    </xdr:pic>
    <xdr:clientData/>
  </xdr:twoCellAnchor>
  <xdr:twoCellAnchor>
    <xdr:from>
      <xdr:col>1</xdr:col>
      <xdr:colOff>58256</xdr:colOff>
      <xdr:row>959</xdr:row>
      <xdr:rowOff>11651</xdr:rowOff>
    </xdr:from>
    <xdr:to>
      <xdr:col>1</xdr:col>
      <xdr:colOff>502756</xdr:colOff>
      <xdr:row>959</xdr:row>
      <xdr:rowOff>664129</xdr:rowOff>
    </xdr:to>
    <xdr:pic>
      <xdr:nvPicPr>
        <xdr:cNvPr id="863" name="Picture 862">
          <a:extLst>
            <a:ext uri="{FF2B5EF4-FFF2-40B4-BE49-F238E27FC236}">
              <a16:creationId xmlns:a16="http://schemas.microsoft.com/office/drawing/2014/main" id="{E18EEC21-85A7-584C-8D0C-4B6A174D14FD}"/>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175856" y="669873151"/>
          <a:ext cx="444500" cy="652478"/>
        </a:xfrm>
        <a:prstGeom prst="rect">
          <a:avLst/>
        </a:prstGeom>
      </xdr:spPr>
    </xdr:pic>
    <xdr:clientData/>
  </xdr:twoCellAnchor>
  <xdr:twoCellAnchor>
    <xdr:from>
      <xdr:col>1</xdr:col>
      <xdr:colOff>93211</xdr:colOff>
      <xdr:row>960</xdr:row>
      <xdr:rowOff>23303</xdr:rowOff>
    </xdr:from>
    <xdr:to>
      <xdr:col>1</xdr:col>
      <xdr:colOff>537711</xdr:colOff>
      <xdr:row>960</xdr:row>
      <xdr:rowOff>675781</xdr:rowOff>
    </xdr:to>
    <xdr:pic>
      <xdr:nvPicPr>
        <xdr:cNvPr id="864" name="Picture 863">
          <a:extLst>
            <a:ext uri="{FF2B5EF4-FFF2-40B4-BE49-F238E27FC236}">
              <a16:creationId xmlns:a16="http://schemas.microsoft.com/office/drawing/2014/main" id="{D8950010-FD61-014A-B2B1-E9E166303C1E}"/>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0811" y="670583303"/>
          <a:ext cx="444500" cy="652478"/>
        </a:xfrm>
        <a:prstGeom prst="rect">
          <a:avLst/>
        </a:prstGeom>
      </xdr:spPr>
    </xdr:pic>
    <xdr:clientData/>
  </xdr:twoCellAnchor>
  <xdr:twoCellAnchor>
    <xdr:from>
      <xdr:col>1</xdr:col>
      <xdr:colOff>104862</xdr:colOff>
      <xdr:row>961</xdr:row>
      <xdr:rowOff>11651</xdr:rowOff>
    </xdr:from>
    <xdr:to>
      <xdr:col>1</xdr:col>
      <xdr:colOff>549362</xdr:colOff>
      <xdr:row>961</xdr:row>
      <xdr:rowOff>664129</xdr:rowOff>
    </xdr:to>
    <xdr:pic>
      <xdr:nvPicPr>
        <xdr:cNvPr id="865" name="Picture 864">
          <a:extLst>
            <a:ext uri="{FF2B5EF4-FFF2-40B4-BE49-F238E27FC236}">
              <a16:creationId xmlns:a16="http://schemas.microsoft.com/office/drawing/2014/main" id="{374A7AF3-F8FC-3544-AA0E-FE08D3BB92D3}"/>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22462" y="671270151"/>
          <a:ext cx="444500" cy="652478"/>
        </a:xfrm>
        <a:prstGeom prst="rect">
          <a:avLst/>
        </a:prstGeom>
      </xdr:spPr>
    </xdr:pic>
    <xdr:clientData/>
  </xdr:twoCellAnchor>
  <xdr:twoCellAnchor>
    <xdr:from>
      <xdr:col>1</xdr:col>
      <xdr:colOff>94143</xdr:colOff>
      <xdr:row>962</xdr:row>
      <xdr:rowOff>24236</xdr:rowOff>
    </xdr:from>
    <xdr:to>
      <xdr:col>1</xdr:col>
      <xdr:colOff>538643</xdr:colOff>
      <xdr:row>962</xdr:row>
      <xdr:rowOff>676714</xdr:rowOff>
    </xdr:to>
    <xdr:pic>
      <xdr:nvPicPr>
        <xdr:cNvPr id="866" name="Picture 865">
          <a:extLst>
            <a:ext uri="{FF2B5EF4-FFF2-40B4-BE49-F238E27FC236}">
              <a16:creationId xmlns:a16="http://schemas.microsoft.com/office/drawing/2014/main" id="{9A5195BD-0FB3-FA46-B044-FD99E7AE5C87}"/>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1743" y="671981236"/>
          <a:ext cx="444500" cy="652478"/>
        </a:xfrm>
        <a:prstGeom prst="rect">
          <a:avLst/>
        </a:prstGeom>
      </xdr:spPr>
    </xdr:pic>
    <xdr:clientData/>
  </xdr:twoCellAnchor>
  <xdr:twoCellAnchor>
    <xdr:from>
      <xdr:col>1</xdr:col>
      <xdr:colOff>69908</xdr:colOff>
      <xdr:row>958</xdr:row>
      <xdr:rowOff>46606</xdr:rowOff>
    </xdr:from>
    <xdr:to>
      <xdr:col>1</xdr:col>
      <xdr:colOff>547615</xdr:colOff>
      <xdr:row>958</xdr:row>
      <xdr:rowOff>677540</xdr:rowOff>
    </xdr:to>
    <xdr:pic>
      <xdr:nvPicPr>
        <xdr:cNvPr id="867" name="Picture 866">
          <a:extLst>
            <a:ext uri="{FF2B5EF4-FFF2-40B4-BE49-F238E27FC236}">
              <a16:creationId xmlns:a16="http://schemas.microsoft.com/office/drawing/2014/main" id="{A42E4FB8-A575-4049-8442-BA1998A11BA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87508" y="669209606"/>
          <a:ext cx="477707" cy="630934"/>
        </a:xfrm>
        <a:prstGeom prst="rect">
          <a:avLst/>
        </a:prstGeom>
      </xdr:spPr>
    </xdr:pic>
    <xdr:clientData/>
  </xdr:twoCellAnchor>
  <xdr:twoCellAnchor>
    <xdr:from>
      <xdr:col>1</xdr:col>
      <xdr:colOff>90714</xdr:colOff>
      <xdr:row>943</xdr:row>
      <xdr:rowOff>12221</xdr:rowOff>
    </xdr:from>
    <xdr:to>
      <xdr:col>1</xdr:col>
      <xdr:colOff>566964</xdr:colOff>
      <xdr:row>943</xdr:row>
      <xdr:rowOff>659970</xdr:rowOff>
    </xdr:to>
    <xdr:pic>
      <xdr:nvPicPr>
        <xdr:cNvPr id="868" name="Picture 867">
          <a:extLst>
            <a:ext uri="{FF2B5EF4-FFF2-40B4-BE49-F238E27FC236}">
              <a16:creationId xmlns:a16="http://schemas.microsoft.com/office/drawing/2014/main" id="{08474A48-6143-544E-A6EB-E07ACAA75670}"/>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208314" y="658697721"/>
          <a:ext cx="476250" cy="647749"/>
        </a:xfrm>
        <a:prstGeom prst="rect">
          <a:avLst/>
        </a:prstGeom>
      </xdr:spPr>
    </xdr:pic>
    <xdr:clientData/>
  </xdr:twoCellAnchor>
  <xdr:twoCellAnchor>
    <xdr:from>
      <xdr:col>1</xdr:col>
      <xdr:colOff>136072</xdr:colOff>
      <xdr:row>942</xdr:row>
      <xdr:rowOff>45357</xdr:rowOff>
    </xdr:from>
    <xdr:to>
      <xdr:col>1</xdr:col>
      <xdr:colOff>544286</xdr:colOff>
      <xdr:row>943</xdr:row>
      <xdr:rowOff>22301</xdr:rowOff>
    </xdr:to>
    <xdr:pic>
      <xdr:nvPicPr>
        <xdr:cNvPr id="869" name="Picture 868">
          <a:extLst>
            <a:ext uri="{FF2B5EF4-FFF2-40B4-BE49-F238E27FC236}">
              <a16:creationId xmlns:a16="http://schemas.microsoft.com/office/drawing/2014/main" id="{30013C9F-6DE3-7D49-80A0-56FEAE9835E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253672" y="658032357"/>
          <a:ext cx="408214" cy="675444"/>
        </a:xfrm>
        <a:prstGeom prst="rect">
          <a:avLst/>
        </a:prstGeom>
      </xdr:spPr>
    </xdr:pic>
    <xdr:clientData/>
  </xdr:twoCellAnchor>
  <xdr:twoCellAnchor>
    <xdr:from>
      <xdr:col>1</xdr:col>
      <xdr:colOff>68036</xdr:colOff>
      <xdr:row>967</xdr:row>
      <xdr:rowOff>34766</xdr:rowOff>
    </xdr:from>
    <xdr:to>
      <xdr:col>1</xdr:col>
      <xdr:colOff>582846</xdr:colOff>
      <xdr:row>968</xdr:row>
      <xdr:rowOff>0</xdr:rowOff>
    </xdr:to>
    <xdr:pic>
      <xdr:nvPicPr>
        <xdr:cNvPr id="870" name="Picture 869">
          <a:extLst>
            <a:ext uri="{FF2B5EF4-FFF2-40B4-BE49-F238E27FC236}">
              <a16:creationId xmlns:a16="http://schemas.microsoft.com/office/drawing/2014/main" id="{F4C037EE-F7A6-7C41-901D-8556DB9457D6}"/>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185636" y="675484266"/>
          <a:ext cx="514810" cy="663734"/>
        </a:xfrm>
        <a:prstGeom prst="rect">
          <a:avLst/>
        </a:prstGeom>
      </xdr:spPr>
    </xdr:pic>
    <xdr:clientData/>
  </xdr:twoCellAnchor>
  <xdr:twoCellAnchor>
    <xdr:from>
      <xdr:col>1</xdr:col>
      <xdr:colOff>145618</xdr:colOff>
      <xdr:row>984</xdr:row>
      <xdr:rowOff>11982</xdr:rowOff>
    </xdr:from>
    <xdr:to>
      <xdr:col>1</xdr:col>
      <xdr:colOff>655570</xdr:colOff>
      <xdr:row>984</xdr:row>
      <xdr:rowOff>680081</xdr:rowOff>
    </xdr:to>
    <xdr:pic>
      <xdr:nvPicPr>
        <xdr:cNvPr id="871" name="Picture 870">
          <a:extLst>
            <a:ext uri="{FF2B5EF4-FFF2-40B4-BE49-F238E27FC236}">
              <a16:creationId xmlns:a16="http://schemas.microsoft.com/office/drawing/2014/main" id="{576B1E84-A05C-DC46-B8CD-D966072703B4}"/>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263218" y="687335982"/>
          <a:ext cx="509952" cy="668099"/>
        </a:xfrm>
        <a:prstGeom prst="rect">
          <a:avLst/>
        </a:prstGeom>
      </xdr:spPr>
    </xdr:pic>
    <xdr:clientData/>
  </xdr:twoCellAnchor>
  <xdr:twoCellAnchor>
    <xdr:from>
      <xdr:col>1</xdr:col>
      <xdr:colOff>164629</xdr:colOff>
      <xdr:row>802</xdr:row>
      <xdr:rowOff>47037</xdr:rowOff>
    </xdr:from>
    <xdr:to>
      <xdr:col>1</xdr:col>
      <xdr:colOff>638762</xdr:colOff>
      <xdr:row>802</xdr:row>
      <xdr:rowOff>655164</xdr:rowOff>
    </xdr:to>
    <xdr:pic>
      <xdr:nvPicPr>
        <xdr:cNvPr id="872" name="Picture 871">
          <a:extLst>
            <a:ext uri="{FF2B5EF4-FFF2-40B4-BE49-F238E27FC236}">
              <a16:creationId xmlns:a16="http://schemas.microsoft.com/office/drawing/2014/main" id="{2DBD4E8B-361B-6940-8144-6ADB8098BD8C}"/>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282229" y="560244037"/>
          <a:ext cx="474133" cy="608127"/>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873" name="Picture 872">
          <a:extLst>
            <a:ext uri="{FF2B5EF4-FFF2-40B4-BE49-F238E27FC236}">
              <a16:creationId xmlns:a16="http://schemas.microsoft.com/office/drawing/2014/main" id="{04EAD333-DBE1-A849-9A4C-538FBD657F8D}"/>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4" name="Picture 873">
          <a:extLst>
            <a:ext uri="{FF2B5EF4-FFF2-40B4-BE49-F238E27FC236}">
              <a16:creationId xmlns:a16="http://schemas.microsoft.com/office/drawing/2014/main" id="{A4EB83CF-67E9-DA43-8370-08F92A5E8FC5}"/>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5" name="Picture 874">
          <a:extLst>
            <a:ext uri="{FF2B5EF4-FFF2-40B4-BE49-F238E27FC236}">
              <a16:creationId xmlns:a16="http://schemas.microsoft.com/office/drawing/2014/main" id="{D87E1CFC-7E0C-D944-A572-9A1D6AE74FB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157030</xdr:colOff>
      <xdr:row>854</xdr:row>
      <xdr:rowOff>51130</xdr:rowOff>
    </xdr:from>
    <xdr:to>
      <xdr:col>1</xdr:col>
      <xdr:colOff>571081</xdr:colOff>
      <xdr:row>854</xdr:row>
      <xdr:rowOff>673238</xdr:rowOff>
    </xdr:to>
    <xdr:pic>
      <xdr:nvPicPr>
        <xdr:cNvPr id="876" name="Picture 875">
          <a:extLst>
            <a:ext uri="{FF2B5EF4-FFF2-40B4-BE49-F238E27FC236}">
              <a16:creationId xmlns:a16="http://schemas.microsoft.com/office/drawing/2014/main" id="{D8E43DC6-B033-994B-82AC-0CF24DB7B5AF}"/>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74630" y="596570130"/>
          <a:ext cx="414051" cy="622108"/>
        </a:xfrm>
        <a:prstGeom prst="rect">
          <a:avLst/>
        </a:prstGeom>
      </xdr:spPr>
    </xdr:pic>
    <xdr:clientData/>
  </xdr:twoCellAnchor>
  <xdr:twoCellAnchor>
    <xdr:from>
      <xdr:col>1</xdr:col>
      <xdr:colOff>106841</xdr:colOff>
      <xdr:row>1017</xdr:row>
      <xdr:rowOff>46936</xdr:rowOff>
    </xdr:from>
    <xdr:to>
      <xdr:col>1</xdr:col>
      <xdr:colOff>840877</xdr:colOff>
      <xdr:row>1017</xdr:row>
      <xdr:rowOff>679958</xdr:rowOff>
    </xdr:to>
    <xdr:pic>
      <xdr:nvPicPr>
        <xdr:cNvPr id="877" name="Picture 876">
          <a:extLst>
            <a:ext uri="{FF2B5EF4-FFF2-40B4-BE49-F238E27FC236}">
              <a16:creationId xmlns:a16="http://schemas.microsoft.com/office/drawing/2014/main" id="{265DBA91-67F5-DB4A-9383-9136C7A72FC4}"/>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224441" y="710421436"/>
          <a:ext cx="734036" cy="633022"/>
        </a:xfrm>
        <a:prstGeom prst="rect">
          <a:avLst/>
        </a:prstGeom>
      </xdr:spPr>
    </xdr:pic>
    <xdr:clientData/>
  </xdr:twoCellAnchor>
  <xdr:twoCellAnchor>
    <xdr:from>
      <xdr:col>1</xdr:col>
      <xdr:colOff>213445</xdr:colOff>
      <xdr:row>883</xdr:row>
      <xdr:rowOff>32017</xdr:rowOff>
    </xdr:from>
    <xdr:to>
      <xdr:col>1</xdr:col>
      <xdr:colOff>664051</xdr:colOff>
      <xdr:row>883</xdr:row>
      <xdr:rowOff>640336</xdr:rowOff>
    </xdr:to>
    <xdr:pic>
      <xdr:nvPicPr>
        <xdr:cNvPr id="878" name="Picture 877">
          <a:extLst>
            <a:ext uri="{FF2B5EF4-FFF2-40B4-BE49-F238E27FC236}">
              <a16:creationId xmlns:a16="http://schemas.microsoft.com/office/drawing/2014/main" id="{782D981C-D2F3-C843-BF8F-C6417BD8EC51}"/>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6807517"/>
          <a:ext cx="450606" cy="608319"/>
        </a:xfrm>
        <a:prstGeom prst="rect">
          <a:avLst/>
        </a:prstGeom>
      </xdr:spPr>
    </xdr:pic>
    <xdr:clientData/>
  </xdr:twoCellAnchor>
  <xdr:twoCellAnchor>
    <xdr:from>
      <xdr:col>1</xdr:col>
      <xdr:colOff>105833</xdr:colOff>
      <xdr:row>1022</xdr:row>
      <xdr:rowOff>49891</xdr:rowOff>
    </xdr:from>
    <xdr:to>
      <xdr:col>1</xdr:col>
      <xdr:colOff>619881</xdr:colOff>
      <xdr:row>1023</xdr:row>
      <xdr:rowOff>22678</xdr:rowOff>
    </xdr:to>
    <xdr:pic>
      <xdr:nvPicPr>
        <xdr:cNvPr id="879" name="Picture 878">
          <a:extLst>
            <a:ext uri="{FF2B5EF4-FFF2-40B4-BE49-F238E27FC236}">
              <a16:creationId xmlns:a16="http://schemas.microsoft.com/office/drawing/2014/main" id="{815069EA-909F-9248-8BD7-2CCAB4AA32EE}"/>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713916891"/>
          <a:ext cx="514048" cy="671287"/>
        </a:xfrm>
        <a:prstGeom prst="rect">
          <a:avLst/>
        </a:prstGeom>
      </xdr:spPr>
    </xdr:pic>
    <xdr:clientData/>
  </xdr:twoCellAnchor>
  <xdr:twoCellAnchor>
    <xdr:from>
      <xdr:col>1</xdr:col>
      <xdr:colOff>91440</xdr:colOff>
      <xdr:row>1027</xdr:row>
      <xdr:rowOff>60961</xdr:rowOff>
    </xdr:from>
    <xdr:to>
      <xdr:col>1</xdr:col>
      <xdr:colOff>873759</xdr:colOff>
      <xdr:row>1027</xdr:row>
      <xdr:rowOff>629921</xdr:rowOff>
    </xdr:to>
    <xdr:pic>
      <xdr:nvPicPr>
        <xdr:cNvPr id="880" name="Picture 879">
          <a:extLst>
            <a:ext uri="{FF2B5EF4-FFF2-40B4-BE49-F238E27FC236}">
              <a16:creationId xmlns:a16="http://schemas.microsoft.com/office/drawing/2014/main" id="{BF4EBF45-E840-5E41-BE74-9E294525283B}"/>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209040" y="717420461"/>
          <a:ext cx="782319" cy="568960"/>
        </a:xfrm>
        <a:prstGeom prst="rect">
          <a:avLst/>
        </a:prstGeom>
      </xdr:spPr>
    </xdr:pic>
    <xdr:clientData/>
  </xdr:twoCellAnchor>
  <xdr:twoCellAnchor>
    <xdr:from>
      <xdr:col>1</xdr:col>
      <xdr:colOff>152400</xdr:colOff>
      <xdr:row>1028</xdr:row>
      <xdr:rowOff>50800</xdr:rowOff>
    </xdr:from>
    <xdr:to>
      <xdr:col>1</xdr:col>
      <xdr:colOff>802640</xdr:colOff>
      <xdr:row>1028</xdr:row>
      <xdr:rowOff>678022</xdr:rowOff>
    </xdr:to>
    <xdr:pic>
      <xdr:nvPicPr>
        <xdr:cNvPr id="881" name="Picture 880">
          <a:extLst>
            <a:ext uri="{FF2B5EF4-FFF2-40B4-BE49-F238E27FC236}">
              <a16:creationId xmlns:a16="http://schemas.microsoft.com/office/drawing/2014/main" id="{D29B302D-B6B5-6648-AF9F-62C6F24AD8D8}"/>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270000" y="718108800"/>
          <a:ext cx="650240" cy="627222"/>
        </a:xfrm>
        <a:prstGeom prst="rect">
          <a:avLst/>
        </a:prstGeom>
      </xdr:spPr>
    </xdr:pic>
    <xdr:clientData/>
  </xdr:twoCellAnchor>
  <xdr:twoCellAnchor>
    <xdr:from>
      <xdr:col>1</xdr:col>
      <xdr:colOff>139700</xdr:colOff>
      <xdr:row>1029</xdr:row>
      <xdr:rowOff>38100</xdr:rowOff>
    </xdr:from>
    <xdr:to>
      <xdr:col>1</xdr:col>
      <xdr:colOff>736600</xdr:colOff>
      <xdr:row>1029</xdr:row>
      <xdr:rowOff>670112</xdr:rowOff>
    </xdr:to>
    <xdr:pic>
      <xdr:nvPicPr>
        <xdr:cNvPr id="882" name="Picture 881">
          <a:extLst>
            <a:ext uri="{FF2B5EF4-FFF2-40B4-BE49-F238E27FC236}">
              <a16:creationId xmlns:a16="http://schemas.microsoft.com/office/drawing/2014/main" id="{E4C4A824-451E-3446-9762-3725C0B2F843}"/>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257300" y="718794600"/>
          <a:ext cx="596900" cy="632012"/>
        </a:xfrm>
        <a:prstGeom prst="rect">
          <a:avLst/>
        </a:prstGeom>
      </xdr:spPr>
    </xdr:pic>
    <xdr:clientData/>
  </xdr:twoCellAnchor>
  <xdr:twoCellAnchor>
    <xdr:from>
      <xdr:col>1</xdr:col>
      <xdr:colOff>50800</xdr:colOff>
      <xdr:row>1030</xdr:row>
      <xdr:rowOff>34984</xdr:rowOff>
    </xdr:from>
    <xdr:to>
      <xdr:col>1</xdr:col>
      <xdr:colOff>711200</xdr:colOff>
      <xdr:row>1030</xdr:row>
      <xdr:rowOff>676693</xdr:rowOff>
    </xdr:to>
    <xdr:pic>
      <xdr:nvPicPr>
        <xdr:cNvPr id="883" name="Picture 882">
          <a:extLst>
            <a:ext uri="{FF2B5EF4-FFF2-40B4-BE49-F238E27FC236}">
              <a16:creationId xmlns:a16="http://schemas.microsoft.com/office/drawing/2014/main" id="{50BE1D0D-D920-9748-8721-2F1FD30EBB27}"/>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68400" y="719489984"/>
          <a:ext cx="660400" cy="641709"/>
        </a:xfrm>
        <a:prstGeom prst="rect">
          <a:avLst/>
        </a:prstGeom>
      </xdr:spPr>
    </xdr:pic>
    <xdr:clientData/>
  </xdr:twoCellAnchor>
  <xdr:twoCellAnchor>
    <xdr:from>
      <xdr:col>1</xdr:col>
      <xdr:colOff>75821</xdr:colOff>
      <xdr:row>1031</xdr:row>
      <xdr:rowOff>37911</xdr:rowOff>
    </xdr:from>
    <xdr:to>
      <xdr:col>1</xdr:col>
      <xdr:colOff>736221</xdr:colOff>
      <xdr:row>1031</xdr:row>
      <xdr:rowOff>679620</xdr:rowOff>
    </xdr:to>
    <xdr:pic>
      <xdr:nvPicPr>
        <xdr:cNvPr id="884" name="Picture 883">
          <a:extLst>
            <a:ext uri="{FF2B5EF4-FFF2-40B4-BE49-F238E27FC236}">
              <a16:creationId xmlns:a16="http://schemas.microsoft.com/office/drawing/2014/main" id="{4AEADC4B-F629-A945-8D7E-89AF1A0C50F5}"/>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93421" y="720191411"/>
          <a:ext cx="660400" cy="641709"/>
        </a:xfrm>
        <a:prstGeom prst="rect">
          <a:avLst/>
        </a:prstGeom>
      </xdr:spPr>
    </xdr:pic>
    <xdr:clientData/>
  </xdr:twoCellAnchor>
  <xdr:twoCellAnchor editAs="oneCell">
    <xdr:from>
      <xdr:col>1</xdr:col>
      <xdr:colOff>101600</xdr:colOff>
      <xdr:row>1032</xdr:row>
      <xdr:rowOff>42848</xdr:rowOff>
    </xdr:from>
    <xdr:to>
      <xdr:col>1</xdr:col>
      <xdr:colOff>723900</xdr:colOff>
      <xdr:row>1032</xdr:row>
      <xdr:rowOff>663707</xdr:rowOff>
    </xdr:to>
    <xdr:pic>
      <xdr:nvPicPr>
        <xdr:cNvPr id="885" name="Picture 884">
          <a:extLst>
            <a:ext uri="{FF2B5EF4-FFF2-40B4-BE49-F238E27FC236}">
              <a16:creationId xmlns:a16="http://schemas.microsoft.com/office/drawing/2014/main" id="{C8FE7EC7-4F13-364A-AC46-17D25CD75F63}"/>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0894848"/>
          <a:ext cx="622300" cy="620859"/>
        </a:xfrm>
        <a:prstGeom prst="rect">
          <a:avLst/>
        </a:prstGeom>
      </xdr:spPr>
    </xdr:pic>
    <xdr:clientData/>
  </xdr:twoCellAnchor>
  <xdr:twoCellAnchor editAs="oneCell">
    <xdr:from>
      <xdr:col>1</xdr:col>
      <xdr:colOff>101600</xdr:colOff>
      <xdr:row>1033</xdr:row>
      <xdr:rowOff>38100</xdr:rowOff>
    </xdr:from>
    <xdr:to>
      <xdr:col>1</xdr:col>
      <xdr:colOff>723900</xdr:colOff>
      <xdr:row>1033</xdr:row>
      <xdr:rowOff>658959</xdr:rowOff>
    </xdr:to>
    <xdr:pic>
      <xdr:nvPicPr>
        <xdr:cNvPr id="886" name="Picture 885">
          <a:extLst>
            <a:ext uri="{FF2B5EF4-FFF2-40B4-BE49-F238E27FC236}">
              <a16:creationId xmlns:a16="http://schemas.microsoft.com/office/drawing/2014/main" id="{990DC640-0805-6C47-9223-F5EE9333F09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1588600"/>
          <a:ext cx="622300" cy="620859"/>
        </a:xfrm>
        <a:prstGeom prst="rect">
          <a:avLst/>
        </a:prstGeom>
      </xdr:spPr>
    </xdr:pic>
    <xdr:clientData/>
  </xdr:twoCellAnchor>
  <xdr:twoCellAnchor>
    <xdr:from>
      <xdr:col>1</xdr:col>
      <xdr:colOff>101600</xdr:colOff>
      <xdr:row>1034</xdr:row>
      <xdr:rowOff>50800</xdr:rowOff>
    </xdr:from>
    <xdr:to>
      <xdr:col>1</xdr:col>
      <xdr:colOff>698500</xdr:colOff>
      <xdr:row>1034</xdr:row>
      <xdr:rowOff>675910</xdr:rowOff>
    </xdr:to>
    <xdr:pic>
      <xdr:nvPicPr>
        <xdr:cNvPr id="887" name="Picture 886">
          <a:extLst>
            <a:ext uri="{FF2B5EF4-FFF2-40B4-BE49-F238E27FC236}">
              <a16:creationId xmlns:a16="http://schemas.microsoft.com/office/drawing/2014/main" id="{5BF7A82C-B757-5040-AB5D-65C2D3A0C276}"/>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219200" y="722299800"/>
          <a:ext cx="596900" cy="625110"/>
        </a:xfrm>
        <a:prstGeom prst="rect">
          <a:avLst/>
        </a:prstGeom>
      </xdr:spPr>
    </xdr:pic>
    <xdr:clientData/>
  </xdr:twoCellAnchor>
  <xdr:twoCellAnchor>
    <xdr:from>
      <xdr:col>1</xdr:col>
      <xdr:colOff>114300</xdr:colOff>
      <xdr:row>1035</xdr:row>
      <xdr:rowOff>64087</xdr:rowOff>
    </xdr:from>
    <xdr:to>
      <xdr:col>1</xdr:col>
      <xdr:colOff>685800</xdr:colOff>
      <xdr:row>1035</xdr:row>
      <xdr:rowOff>662046</xdr:rowOff>
    </xdr:to>
    <xdr:pic>
      <xdr:nvPicPr>
        <xdr:cNvPr id="888" name="Picture 887">
          <a:extLst>
            <a:ext uri="{FF2B5EF4-FFF2-40B4-BE49-F238E27FC236}">
              <a16:creationId xmlns:a16="http://schemas.microsoft.com/office/drawing/2014/main" id="{0CC8C129-BAA7-9240-A7CA-14C92BE1C59D}"/>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231900" y="723011587"/>
          <a:ext cx="571500" cy="597959"/>
        </a:xfrm>
        <a:prstGeom prst="rect">
          <a:avLst/>
        </a:prstGeom>
      </xdr:spPr>
    </xdr:pic>
    <xdr:clientData/>
  </xdr:twoCellAnchor>
  <xdr:twoCellAnchor>
    <xdr:from>
      <xdr:col>1</xdr:col>
      <xdr:colOff>114300</xdr:colOff>
      <xdr:row>1036</xdr:row>
      <xdr:rowOff>35489</xdr:rowOff>
    </xdr:from>
    <xdr:to>
      <xdr:col>1</xdr:col>
      <xdr:colOff>757927</xdr:colOff>
      <xdr:row>1036</xdr:row>
      <xdr:rowOff>673101</xdr:rowOff>
    </xdr:to>
    <xdr:pic>
      <xdr:nvPicPr>
        <xdr:cNvPr id="889" name="Picture 888">
          <a:extLst>
            <a:ext uri="{FF2B5EF4-FFF2-40B4-BE49-F238E27FC236}">
              <a16:creationId xmlns:a16="http://schemas.microsoft.com/office/drawing/2014/main" id="{59F8031E-45E6-CB4B-A53E-19E32E874C5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31900" y="723681489"/>
          <a:ext cx="643627" cy="637612"/>
        </a:xfrm>
        <a:prstGeom prst="rect">
          <a:avLst/>
        </a:prstGeom>
      </xdr:spPr>
    </xdr:pic>
    <xdr:clientData/>
  </xdr:twoCellAnchor>
  <xdr:twoCellAnchor>
    <xdr:from>
      <xdr:col>1</xdr:col>
      <xdr:colOff>101600</xdr:colOff>
      <xdr:row>1037</xdr:row>
      <xdr:rowOff>38100</xdr:rowOff>
    </xdr:from>
    <xdr:to>
      <xdr:col>1</xdr:col>
      <xdr:colOff>745227</xdr:colOff>
      <xdr:row>1037</xdr:row>
      <xdr:rowOff>675712</xdr:rowOff>
    </xdr:to>
    <xdr:pic>
      <xdr:nvPicPr>
        <xdr:cNvPr id="890" name="Picture 889">
          <a:extLst>
            <a:ext uri="{FF2B5EF4-FFF2-40B4-BE49-F238E27FC236}">
              <a16:creationId xmlns:a16="http://schemas.microsoft.com/office/drawing/2014/main" id="{325C9182-B714-E943-BD6D-6D50ADA5E0BB}"/>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19200" y="724382600"/>
          <a:ext cx="643627" cy="637612"/>
        </a:xfrm>
        <a:prstGeom prst="rect">
          <a:avLst/>
        </a:prstGeom>
      </xdr:spPr>
    </xdr:pic>
    <xdr:clientData/>
  </xdr:twoCellAnchor>
  <xdr:twoCellAnchor>
    <xdr:from>
      <xdr:col>1</xdr:col>
      <xdr:colOff>76200</xdr:colOff>
      <xdr:row>1038</xdr:row>
      <xdr:rowOff>25400</xdr:rowOff>
    </xdr:from>
    <xdr:to>
      <xdr:col>1</xdr:col>
      <xdr:colOff>719827</xdr:colOff>
      <xdr:row>1038</xdr:row>
      <xdr:rowOff>663012</xdr:rowOff>
    </xdr:to>
    <xdr:pic>
      <xdr:nvPicPr>
        <xdr:cNvPr id="891" name="Picture 890">
          <a:extLst>
            <a:ext uri="{FF2B5EF4-FFF2-40B4-BE49-F238E27FC236}">
              <a16:creationId xmlns:a16="http://schemas.microsoft.com/office/drawing/2014/main" id="{C821BEF2-8E2F-B94E-A845-9F2D0A677D1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193800" y="725068400"/>
          <a:ext cx="643627" cy="637612"/>
        </a:xfrm>
        <a:prstGeom prst="rect">
          <a:avLst/>
        </a:prstGeom>
      </xdr:spPr>
    </xdr:pic>
    <xdr:clientData/>
  </xdr:twoCellAnchor>
  <xdr:twoCellAnchor>
    <xdr:from>
      <xdr:col>1</xdr:col>
      <xdr:colOff>55702</xdr:colOff>
      <xdr:row>1039</xdr:row>
      <xdr:rowOff>66842</xdr:rowOff>
    </xdr:from>
    <xdr:to>
      <xdr:col>1</xdr:col>
      <xdr:colOff>679562</xdr:colOff>
      <xdr:row>1039</xdr:row>
      <xdr:rowOff>652056</xdr:rowOff>
    </xdr:to>
    <xdr:pic>
      <xdr:nvPicPr>
        <xdr:cNvPr id="892" name="Picture 891">
          <a:extLst>
            <a:ext uri="{FF2B5EF4-FFF2-40B4-BE49-F238E27FC236}">
              <a16:creationId xmlns:a16="http://schemas.microsoft.com/office/drawing/2014/main" id="{3EE9B85A-8F30-E044-B95E-ECAE4D7AFA5F}"/>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173302" y="725808342"/>
          <a:ext cx="623860" cy="585214"/>
        </a:xfrm>
        <a:prstGeom prst="rect">
          <a:avLst/>
        </a:prstGeom>
      </xdr:spPr>
    </xdr:pic>
    <xdr:clientData/>
  </xdr:twoCellAnchor>
  <xdr:twoCellAnchor>
    <xdr:from>
      <xdr:col>1</xdr:col>
      <xdr:colOff>111403</xdr:colOff>
      <xdr:row>1040</xdr:row>
      <xdr:rowOff>66842</xdr:rowOff>
    </xdr:from>
    <xdr:to>
      <xdr:col>1</xdr:col>
      <xdr:colOff>735263</xdr:colOff>
      <xdr:row>1040</xdr:row>
      <xdr:rowOff>652056</xdr:rowOff>
    </xdr:to>
    <xdr:pic>
      <xdr:nvPicPr>
        <xdr:cNvPr id="893" name="Picture 892">
          <a:extLst>
            <a:ext uri="{FF2B5EF4-FFF2-40B4-BE49-F238E27FC236}">
              <a16:creationId xmlns:a16="http://schemas.microsoft.com/office/drawing/2014/main" id="{965D3B58-AFB2-0344-9A83-B554E4507EF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29003" y="726506842"/>
          <a:ext cx="623860" cy="585214"/>
        </a:xfrm>
        <a:prstGeom prst="rect">
          <a:avLst/>
        </a:prstGeom>
      </xdr:spPr>
    </xdr:pic>
    <xdr:clientData/>
  </xdr:twoCellAnchor>
  <xdr:twoCellAnchor>
    <xdr:from>
      <xdr:col>1</xdr:col>
      <xdr:colOff>122544</xdr:colOff>
      <xdr:row>1041</xdr:row>
      <xdr:rowOff>44561</xdr:rowOff>
    </xdr:from>
    <xdr:to>
      <xdr:col>1</xdr:col>
      <xdr:colOff>746404</xdr:colOff>
      <xdr:row>1041</xdr:row>
      <xdr:rowOff>629775</xdr:rowOff>
    </xdr:to>
    <xdr:pic>
      <xdr:nvPicPr>
        <xdr:cNvPr id="894" name="Picture 893">
          <a:extLst>
            <a:ext uri="{FF2B5EF4-FFF2-40B4-BE49-F238E27FC236}">
              <a16:creationId xmlns:a16="http://schemas.microsoft.com/office/drawing/2014/main" id="{5A2BB355-F120-784E-8ECA-6576CC0D2609}"/>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40144" y="727183061"/>
          <a:ext cx="623860" cy="585214"/>
        </a:xfrm>
        <a:prstGeom prst="rect">
          <a:avLst/>
        </a:prstGeom>
      </xdr:spPr>
    </xdr:pic>
    <xdr:clientData/>
  </xdr:twoCellAnchor>
  <xdr:twoCellAnchor>
    <xdr:from>
      <xdr:col>1</xdr:col>
      <xdr:colOff>111403</xdr:colOff>
      <xdr:row>1042</xdr:row>
      <xdr:rowOff>32976</xdr:rowOff>
    </xdr:from>
    <xdr:to>
      <xdr:col>1</xdr:col>
      <xdr:colOff>746848</xdr:colOff>
      <xdr:row>1042</xdr:row>
      <xdr:rowOff>668421</xdr:rowOff>
    </xdr:to>
    <xdr:pic>
      <xdr:nvPicPr>
        <xdr:cNvPr id="895" name="Picture 894">
          <a:extLst>
            <a:ext uri="{FF2B5EF4-FFF2-40B4-BE49-F238E27FC236}">
              <a16:creationId xmlns:a16="http://schemas.microsoft.com/office/drawing/2014/main" id="{0FEEA25E-759B-E747-B2B6-B28F4B801B1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229003" y="727869976"/>
          <a:ext cx="635445" cy="635445"/>
        </a:xfrm>
        <a:prstGeom prst="rect">
          <a:avLst/>
        </a:prstGeom>
      </xdr:spPr>
    </xdr:pic>
    <xdr:clientData/>
  </xdr:twoCellAnchor>
  <xdr:twoCellAnchor>
    <xdr:from>
      <xdr:col>1</xdr:col>
      <xdr:colOff>44561</xdr:colOff>
      <xdr:row>1043</xdr:row>
      <xdr:rowOff>33422</xdr:rowOff>
    </xdr:from>
    <xdr:to>
      <xdr:col>1</xdr:col>
      <xdr:colOff>701842</xdr:colOff>
      <xdr:row>1043</xdr:row>
      <xdr:rowOff>678183</xdr:rowOff>
    </xdr:to>
    <xdr:pic>
      <xdr:nvPicPr>
        <xdr:cNvPr id="896" name="Picture 895">
          <a:extLst>
            <a:ext uri="{FF2B5EF4-FFF2-40B4-BE49-F238E27FC236}">
              <a16:creationId xmlns:a16="http://schemas.microsoft.com/office/drawing/2014/main" id="{6D316C19-F906-144C-B96F-A78F173674E3}"/>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62161" y="728568922"/>
          <a:ext cx="657281" cy="644761"/>
        </a:xfrm>
        <a:prstGeom prst="rect">
          <a:avLst/>
        </a:prstGeom>
      </xdr:spPr>
    </xdr:pic>
    <xdr:clientData/>
  </xdr:twoCellAnchor>
  <xdr:twoCellAnchor>
    <xdr:from>
      <xdr:col>1</xdr:col>
      <xdr:colOff>66843</xdr:colOff>
      <xdr:row>1044</xdr:row>
      <xdr:rowOff>55702</xdr:rowOff>
    </xdr:from>
    <xdr:to>
      <xdr:col>1</xdr:col>
      <xdr:colOff>724124</xdr:colOff>
      <xdr:row>1044</xdr:row>
      <xdr:rowOff>700463</xdr:rowOff>
    </xdr:to>
    <xdr:pic>
      <xdr:nvPicPr>
        <xdr:cNvPr id="897" name="Picture 896">
          <a:extLst>
            <a:ext uri="{FF2B5EF4-FFF2-40B4-BE49-F238E27FC236}">
              <a16:creationId xmlns:a16="http://schemas.microsoft.com/office/drawing/2014/main" id="{6FA6AAE7-ECFD-974A-8925-99625C21A4D7}"/>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84443" y="729289702"/>
          <a:ext cx="657281" cy="644761"/>
        </a:xfrm>
        <a:prstGeom prst="rect">
          <a:avLst/>
        </a:prstGeom>
      </xdr:spPr>
    </xdr:pic>
    <xdr:clientData/>
  </xdr:twoCellAnchor>
  <xdr:twoCellAnchor>
    <xdr:from>
      <xdr:col>1</xdr:col>
      <xdr:colOff>55702</xdr:colOff>
      <xdr:row>1045</xdr:row>
      <xdr:rowOff>47526</xdr:rowOff>
    </xdr:from>
    <xdr:to>
      <xdr:col>1</xdr:col>
      <xdr:colOff>670954</xdr:colOff>
      <xdr:row>1045</xdr:row>
      <xdr:rowOff>668422</xdr:rowOff>
    </xdr:to>
    <xdr:pic>
      <xdr:nvPicPr>
        <xdr:cNvPr id="898" name="Picture 897">
          <a:extLst>
            <a:ext uri="{FF2B5EF4-FFF2-40B4-BE49-F238E27FC236}">
              <a16:creationId xmlns:a16="http://schemas.microsoft.com/office/drawing/2014/main" id="{8E7B7544-0407-AD44-AF33-802CCBBCFB2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73302" y="729980026"/>
          <a:ext cx="615252" cy="620896"/>
        </a:xfrm>
        <a:prstGeom prst="rect">
          <a:avLst/>
        </a:prstGeom>
      </xdr:spPr>
    </xdr:pic>
    <xdr:clientData/>
  </xdr:twoCellAnchor>
  <xdr:twoCellAnchor>
    <xdr:from>
      <xdr:col>1</xdr:col>
      <xdr:colOff>77982</xdr:colOff>
      <xdr:row>1046</xdr:row>
      <xdr:rowOff>33421</xdr:rowOff>
    </xdr:from>
    <xdr:to>
      <xdr:col>1</xdr:col>
      <xdr:colOff>693234</xdr:colOff>
      <xdr:row>1046</xdr:row>
      <xdr:rowOff>654317</xdr:rowOff>
    </xdr:to>
    <xdr:pic>
      <xdr:nvPicPr>
        <xdr:cNvPr id="899" name="Picture 898">
          <a:extLst>
            <a:ext uri="{FF2B5EF4-FFF2-40B4-BE49-F238E27FC236}">
              <a16:creationId xmlns:a16="http://schemas.microsoft.com/office/drawing/2014/main" id="{C08AC653-4A8D-F54C-B47A-3C659B735C48}"/>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95582" y="730664421"/>
          <a:ext cx="615252" cy="620896"/>
        </a:xfrm>
        <a:prstGeom prst="rect">
          <a:avLst/>
        </a:prstGeom>
      </xdr:spPr>
    </xdr:pic>
    <xdr:clientData/>
  </xdr:twoCellAnchor>
  <xdr:twoCellAnchor>
    <xdr:from>
      <xdr:col>1</xdr:col>
      <xdr:colOff>66842</xdr:colOff>
      <xdr:row>1047</xdr:row>
      <xdr:rowOff>55702</xdr:rowOff>
    </xdr:from>
    <xdr:to>
      <xdr:col>1</xdr:col>
      <xdr:colOff>682094</xdr:colOff>
      <xdr:row>1047</xdr:row>
      <xdr:rowOff>676598</xdr:rowOff>
    </xdr:to>
    <xdr:pic>
      <xdr:nvPicPr>
        <xdr:cNvPr id="900" name="Picture 899">
          <a:extLst>
            <a:ext uri="{FF2B5EF4-FFF2-40B4-BE49-F238E27FC236}">
              <a16:creationId xmlns:a16="http://schemas.microsoft.com/office/drawing/2014/main" id="{5D3447A3-14CC-904B-80CE-E0DC0820E24D}"/>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84442" y="731385202"/>
          <a:ext cx="615252" cy="620896"/>
        </a:xfrm>
        <a:prstGeom prst="rect">
          <a:avLst/>
        </a:prstGeom>
      </xdr:spPr>
    </xdr:pic>
    <xdr:clientData/>
  </xdr:twoCellAnchor>
  <xdr:twoCellAnchor>
    <xdr:from>
      <xdr:col>1</xdr:col>
      <xdr:colOff>66843</xdr:colOff>
      <xdr:row>1048</xdr:row>
      <xdr:rowOff>42746</xdr:rowOff>
    </xdr:from>
    <xdr:to>
      <xdr:col>1</xdr:col>
      <xdr:colOff>721757</xdr:colOff>
      <xdr:row>1048</xdr:row>
      <xdr:rowOff>668422</xdr:rowOff>
    </xdr:to>
    <xdr:pic>
      <xdr:nvPicPr>
        <xdr:cNvPr id="901" name="Picture 900">
          <a:extLst>
            <a:ext uri="{FF2B5EF4-FFF2-40B4-BE49-F238E27FC236}">
              <a16:creationId xmlns:a16="http://schemas.microsoft.com/office/drawing/2014/main" id="{1127D50F-3475-0340-8437-E20266518D80}"/>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3" y="732070746"/>
          <a:ext cx="654914" cy="625676"/>
        </a:xfrm>
        <a:prstGeom prst="rect">
          <a:avLst/>
        </a:prstGeom>
      </xdr:spPr>
    </xdr:pic>
    <xdr:clientData/>
  </xdr:twoCellAnchor>
  <xdr:twoCellAnchor>
    <xdr:from>
      <xdr:col>1</xdr:col>
      <xdr:colOff>66842</xdr:colOff>
      <xdr:row>1049</xdr:row>
      <xdr:rowOff>22281</xdr:rowOff>
    </xdr:from>
    <xdr:to>
      <xdr:col>1</xdr:col>
      <xdr:colOff>721756</xdr:colOff>
      <xdr:row>1049</xdr:row>
      <xdr:rowOff>647957</xdr:rowOff>
    </xdr:to>
    <xdr:pic>
      <xdr:nvPicPr>
        <xdr:cNvPr id="902" name="Picture 901">
          <a:extLst>
            <a:ext uri="{FF2B5EF4-FFF2-40B4-BE49-F238E27FC236}">
              <a16:creationId xmlns:a16="http://schemas.microsoft.com/office/drawing/2014/main" id="{92A6B7D4-BE6A-714C-ADAB-0D2BFA0AE288}"/>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2" y="732748781"/>
          <a:ext cx="654914" cy="625676"/>
        </a:xfrm>
        <a:prstGeom prst="rect">
          <a:avLst/>
        </a:prstGeom>
      </xdr:spPr>
    </xdr:pic>
    <xdr:clientData/>
  </xdr:twoCellAnchor>
  <xdr:twoCellAnchor>
    <xdr:from>
      <xdr:col>1</xdr:col>
      <xdr:colOff>85557</xdr:colOff>
      <xdr:row>1050</xdr:row>
      <xdr:rowOff>52137</xdr:rowOff>
    </xdr:from>
    <xdr:to>
      <xdr:col>1</xdr:col>
      <xdr:colOff>740471</xdr:colOff>
      <xdr:row>1050</xdr:row>
      <xdr:rowOff>677813</xdr:rowOff>
    </xdr:to>
    <xdr:pic>
      <xdr:nvPicPr>
        <xdr:cNvPr id="903" name="Picture 902">
          <a:extLst>
            <a:ext uri="{FF2B5EF4-FFF2-40B4-BE49-F238E27FC236}">
              <a16:creationId xmlns:a16="http://schemas.microsoft.com/office/drawing/2014/main" id="{5E726CE6-F055-E447-B7CE-B6064C97ADA7}"/>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203157" y="733477137"/>
          <a:ext cx="654914" cy="625676"/>
        </a:xfrm>
        <a:prstGeom prst="rect">
          <a:avLst/>
        </a:prstGeom>
      </xdr:spPr>
    </xdr:pic>
    <xdr:clientData/>
  </xdr:twoCellAnchor>
  <xdr:twoCellAnchor>
    <xdr:from>
      <xdr:col>1</xdr:col>
      <xdr:colOff>111405</xdr:colOff>
      <xdr:row>1055</xdr:row>
      <xdr:rowOff>44561</xdr:rowOff>
    </xdr:from>
    <xdr:to>
      <xdr:col>1</xdr:col>
      <xdr:colOff>657283</xdr:colOff>
      <xdr:row>1055</xdr:row>
      <xdr:rowOff>674853</xdr:rowOff>
    </xdr:to>
    <xdr:pic>
      <xdr:nvPicPr>
        <xdr:cNvPr id="904" name="Picture 903">
          <a:extLst>
            <a:ext uri="{FF2B5EF4-FFF2-40B4-BE49-F238E27FC236}">
              <a16:creationId xmlns:a16="http://schemas.microsoft.com/office/drawing/2014/main" id="{68B408B8-B06F-3349-8368-E7BA51583655}"/>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29005" y="736962061"/>
          <a:ext cx="545878" cy="630292"/>
        </a:xfrm>
        <a:prstGeom prst="rect">
          <a:avLst/>
        </a:prstGeom>
      </xdr:spPr>
    </xdr:pic>
    <xdr:clientData/>
  </xdr:twoCellAnchor>
  <xdr:twoCellAnchor>
    <xdr:from>
      <xdr:col>1</xdr:col>
      <xdr:colOff>77982</xdr:colOff>
      <xdr:row>1052</xdr:row>
      <xdr:rowOff>33421</xdr:rowOff>
    </xdr:from>
    <xdr:to>
      <xdr:col>1</xdr:col>
      <xdr:colOff>623860</xdr:colOff>
      <xdr:row>1052</xdr:row>
      <xdr:rowOff>663713</xdr:rowOff>
    </xdr:to>
    <xdr:pic>
      <xdr:nvPicPr>
        <xdr:cNvPr id="905" name="Picture 904">
          <a:extLst>
            <a:ext uri="{FF2B5EF4-FFF2-40B4-BE49-F238E27FC236}">
              <a16:creationId xmlns:a16="http://schemas.microsoft.com/office/drawing/2014/main" id="{A06293B8-2FB4-E544-B5F4-3A1D935B60AB}"/>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195582" y="734855421"/>
          <a:ext cx="545878" cy="630292"/>
        </a:xfrm>
        <a:prstGeom prst="rect">
          <a:avLst/>
        </a:prstGeom>
      </xdr:spPr>
    </xdr:pic>
    <xdr:clientData/>
  </xdr:twoCellAnchor>
  <xdr:twoCellAnchor>
    <xdr:from>
      <xdr:col>1</xdr:col>
      <xdr:colOff>96698</xdr:colOff>
      <xdr:row>1053</xdr:row>
      <xdr:rowOff>52137</xdr:rowOff>
    </xdr:from>
    <xdr:to>
      <xdr:col>1</xdr:col>
      <xdr:colOff>642576</xdr:colOff>
      <xdr:row>1053</xdr:row>
      <xdr:rowOff>682429</xdr:rowOff>
    </xdr:to>
    <xdr:pic>
      <xdr:nvPicPr>
        <xdr:cNvPr id="906" name="Picture 905">
          <a:extLst>
            <a:ext uri="{FF2B5EF4-FFF2-40B4-BE49-F238E27FC236}">
              <a16:creationId xmlns:a16="http://schemas.microsoft.com/office/drawing/2014/main" id="{C5493A16-8192-C44A-A3DB-8563EFDF8938}"/>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14298" y="735572637"/>
          <a:ext cx="545878" cy="630292"/>
        </a:xfrm>
        <a:prstGeom prst="rect">
          <a:avLst/>
        </a:prstGeom>
      </xdr:spPr>
    </xdr:pic>
    <xdr:clientData/>
  </xdr:twoCellAnchor>
  <xdr:twoCellAnchor>
    <xdr:from>
      <xdr:col>1</xdr:col>
      <xdr:colOff>115413</xdr:colOff>
      <xdr:row>1054</xdr:row>
      <xdr:rowOff>37431</xdr:rowOff>
    </xdr:from>
    <xdr:to>
      <xdr:col>1</xdr:col>
      <xdr:colOff>661291</xdr:colOff>
      <xdr:row>1054</xdr:row>
      <xdr:rowOff>667723</xdr:rowOff>
    </xdr:to>
    <xdr:pic>
      <xdr:nvPicPr>
        <xdr:cNvPr id="907" name="Picture 906">
          <a:extLst>
            <a:ext uri="{FF2B5EF4-FFF2-40B4-BE49-F238E27FC236}">
              <a16:creationId xmlns:a16="http://schemas.microsoft.com/office/drawing/2014/main" id="{9ECCBECF-1429-6249-AB1B-ACC8B2F1761F}"/>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33013" y="736256431"/>
          <a:ext cx="545878" cy="630292"/>
        </a:xfrm>
        <a:prstGeom prst="rect">
          <a:avLst/>
        </a:prstGeom>
      </xdr:spPr>
    </xdr:pic>
    <xdr:clientData/>
  </xdr:twoCellAnchor>
  <xdr:twoCellAnchor editAs="oneCell">
    <xdr:from>
      <xdr:col>1</xdr:col>
      <xdr:colOff>100262</xdr:colOff>
      <xdr:row>1051</xdr:row>
      <xdr:rowOff>53202</xdr:rowOff>
    </xdr:from>
    <xdr:to>
      <xdr:col>1</xdr:col>
      <xdr:colOff>678735</xdr:colOff>
      <xdr:row>1052</xdr:row>
      <xdr:rowOff>2502</xdr:rowOff>
    </xdr:to>
    <xdr:pic>
      <xdr:nvPicPr>
        <xdr:cNvPr id="908" name="Picture 907">
          <a:extLst>
            <a:ext uri="{FF2B5EF4-FFF2-40B4-BE49-F238E27FC236}">
              <a16:creationId xmlns:a16="http://schemas.microsoft.com/office/drawing/2014/main" id="{5FF8513A-9FC0-E74F-971E-9913728398F6}"/>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217862" y="734176702"/>
          <a:ext cx="578473" cy="652034"/>
        </a:xfrm>
        <a:prstGeom prst="rect">
          <a:avLst/>
        </a:prstGeom>
      </xdr:spPr>
    </xdr:pic>
    <xdr:clientData/>
  </xdr:twoCellAnchor>
  <xdr:twoCellAnchor>
    <xdr:from>
      <xdr:col>1</xdr:col>
      <xdr:colOff>89123</xdr:colOff>
      <xdr:row>1056</xdr:row>
      <xdr:rowOff>11140</xdr:rowOff>
    </xdr:from>
    <xdr:to>
      <xdr:col>1</xdr:col>
      <xdr:colOff>690702</xdr:colOff>
      <xdr:row>1056</xdr:row>
      <xdr:rowOff>674105</xdr:rowOff>
    </xdr:to>
    <xdr:pic>
      <xdr:nvPicPr>
        <xdr:cNvPr id="909" name="Picture 908">
          <a:extLst>
            <a:ext uri="{FF2B5EF4-FFF2-40B4-BE49-F238E27FC236}">
              <a16:creationId xmlns:a16="http://schemas.microsoft.com/office/drawing/2014/main" id="{A53B9708-41F0-AC40-ACCF-DD7C0C1386DC}"/>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1206723" y="737627140"/>
          <a:ext cx="601579" cy="662965"/>
        </a:xfrm>
        <a:prstGeom prst="rect">
          <a:avLst/>
        </a:prstGeom>
      </xdr:spPr>
    </xdr:pic>
    <xdr:clientData/>
  </xdr:twoCellAnchor>
  <xdr:twoCellAnchor>
    <xdr:from>
      <xdr:col>1</xdr:col>
      <xdr:colOff>100263</xdr:colOff>
      <xdr:row>1057</xdr:row>
      <xdr:rowOff>33422</xdr:rowOff>
    </xdr:from>
    <xdr:to>
      <xdr:col>1</xdr:col>
      <xdr:colOff>701842</xdr:colOff>
      <xdr:row>1057</xdr:row>
      <xdr:rowOff>668422</xdr:rowOff>
    </xdr:to>
    <xdr:pic>
      <xdr:nvPicPr>
        <xdr:cNvPr id="910" name="Picture 909">
          <a:extLst>
            <a:ext uri="{FF2B5EF4-FFF2-40B4-BE49-F238E27FC236}">
              <a16:creationId xmlns:a16="http://schemas.microsoft.com/office/drawing/2014/main" id="{B6335EA9-A0B8-914D-8449-43C95B83EF8A}"/>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217863" y="738347922"/>
          <a:ext cx="601579" cy="635000"/>
        </a:xfrm>
        <a:prstGeom prst="rect">
          <a:avLst/>
        </a:prstGeom>
      </xdr:spPr>
    </xdr:pic>
    <xdr:clientData/>
  </xdr:twoCellAnchor>
  <xdr:twoCellAnchor>
    <xdr:from>
      <xdr:col>1</xdr:col>
      <xdr:colOff>44561</xdr:colOff>
      <xdr:row>1058</xdr:row>
      <xdr:rowOff>53349</xdr:rowOff>
    </xdr:from>
    <xdr:to>
      <xdr:col>1</xdr:col>
      <xdr:colOff>690702</xdr:colOff>
      <xdr:row>1058</xdr:row>
      <xdr:rowOff>693562</xdr:rowOff>
    </xdr:to>
    <xdr:pic>
      <xdr:nvPicPr>
        <xdr:cNvPr id="911" name="Picture 910">
          <a:extLst>
            <a:ext uri="{FF2B5EF4-FFF2-40B4-BE49-F238E27FC236}">
              <a16:creationId xmlns:a16="http://schemas.microsoft.com/office/drawing/2014/main" id="{EF6C8298-EAF1-684D-A24E-133B87825521}"/>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162161" y="739066349"/>
          <a:ext cx="646141" cy="640213"/>
        </a:xfrm>
        <a:prstGeom prst="rect">
          <a:avLst/>
        </a:prstGeom>
      </xdr:spPr>
    </xdr:pic>
    <xdr:clientData/>
  </xdr:twoCellAnchor>
  <xdr:twoCellAnchor>
    <xdr:from>
      <xdr:col>1</xdr:col>
      <xdr:colOff>108433</xdr:colOff>
      <xdr:row>1059</xdr:row>
      <xdr:rowOff>33421</xdr:rowOff>
    </xdr:from>
    <xdr:to>
      <xdr:col>1</xdr:col>
      <xdr:colOff>701843</xdr:colOff>
      <xdr:row>1059</xdr:row>
      <xdr:rowOff>669217</xdr:rowOff>
    </xdr:to>
    <xdr:pic>
      <xdr:nvPicPr>
        <xdr:cNvPr id="912" name="Picture 911">
          <a:extLst>
            <a:ext uri="{FF2B5EF4-FFF2-40B4-BE49-F238E27FC236}">
              <a16:creationId xmlns:a16="http://schemas.microsoft.com/office/drawing/2014/main" id="{C2FD2A73-4F39-7A43-9FEA-763EF05B6CCB}"/>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26033" y="739744921"/>
          <a:ext cx="593410" cy="635796"/>
        </a:xfrm>
        <a:prstGeom prst="rect">
          <a:avLst/>
        </a:prstGeom>
      </xdr:spPr>
    </xdr:pic>
    <xdr:clientData/>
  </xdr:twoCellAnchor>
  <xdr:twoCellAnchor>
    <xdr:from>
      <xdr:col>1</xdr:col>
      <xdr:colOff>133684</xdr:colOff>
      <xdr:row>1060</xdr:row>
      <xdr:rowOff>44562</xdr:rowOff>
    </xdr:from>
    <xdr:to>
      <xdr:col>1</xdr:col>
      <xdr:colOff>727094</xdr:colOff>
      <xdr:row>1060</xdr:row>
      <xdr:rowOff>680358</xdr:rowOff>
    </xdr:to>
    <xdr:pic>
      <xdr:nvPicPr>
        <xdr:cNvPr id="913" name="Picture 912">
          <a:extLst>
            <a:ext uri="{FF2B5EF4-FFF2-40B4-BE49-F238E27FC236}">
              <a16:creationId xmlns:a16="http://schemas.microsoft.com/office/drawing/2014/main" id="{5E619538-E94E-564F-80C8-730D14C565E0}"/>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51284" y="740454562"/>
          <a:ext cx="593410" cy="635796"/>
        </a:xfrm>
        <a:prstGeom prst="rect">
          <a:avLst/>
        </a:prstGeom>
      </xdr:spPr>
    </xdr:pic>
    <xdr:clientData/>
  </xdr:twoCellAnchor>
  <xdr:twoCellAnchor>
    <xdr:from>
      <xdr:col>1</xdr:col>
      <xdr:colOff>130119</xdr:colOff>
      <xdr:row>1061</xdr:row>
      <xdr:rowOff>29856</xdr:rowOff>
    </xdr:from>
    <xdr:to>
      <xdr:col>1</xdr:col>
      <xdr:colOff>723529</xdr:colOff>
      <xdr:row>1061</xdr:row>
      <xdr:rowOff>665652</xdr:rowOff>
    </xdr:to>
    <xdr:pic>
      <xdr:nvPicPr>
        <xdr:cNvPr id="914" name="Picture 913">
          <a:extLst>
            <a:ext uri="{FF2B5EF4-FFF2-40B4-BE49-F238E27FC236}">
              <a16:creationId xmlns:a16="http://schemas.microsoft.com/office/drawing/2014/main" id="{E14B3559-E9EC-1F4D-BC42-28C8C50F2A05}"/>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47719" y="741138356"/>
          <a:ext cx="593410" cy="635796"/>
        </a:xfrm>
        <a:prstGeom prst="rect">
          <a:avLst/>
        </a:prstGeom>
      </xdr:spPr>
    </xdr:pic>
    <xdr:clientData/>
  </xdr:twoCellAnchor>
  <xdr:twoCellAnchor>
    <xdr:from>
      <xdr:col>1</xdr:col>
      <xdr:colOff>110435</xdr:colOff>
      <xdr:row>1062</xdr:row>
      <xdr:rowOff>55218</xdr:rowOff>
    </xdr:from>
    <xdr:to>
      <xdr:col>1</xdr:col>
      <xdr:colOff>717826</xdr:colOff>
      <xdr:row>1062</xdr:row>
      <xdr:rowOff>662609</xdr:rowOff>
    </xdr:to>
    <xdr:pic>
      <xdr:nvPicPr>
        <xdr:cNvPr id="915" name="Picture 914">
          <a:extLst>
            <a:ext uri="{FF2B5EF4-FFF2-40B4-BE49-F238E27FC236}">
              <a16:creationId xmlns:a16="http://schemas.microsoft.com/office/drawing/2014/main" id="{F950C434-4791-7F42-A8F5-3AED2FB3EA32}"/>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1228035" y="741862218"/>
          <a:ext cx="607391" cy="607391"/>
        </a:xfrm>
        <a:prstGeom prst="rect">
          <a:avLst/>
        </a:prstGeom>
      </xdr:spPr>
    </xdr:pic>
    <xdr:clientData/>
  </xdr:twoCellAnchor>
  <xdr:twoCellAnchor>
    <xdr:from>
      <xdr:col>1</xdr:col>
      <xdr:colOff>96631</xdr:colOff>
      <xdr:row>1063</xdr:row>
      <xdr:rowOff>44085</xdr:rowOff>
    </xdr:from>
    <xdr:to>
      <xdr:col>1</xdr:col>
      <xdr:colOff>621197</xdr:colOff>
      <xdr:row>1063</xdr:row>
      <xdr:rowOff>656999</xdr:rowOff>
    </xdr:to>
    <xdr:pic>
      <xdr:nvPicPr>
        <xdr:cNvPr id="916" name="Picture 915">
          <a:extLst>
            <a:ext uri="{FF2B5EF4-FFF2-40B4-BE49-F238E27FC236}">
              <a16:creationId xmlns:a16="http://schemas.microsoft.com/office/drawing/2014/main" id="{0170C2C2-767B-934D-9FFA-9A72C4634E97}"/>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1214231" y="742549585"/>
          <a:ext cx="524566" cy="612914"/>
        </a:xfrm>
        <a:prstGeom prst="rect">
          <a:avLst/>
        </a:prstGeom>
      </xdr:spPr>
    </xdr:pic>
    <xdr:clientData/>
  </xdr:twoCellAnchor>
  <xdr:twoCellAnchor>
    <xdr:from>
      <xdr:col>1</xdr:col>
      <xdr:colOff>55218</xdr:colOff>
      <xdr:row>1064</xdr:row>
      <xdr:rowOff>50495</xdr:rowOff>
    </xdr:from>
    <xdr:to>
      <xdr:col>1</xdr:col>
      <xdr:colOff>662610</xdr:colOff>
      <xdr:row>1064</xdr:row>
      <xdr:rowOff>674917</xdr:rowOff>
    </xdr:to>
    <xdr:pic>
      <xdr:nvPicPr>
        <xdr:cNvPr id="917" name="Picture 916">
          <a:extLst>
            <a:ext uri="{FF2B5EF4-FFF2-40B4-BE49-F238E27FC236}">
              <a16:creationId xmlns:a16="http://schemas.microsoft.com/office/drawing/2014/main" id="{370793B8-2C5F-7741-8D66-79E4F9D1DDA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172818" y="743254495"/>
          <a:ext cx="607392" cy="624422"/>
        </a:xfrm>
        <a:prstGeom prst="rect">
          <a:avLst/>
        </a:prstGeom>
      </xdr:spPr>
    </xdr:pic>
    <xdr:clientData/>
  </xdr:twoCellAnchor>
  <xdr:twoCellAnchor>
    <xdr:from>
      <xdr:col>1</xdr:col>
      <xdr:colOff>55217</xdr:colOff>
      <xdr:row>1065</xdr:row>
      <xdr:rowOff>41413</xdr:rowOff>
    </xdr:from>
    <xdr:to>
      <xdr:col>1</xdr:col>
      <xdr:colOff>704022</xdr:colOff>
      <xdr:row>1065</xdr:row>
      <xdr:rowOff>690218</xdr:rowOff>
    </xdr:to>
    <xdr:pic>
      <xdr:nvPicPr>
        <xdr:cNvPr id="918" name="Picture 917">
          <a:extLst>
            <a:ext uri="{FF2B5EF4-FFF2-40B4-BE49-F238E27FC236}">
              <a16:creationId xmlns:a16="http://schemas.microsoft.com/office/drawing/2014/main" id="{2B210B92-1B72-334F-A467-664D186D39AB}"/>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172817" y="743943913"/>
          <a:ext cx="648805" cy="648805"/>
        </a:xfrm>
        <a:prstGeom prst="rect">
          <a:avLst/>
        </a:prstGeom>
      </xdr:spPr>
    </xdr:pic>
    <xdr:clientData/>
  </xdr:twoCellAnchor>
  <xdr:twoCellAnchor>
    <xdr:from>
      <xdr:col>1</xdr:col>
      <xdr:colOff>96631</xdr:colOff>
      <xdr:row>1066</xdr:row>
      <xdr:rowOff>50040</xdr:rowOff>
    </xdr:from>
    <xdr:to>
      <xdr:col>1</xdr:col>
      <xdr:colOff>621197</xdr:colOff>
      <xdr:row>1066</xdr:row>
      <xdr:rowOff>640177</xdr:rowOff>
    </xdr:to>
    <xdr:pic>
      <xdr:nvPicPr>
        <xdr:cNvPr id="919" name="Picture 918">
          <a:extLst>
            <a:ext uri="{FF2B5EF4-FFF2-40B4-BE49-F238E27FC236}">
              <a16:creationId xmlns:a16="http://schemas.microsoft.com/office/drawing/2014/main" id="{AAB91063-7A54-BC40-BD68-23C33D08DB3A}"/>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214231" y="744651040"/>
          <a:ext cx="524566" cy="590137"/>
        </a:xfrm>
        <a:prstGeom prst="rect">
          <a:avLst/>
        </a:prstGeom>
      </xdr:spPr>
    </xdr:pic>
    <xdr:clientData/>
  </xdr:twoCellAnchor>
  <xdr:twoCellAnchor>
    <xdr:from>
      <xdr:col>1</xdr:col>
      <xdr:colOff>138043</xdr:colOff>
      <xdr:row>1067</xdr:row>
      <xdr:rowOff>55716</xdr:rowOff>
    </xdr:from>
    <xdr:to>
      <xdr:col>1</xdr:col>
      <xdr:colOff>621196</xdr:colOff>
      <xdr:row>1067</xdr:row>
      <xdr:rowOff>696039</xdr:rowOff>
    </xdr:to>
    <xdr:pic>
      <xdr:nvPicPr>
        <xdr:cNvPr id="920" name="Picture 919">
          <a:extLst>
            <a:ext uri="{FF2B5EF4-FFF2-40B4-BE49-F238E27FC236}">
              <a16:creationId xmlns:a16="http://schemas.microsoft.com/office/drawing/2014/main" id="{563B92F1-62C2-D042-949F-16C1D0CA9804}"/>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255643" y="745355216"/>
          <a:ext cx="483153" cy="640323"/>
        </a:xfrm>
        <a:prstGeom prst="rect">
          <a:avLst/>
        </a:prstGeom>
      </xdr:spPr>
    </xdr:pic>
    <xdr:clientData/>
  </xdr:twoCellAnchor>
  <xdr:twoCellAnchor>
    <xdr:from>
      <xdr:col>1</xdr:col>
      <xdr:colOff>96631</xdr:colOff>
      <xdr:row>1068</xdr:row>
      <xdr:rowOff>64053</xdr:rowOff>
    </xdr:from>
    <xdr:to>
      <xdr:col>1</xdr:col>
      <xdr:colOff>704022</xdr:colOff>
      <xdr:row>1068</xdr:row>
      <xdr:rowOff>654879</xdr:rowOff>
    </xdr:to>
    <xdr:pic>
      <xdr:nvPicPr>
        <xdr:cNvPr id="921" name="Picture 920">
          <a:extLst>
            <a:ext uri="{FF2B5EF4-FFF2-40B4-BE49-F238E27FC236}">
              <a16:creationId xmlns:a16="http://schemas.microsoft.com/office/drawing/2014/main" id="{2947BA96-95A9-0042-A855-56FC688578B4}"/>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214231" y="746062053"/>
          <a:ext cx="607391" cy="590826"/>
        </a:xfrm>
        <a:prstGeom prst="rect">
          <a:avLst/>
        </a:prstGeom>
      </xdr:spPr>
    </xdr:pic>
    <xdr:clientData/>
  </xdr:twoCellAnchor>
  <xdr:twoCellAnchor>
    <xdr:from>
      <xdr:col>1</xdr:col>
      <xdr:colOff>136088</xdr:colOff>
      <xdr:row>1069</xdr:row>
      <xdr:rowOff>50799</xdr:rowOff>
    </xdr:from>
    <xdr:to>
      <xdr:col>1</xdr:col>
      <xdr:colOff>753534</xdr:colOff>
      <xdr:row>1069</xdr:row>
      <xdr:rowOff>679786</xdr:rowOff>
    </xdr:to>
    <xdr:pic>
      <xdr:nvPicPr>
        <xdr:cNvPr id="922" name="Picture 921">
          <a:extLst>
            <a:ext uri="{FF2B5EF4-FFF2-40B4-BE49-F238E27FC236}">
              <a16:creationId xmlns:a16="http://schemas.microsoft.com/office/drawing/2014/main" id="{2ADA394C-292D-9041-BBC2-256BB5119F9D}"/>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253688" y="746747299"/>
          <a:ext cx="617446" cy="628987"/>
        </a:xfrm>
        <a:prstGeom prst="rect">
          <a:avLst/>
        </a:prstGeom>
      </xdr:spPr>
    </xdr:pic>
    <xdr:clientData/>
  </xdr:twoCellAnchor>
  <xdr:twoCellAnchor>
    <xdr:from>
      <xdr:col>1</xdr:col>
      <xdr:colOff>88901</xdr:colOff>
      <xdr:row>1070</xdr:row>
      <xdr:rowOff>29713</xdr:rowOff>
    </xdr:from>
    <xdr:to>
      <xdr:col>1</xdr:col>
      <xdr:colOff>723901</xdr:colOff>
      <xdr:row>1070</xdr:row>
      <xdr:rowOff>670704</xdr:rowOff>
    </xdr:to>
    <xdr:pic>
      <xdr:nvPicPr>
        <xdr:cNvPr id="923" name="Picture 922">
          <a:extLst>
            <a:ext uri="{FF2B5EF4-FFF2-40B4-BE49-F238E27FC236}">
              <a16:creationId xmlns:a16="http://schemas.microsoft.com/office/drawing/2014/main" id="{AE363F53-2DFA-BC4C-89C1-93FCD30B7DFA}"/>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206501" y="747424713"/>
          <a:ext cx="635000" cy="640991"/>
        </a:xfrm>
        <a:prstGeom prst="rect">
          <a:avLst/>
        </a:prstGeom>
      </xdr:spPr>
    </xdr:pic>
    <xdr:clientData/>
  </xdr:twoCellAnchor>
  <xdr:twoCellAnchor>
    <xdr:from>
      <xdr:col>1</xdr:col>
      <xdr:colOff>114300</xdr:colOff>
      <xdr:row>1071</xdr:row>
      <xdr:rowOff>46346</xdr:rowOff>
    </xdr:from>
    <xdr:to>
      <xdr:col>1</xdr:col>
      <xdr:colOff>584200</xdr:colOff>
      <xdr:row>1072</xdr:row>
      <xdr:rowOff>824</xdr:rowOff>
    </xdr:to>
    <xdr:pic>
      <xdr:nvPicPr>
        <xdr:cNvPr id="924" name="Picture 923">
          <a:extLst>
            <a:ext uri="{FF2B5EF4-FFF2-40B4-BE49-F238E27FC236}">
              <a16:creationId xmlns:a16="http://schemas.microsoft.com/office/drawing/2014/main" id="{C09068E2-47CF-904B-8BFF-7AF41C6E4204}"/>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231900" y="748139846"/>
          <a:ext cx="469900" cy="652978"/>
        </a:xfrm>
        <a:prstGeom prst="rect">
          <a:avLst/>
        </a:prstGeom>
      </xdr:spPr>
    </xdr:pic>
    <xdr:clientData/>
  </xdr:twoCellAnchor>
  <xdr:twoCellAnchor>
    <xdr:from>
      <xdr:col>1</xdr:col>
      <xdr:colOff>152400</xdr:colOff>
      <xdr:row>1072</xdr:row>
      <xdr:rowOff>60396</xdr:rowOff>
    </xdr:from>
    <xdr:to>
      <xdr:col>1</xdr:col>
      <xdr:colOff>665578</xdr:colOff>
      <xdr:row>1072</xdr:row>
      <xdr:rowOff>647700</xdr:rowOff>
    </xdr:to>
    <xdr:pic>
      <xdr:nvPicPr>
        <xdr:cNvPr id="925" name="Picture 924">
          <a:extLst>
            <a:ext uri="{FF2B5EF4-FFF2-40B4-BE49-F238E27FC236}">
              <a16:creationId xmlns:a16="http://schemas.microsoft.com/office/drawing/2014/main" id="{403F1562-3C15-3740-854F-629D2AD62A90}"/>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270000" y="748852396"/>
          <a:ext cx="513178" cy="587304"/>
        </a:xfrm>
        <a:prstGeom prst="rect">
          <a:avLst/>
        </a:prstGeom>
      </xdr:spPr>
    </xdr:pic>
    <xdr:clientData/>
  </xdr:twoCellAnchor>
  <xdr:twoCellAnchor>
    <xdr:from>
      <xdr:col>1</xdr:col>
      <xdr:colOff>88901</xdr:colOff>
      <xdr:row>1073</xdr:row>
      <xdr:rowOff>50800</xdr:rowOff>
    </xdr:from>
    <xdr:to>
      <xdr:col>1</xdr:col>
      <xdr:colOff>660401</xdr:colOff>
      <xdr:row>1073</xdr:row>
      <xdr:rowOff>655592</xdr:rowOff>
    </xdr:to>
    <xdr:pic>
      <xdr:nvPicPr>
        <xdr:cNvPr id="926" name="Picture 925">
          <a:extLst>
            <a:ext uri="{FF2B5EF4-FFF2-40B4-BE49-F238E27FC236}">
              <a16:creationId xmlns:a16="http://schemas.microsoft.com/office/drawing/2014/main" id="{A98F654D-7124-A048-A7DA-431C3EB75BBE}"/>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206501" y="749541300"/>
          <a:ext cx="571500" cy="604792"/>
        </a:xfrm>
        <a:prstGeom prst="rect">
          <a:avLst/>
        </a:prstGeom>
      </xdr:spPr>
    </xdr:pic>
    <xdr:clientData/>
  </xdr:twoCellAnchor>
  <xdr:twoCellAnchor>
    <xdr:from>
      <xdr:col>1</xdr:col>
      <xdr:colOff>95250</xdr:colOff>
      <xdr:row>1074</xdr:row>
      <xdr:rowOff>50800</xdr:rowOff>
    </xdr:from>
    <xdr:to>
      <xdr:col>1</xdr:col>
      <xdr:colOff>736600</xdr:colOff>
      <xdr:row>1074</xdr:row>
      <xdr:rowOff>673100</xdr:rowOff>
    </xdr:to>
    <xdr:pic>
      <xdr:nvPicPr>
        <xdr:cNvPr id="927" name="Picture 926">
          <a:extLst>
            <a:ext uri="{FF2B5EF4-FFF2-40B4-BE49-F238E27FC236}">
              <a16:creationId xmlns:a16="http://schemas.microsoft.com/office/drawing/2014/main" id="{F1175812-178C-8F4A-A303-DAC1D369626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212850" y="750239800"/>
          <a:ext cx="641350" cy="622300"/>
        </a:xfrm>
        <a:prstGeom prst="rect">
          <a:avLst/>
        </a:prstGeom>
      </xdr:spPr>
    </xdr:pic>
    <xdr:clientData/>
  </xdr:twoCellAnchor>
  <xdr:twoCellAnchor>
    <xdr:from>
      <xdr:col>1</xdr:col>
      <xdr:colOff>88901</xdr:colOff>
      <xdr:row>1075</xdr:row>
      <xdr:rowOff>56444</xdr:rowOff>
    </xdr:from>
    <xdr:to>
      <xdr:col>1</xdr:col>
      <xdr:colOff>749301</xdr:colOff>
      <xdr:row>1076</xdr:row>
      <xdr:rowOff>0</xdr:rowOff>
    </xdr:to>
    <xdr:pic>
      <xdr:nvPicPr>
        <xdr:cNvPr id="928" name="Picture 927">
          <a:extLst>
            <a:ext uri="{FF2B5EF4-FFF2-40B4-BE49-F238E27FC236}">
              <a16:creationId xmlns:a16="http://schemas.microsoft.com/office/drawing/2014/main" id="{D7BCE7ED-1695-624A-B53B-555668D9C461}"/>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206501" y="750943944"/>
          <a:ext cx="660400" cy="642056"/>
        </a:xfrm>
        <a:prstGeom prst="rect">
          <a:avLst/>
        </a:prstGeom>
      </xdr:spPr>
    </xdr:pic>
    <xdr:clientData/>
  </xdr:twoCellAnchor>
  <xdr:twoCellAnchor>
    <xdr:from>
      <xdr:col>1</xdr:col>
      <xdr:colOff>127000</xdr:colOff>
      <xdr:row>1076</xdr:row>
      <xdr:rowOff>36116</xdr:rowOff>
    </xdr:from>
    <xdr:to>
      <xdr:col>1</xdr:col>
      <xdr:colOff>698500</xdr:colOff>
      <xdr:row>1076</xdr:row>
      <xdr:rowOff>673100</xdr:rowOff>
    </xdr:to>
    <xdr:pic>
      <xdr:nvPicPr>
        <xdr:cNvPr id="929" name="Picture 928">
          <a:extLst>
            <a:ext uri="{FF2B5EF4-FFF2-40B4-BE49-F238E27FC236}">
              <a16:creationId xmlns:a16="http://schemas.microsoft.com/office/drawing/2014/main" id="{8A74B5D0-D79E-AE48-AAD4-641255B7B375}"/>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244600" y="751622116"/>
          <a:ext cx="571500" cy="636984"/>
        </a:xfrm>
        <a:prstGeom prst="rect">
          <a:avLst/>
        </a:prstGeom>
      </xdr:spPr>
    </xdr:pic>
    <xdr:clientData/>
  </xdr:twoCellAnchor>
  <xdr:twoCellAnchor>
    <xdr:from>
      <xdr:col>1</xdr:col>
      <xdr:colOff>122404</xdr:colOff>
      <xdr:row>1077</xdr:row>
      <xdr:rowOff>63500</xdr:rowOff>
    </xdr:from>
    <xdr:to>
      <xdr:col>1</xdr:col>
      <xdr:colOff>635000</xdr:colOff>
      <xdr:row>1077</xdr:row>
      <xdr:rowOff>675120</xdr:rowOff>
    </xdr:to>
    <xdr:pic>
      <xdr:nvPicPr>
        <xdr:cNvPr id="930" name="Picture 929">
          <a:extLst>
            <a:ext uri="{FF2B5EF4-FFF2-40B4-BE49-F238E27FC236}">
              <a16:creationId xmlns:a16="http://schemas.microsoft.com/office/drawing/2014/main" id="{0342C1ED-76A4-1B47-B8A3-A964BED00448}"/>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240004" y="752348000"/>
          <a:ext cx="512596" cy="611620"/>
        </a:xfrm>
        <a:prstGeom prst="rect">
          <a:avLst/>
        </a:prstGeom>
      </xdr:spPr>
    </xdr:pic>
    <xdr:clientData/>
  </xdr:twoCellAnchor>
  <xdr:twoCellAnchor>
    <xdr:from>
      <xdr:col>1</xdr:col>
      <xdr:colOff>169634</xdr:colOff>
      <xdr:row>1078</xdr:row>
      <xdr:rowOff>50800</xdr:rowOff>
    </xdr:from>
    <xdr:to>
      <xdr:col>1</xdr:col>
      <xdr:colOff>651933</xdr:colOff>
      <xdr:row>1078</xdr:row>
      <xdr:rowOff>677333</xdr:rowOff>
    </xdr:to>
    <xdr:pic>
      <xdr:nvPicPr>
        <xdr:cNvPr id="931" name="Picture 930">
          <a:extLst>
            <a:ext uri="{FF2B5EF4-FFF2-40B4-BE49-F238E27FC236}">
              <a16:creationId xmlns:a16="http://schemas.microsoft.com/office/drawing/2014/main" id="{CBBD424B-0743-0748-9FC2-FEF8D5EE5D7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87234" y="753033800"/>
          <a:ext cx="482299" cy="626533"/>
        </a:xfrm>
        <a:prstGeom prst="rect">
          <a:avLst/>
        </a:prstGeom>
      </xdr:spPr>
    </xdr:pic>
    <xdr:clientData/>
  </xdr:twoCellAnchor>
  <xdr:twoCellAnchor>
    <xdr:from>
      <xdr:col>1</xdr:col>
      <xdr:colOff>152400</xdr:colOff>
      <xdr:row>1079</xdr:row>
      <xdr:rowOff>50800</xdr:rowOff>
    </xdr:from>
    <xdr:to>
      <xdr:col>1</xdr:col>
      <xdr:colOff>634699</xdr:colOff>
      <xdr:row>1079</xdr:row>
      <xdr:rowOff>677333</xdr:rowOff>
    </xdr:to>
    <xdr:pic>
      <xdr:nvPicPr>
        <xdr:cNvPr id="932" name="Picture 931">
          <a:extLst>
            <a:ext uri="{FF2B5EF4-FFF2-40B4-BE49-F238E27FC236}">
              <a16:creationId xmlns:a16="http://schemas.microsoft.com/office/drawing/2014/main" id="{2B4D0D2F-16A6-8D43-8B47-6FDE36E66336}"/>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70000" y="753732300"/>
          <a:ext cx="482299" cy="626533"/>
        </a:xfrm>
        <a:prstGeom prst="rect">
          <a:avLst/>
        </a:prstGeom>
      </xdr:spPr>
    </xdr:pic>
    <xdr:clientData/>
  </xdr:twoCellAnchor>
  <xdr:twoCellAnchor>
    <xdr:from>
      <xdr:col>1</xdr:col>
      <xdr:colOff>61054</xdr:colOff>
      <xdr:row>1080</xdr:row>
      <xdr:rowOff>42334</xdr:rowOff>
    </xdr:from>
    <xdr:to>
      <xdr:col>1</xdr:col>
      <xdr:colOff>643467</xdr:colOff>
      <xdr:row>1080</xdr:row>
      <xdr:rowOff>677164</xdr:rowOff>
    </xdr:to>
    <xdr:pic>
      <xdr:nvPicPr>
        <xdr:cNvPr id="933" name="Picture 932">
          <a:extLst>
            <a:ext uri="{FF2B5EF4-FFF2-40B4-BE49-F238E27FC236}">
              <a16:creationId xmlns:a16="http://schemas.microsoft.com/office/drawing/2014/main" id="{A3C0F5A8-2ABA-C347-92DE-4D3B8A49E0BA}"/>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78654" y="754422334"/>
          <a:ext cx="582413" cy="634830"/>
        </a:xfrm>
        <a:prstGeom prst="rect">
          <a:avLst/>
        </a:prstGeom>
      </xdr:spPr>
    </xdr:pic>
    <xdr:clientData/>
  </xdr:twoCellAnchor>
  <xdr:twoCellAnchor>
    <xdr:from>
      <xdr:col>1</xdr:col>
      <xdr:colOff>108414</xdr:colOff>
      <xdr:row>1081</xdr:row>
      <xdr:rowOff>41568</xdr:rowOff>
    </xdr:from>
    <xdr:to>
      <xdr:col>1</xdr:col>
      <xdr:colOff>650488</xdr:colOff>
      <xdr:row>1081</xdr:row>
      <xdr:rowOff>649167</xdr:rowOff>
    </xdr:to>
    <xdr:pic>
      <xdr:nvPicPr>
        <xdr:cNvPr id="934" name="Picture 933">
          <a:extLst>
            <a:ext uri="{FF2B5EF4-FFF2-40B4-BE49-F238E27FC236}">
              <a16:creationId xmlns:a16="http://schemas.microsoft.com/office/drawing/2014/main" id="{7180C598-A344-B746-9E73-C3468E3B60B8}"/>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26014" y="755120068"/>
          <a:ext cx="542074" cy="607599"/>
        </a:xfrm>
        <a:prstGeom prst="rect">
          <a:avLst/>
        </a:prstGeom>
      </xdr:spPr>
    </xdr:pic>
    <xdr:clientData/>
  </xdr:twoCellAnchor>
  <xdr:twoCellAnchor>
    <xdr:from>
      <xdr:col>1</xdr:col>
      <xdr:colOff>152400</xdr:colOff>
      <xdr:row>1082</xdr:row>
      <xdr:rowOff>54578</xdr:rowOff>
    </xdr:from>
    <xdr:to>
      <xdr:col>1</xdr:col>
      <xdr:colOff>694474</xdr:colOff>
      <xdr:row>1082</xdr:row>
      <xdr:rowOff>662177</xdr:rowOff>
    </xdr:to>
    <xdr:pic>
      <xdr:nvPicPr>
        <xdr:cNvPr id="935" name="Picture 934">
          <a:extLst>
            <a:ext uri="{FF2B5EF4-FFF2-40B4-BE49-F238E27FC236}">
              <a16:creationId xmlns:a16="http://schemas.microsoft.com/office/drawing/2014/main" id="{B1C155EF-CD6A-DD49-8C08-215723BB47A2}"/>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70000" y="755831578"/>
          <a:ext cx="542074" cy="607599"/>
        </a:xfrm>
        <a:prstGeom prst="rect">
          <a:avLst/>
        </a:prstGeom>
      </xdr:spPr>
    </xdr:pic>
    <xdr:clientData/>
  </xdr:twoCellAnchor>
  <xdr:twoCellAnchor>
    <xdr:from>
      <xdr:col>1</xdr:col>
      <xdr:colOff>123901</xdr:colOff>
      <xdr:row>1083</xdr:row>
      <xdr:rowOff>37986</xdr:rowOff>
    </xdr:from>
    <xdr:to>
      <xdr:col>1</xdr:col>
      <xdr:colOff>665976</xdr:colOff>
      <xdr:row>1083</xdr:row>
      <xdr:rowOff>659946</xdr:rowOff>
    </xdr:to>
    <xdr:pic>
      <xdr:nvPicPr>
        <xdr:cNvPr id="936" name="Picture 935">
          <a:extLst>
            <a:ext uri="{FF2B5EF4-FFF2-40B4-BE49-F238E27FC236}">
              <a16:creationId xmlns:a16="http://schemas.microsoft.com/office/drawing/2014/main" id="{BCE07D92-DBAF-1F4D-BC5A-274EEF2C5059}"/>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41501" y="756513486"/>
          <a:ext cx="542075" cy="621960"/>
        </a:xfrm>
        <a:prstGeom prst="rect">
          <a:avLst/>
        </a:prstGeom>
      </xdr:spPr>
    </xdr:pic>
    <xdr:clientData/>
  </xdr:twoCellAnchor>
  <xdr:twoCellAnchor>
    <xdr:from>
      <xdr:col>1</xdr:col>
      <xdr:colOff>152398</xdr:colOff>
      <xdr:row>1084</xdr:row>
      <xdr:rowOff>20019</xdr:rowOff>
    </xdr:from>
    <xdr:to>
      <xdr:col>1</xdr:col>
      <xdr:colOff>694473</xdr:colOff>
      <xdr:row>1084</xdr:row>
      <xdr:rowOff>641979</xdr:rowOff>
    </xdr:to>
    <xdr:pic>
      <xdr:nvPicPr>
        <xdr:cNvPr id="937" name="Picture 936">
          <a:extLst>
            <a:ext uri="{FF2B5EF4-FFF2-40B4-BE49-F238E27FC236}">
              <a16:creationId xmlns:a16="http://schemas.microsoft.com/office/drawing/2014/main" id="{983B76E2-08AA-F841-8321-CB5C9D4DDF4F}"/>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69998" y="757194019"/>
          <a:ext cx="542075" cy="621960"/>
        </a:xfrm>
        <a:prstGeom prst="rect">
          <a:avLst/>
        </a:prstGeom>
      </xdr:spPr>
    </xdr:pic>
    <xdr:clientData/>
  </xdr:twoCellAnchor>
  <xdr:twoCellAnchor>
    <xdr:from>
      <xdr:col>1</xdr:col>
      <xdr:colOff>165408</xdr:colOff>
      <xdr:row>1085</xdr:row>
      <xdr:rowOff>48517</xdr:rowOff>
    </xdr:from>
    <xdr:to>
      <xdr:col>1</xdr:col>
      <xdr:colOff>707483</xdr:colOff>
      <xdr:row>1085</xdr:row>
      <xdr:rowOff>670477</xdr:rowOff>
    </xdr:to>
    <xdr:pic>
      <xdr:nvPicPr>
        <xdr:cNvPr id="938" name="Picture 937">
          <a:extLst>
            <a:ext uri="{FF2B5EF4-FFF2-40B4-BE49-F238E27FC236}">
              <a16:creationId xmlns:a16="http://schemas.microsoft.com/office/drawing/2014/main" id="{3E3E03AF-F879-684F-85BD-8FA6253A050A}"/>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83008" y="757921017"/>
          <a:ext cx="542075" cy="621960"/>
        </a:xfrm>
        <a:prstGeom prst="rect">
          <a:avLst/>
        </a:prstGeom>
      </xdr:spPr>
    </xdr:pic>
    <xdr:clientData/>
  </xdr:twoCellAnchor>
  <xdr:twoCellAnchor>
    <xdr:from>
      <xdr:col>1</xdr:col>
      <xdr:colOff>178418</xdr:colOff>
      <xdr:row>1086</xdr:row>
      <xdr:rowOff>30551</xdr:rowOff>
    </xdr:from>
    <xdr:to>
      <xdr:col>1</xdr:col>
      <xdr:colOff>720493</xdr:colOff>
      <xdr:row>1086</xdr:row>
      <xdr:rowOff>652511</xdr:rowOff>
    </xdr:to>
    <xdr:pic>
      <xdr:nvPicPr>
        <xdr:cNvPr id="939" name="Picture 938">
          <a:extLst>
            <a:ext uri="{FF2B5EF4-FFF2-40B4-BE49-F238E27FC236}">
              <a16:creationId xmlns:a16="http://schemas.microsoft.com/office/drawing/2014/main" id="{65112185-EC99-6E49-89FC-E5BD31668698}"/>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96018" y="758601551"/>
          <a:ext cx="542075" cy="621960"/>
        </a:xfrm>
        <a:prstGeom prst="rect">
          <a:avLst/>
        </a:prstGeom>
      </xdr:spPr>
    </xdr:pic>
    <xdr:clientData/>
  </xdr:twoCellAnchor>
  <xdr:twoCellAnchor>
    <xdr:from>
      <xdr:col>1</xdr:col>
      <xdr:colOff>108415</xdr:colOff>
      <xdr:row>1087</xdr:row>
      <xdr:rowOff>61951</xdr:rowOff>
    </xdr:from>
    <xdr:to>
      <xdr:col>1</xdr:col>
      <xdr:colOff>665977</xdr:colOff>
      <xdr:row>1088</xdr:row>
      <xdr:rowOff>3873</xdr:rowOff>
    </xdr:to>
    <xdr:pic>
      <xdr:nvPicPr>
        <xdr:cNvPr id="940" name="Picture 939">
          <a:extLst>
            <a:ext uri="{FF2B5EF4-FFF2-40B4-BE49-F238E27FC236}">
              <a16:creationId xmlns:a16="http://schemas.microsoft.com/office/drawing/2014/main" id="{5C506E71-3903-F14F-A132-EEC46E57342F}"/>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226015" y="759331451"/>
          <a:ext cx="557562" cy="640422"/>
        </a:xfrm>
        <a:prstGeom prst="rect">
          <a:avLst/>
        </a:prstGeom>
      </xdr:spPr>
    </xdr:pic>
    <xdr:clientData/>
  </xdr:twoCellAnchor>
  <xdr:twoCellAnchor>
    <xdr:from>
      <xdr:col>1</xdr:col>
      <xdr:colOff>108414</xdr:colOff>
      <xdr:row>1088</xdr:row>
      <xdr:rowOff>82445</xdr:rowOff>
    </xdr:from>
    <xdr:to>
      <xdr:col>1</xdr:col>
      <xdr:colOff>696951</xdr:colOff>
      <xdr:row>1088</xdr:row>
      <xdr:rowOff>650488</xdr:rowOff>
    </xdr:to>
    <xdr:pic>
      <xdr:nvPicPr>
        <xdr:cNvPr id="941" name="Picture 940">
          <a:extLst>
            <a:ext uri="{FF2B5EF4-FFF2-40B4-BE49-F238E27FC236}">
              <a16:creationId xmlns:a16="http://schemas.microsoft.com/office/drawing/2014/main" id="{7D6CD6A8-1D7D-0748-B7C8-689F41F0D9DE}"/>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226014" y="760050445"/>
          <a:ext cx="588537" cy="568043"/>
        </a:xfrm>
        <a:prstGeom prst="rect">
          <a:avLst/>
        </a:prstGeom>
      </xdr:spPr>
    </xdr:pic>
    <xdr:clientData/>
  </xdr:twoCellAnchor>
  <xdr:twoCellAnchor>
    <xdr:from>
      <xdr:col>1</xdr:col>
      <xdr:colOff>108416</xdr:colOff>
      <xdr:row>1089</xdr:row>
      <xdr:rowOff>77439</xdr:rowOff>
    </xdr:from>
    <xdr:to>
      <xdr:col>1</xdr:col>
      <xdr:colOff>681464</xdr:colOff>
      <xdr:row>1089</xdr:row>
      <xdr:rowOff>672318</xdr:rowOff>
    </xdr:to>
    <xdr:pic>
      <xdr:nvPicPr>
        <xdr:cNvPr id="942" name="Picture 941">
          <a:extLst>
            <a:ext uri="{FF2B5EF4-FFF2-40B4-BE49-F238E27FC236}">
              <a16:creationId xmlns:a16="http://schemas.microsoft.com/office/drawing/2014/main" id="{03C5DDAE-734D-5642-A9BA-BC711F9C9AB3}"/>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226016" y="760743939"/>
          <a:ext cx="573048" cy="594879"/>
        </a:xfrm>
        <a:prstGeom prst="rect">
          <a:avLst/>
        </a:prstGeom>
      </xdr:spPr>
    </xdr:pic>
    <xdr:clientData/>
  </xdr:twoCellAnchor>
  <xdr:twoCellAnchor>
    <xdr:from>
      <xdr:col>1</xdr:col>
      <xdr:colOff>123902</xdr:colOff>
      <xdr:row>1090</xdr:row>
      <xdr:rowOff>40921</xdr:rowOff>
    </xdr:from>
    <xdr:to>
      <xdr:col>1</xdr:col>
      <xdr:colOff>764788</xdr:colOff>
      <xdr:row>1090</xdr:row>
      <xdr:rowOff>635000</xdr:rowOff>
    </xdr:to>
    <xdr:pic>
      <xdr:nvPicPr>
        <xdr:cNvPr id="943" name="Picture 942">
          <a:extLst>
            <a:ext uri="{FF2B5EF4-FFF2-40B4-BE49-F238E27FC236}">
              <a16:creationId xmlns:a16="http://schemas.microsoft.com/office/drawing/2014/main" id="{3781064F-6E4C-5347-B179-E7AAEF8B1DF1}"/>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241502" y="761405921"/>
          <a:ext cx="640886" cy="594079"/>
        </a:xfrm>
        <a:prstGeom prst="rect">
          <a:avLst/>
        </a:prstGeom>
      </xdr:spPr>
    </xdr:pic>
    <xdr:clientData/>
  </xdr:twoCellAnchor>
  <xdr:twoCellAnchor>
    <xdr:from>
      <xdr:col>1</xdr:col>
      <xdr:colOff>75163</xdr:colOff>
      <xdr:row>1091</xdr:row>
      <xdr:rowOff>77439</xdr:rowOff>
    </xdr:from>
    <xdr:to>
      <xdr:col>1</xdr:col>
      <xdr:colOff>631358</xdr:colOff>
      <xdr:row>1091</xdr:row>
      <xdr:rowOff>650489</xdr:rowOff>
    </xdr:to>
    <xdr:pic>
      <xdr:nvPicPr>
        <xdr:cNvPr id="944" name="Picture 943">
          <a:extLst>
            <a:ext uri="{FF2B5EF4-FFF2-40B4-BE49-F238E27FC236}">
              <a16:creationId xmlns:a16="http://schemas.microsoft.com/office/drawing/2014/main" id="{84CB2E53-CB17-4A41-A366-1E505F10DF50}"/>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192763" y="762140939"/>
          <a:ext cx="556195" cy="573050"/>
        </a:xfrm>
        <a:prstGeom prst="rect">
          <a:avLst/>
        </a:prstGeom>
      </xdr:spPr>
    </xdr:pic>
    <xdr:clientData/>
  </xdr:twoCellAnchor>
  <xdr:twoCellAnchor>
    <xdr:from>
      <xdr:col>1</xdr:col>
      <xdr:colOff>61951</xdr:colOff>
      <xdr:row>1092</xdr:row>
      <xdr:rowOff>51769</xdr:rowOff>
    </xdr:from>
    <xdr:to>
      <xdr:col>1</xdr:col>
      <xdr:colOff>650489</xdr:colOff>
      <xdr:row>1092</xdr:row>
      <xdr:rowOff>645756</xdr:rowOff>
    </xdr:to>
    <xdr:pic>
      <xdr:nvPicPr>
        <xdr:cNvPr id="945" name="Picture 944">
          <a:extLst>
            <a:ext uri="{FF2B5EF4-FFF2-40B4-BE49-F238E27FC236}">
              <a16:creationId xmlns:a16="http://schemas.microsoft.com/office/drawing/2014/main" id="{9D469C20-F297-C44B-B60F-87E5DBD136CA}"/>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179551" y="762813769"/>
          <a:ext cx="588538" cy="593987"/>
        </a:xfrm>
        <a:prstGeom prst="rect">
          <a:avLst/>
        </a:prstGeom>
      </xdr:spPr>
    </xdr:pic>
    <xdr:clientData/>
  </xdr:twoCellAnchor>
  <xdr:twoCellAnchor>
    <xdr:from>
      <xdr:col>1</xdr:col>
      <xdr:colOff>115455</xdr:colOff>
      <xdr:row>1093</xdr:row>
      <xdr:rowOff>43208</xdr:rowOff>
    </xdr:from>
    <xdr:to>
      <xdr:col>1</xdr:col>
      <xdr:colOff>702349</xdr:colOff>
      <xdr:row>1093</xdr:row>
      <xdr:rowOff>673484</xdr:rowOff>
    </xdr:to>
    <xdr:pic>
      <xdr:nvPicPr>
        <xdr:cNvPr id="946" name="Picture 945">
          <a:extLst>
            <a:ext uri="{FF2B5EF4-FFF2-40B4-BE49-F238E27FC236}">
              <a16:creationId xmlns:a16="http://schemas.microsoft.com/office/drawing/2014/main" id="{91EF40F5-9D00-B847-8439-97DEE19B0E51}"/>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233055" y="763503708"/>
          <a:ext cx="586894" cy="630276"/>
        </a:xfrm>
        <a:prstGeom prst="rect">
          <a:avLst/>
        </a:prstGeom>
      </xdr:spPr>
    </xdr:pic>
    <xdr:clientData/>
  </xdr:twoCellAnchor>
  <xdr:twoCellAnchor>
    <xdr:from>
      <xdr:col>1</xdr:col>
      <xdr:colOff>125075</xdr:colOff>
      <xdr:row>1094</xdr:row>
      <xdr:rowOff>38815</xdr:rowOff>
    </xdr:from>
    <xdr:to>
      <xdr:col>1</xdr:col>
      <xdr:colOff>692727</xdr:colOff>
      <xdr:row>1094</xdr:row>
      <xdr:rowOff>665190</xdr:rowOff>
    </xdr:to>
    <xdr:pic>
      <xdr:nvPicPr>
        <xdr:cNvPr id="947" name="Picture 946">
          <a:extLst>
            <a:ext uri="{FF2B5EF4-FFF2-40B4-BE49-F238E27FC236}">
              <a16:creationId xmlns:a16="http://schemas.microsoft.com/office/drawing/2014/main" id="{15EBEA0B-A74D-9047-A0EE-BED2BFD063D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242675" y="764197815"/>
          <a:ext cx="567652" cy="626375"/>
        </a:xfrm>
        <a:prstGeom prst="rect">
          <a:avLst/>
        </a:prstGeom>
      </xdr:spPr>
    </xdr:pic>
    <xdr:clientData/>
  </xdr:twoCellAnchor>
  <xdr:twoCellAnchor>
    <xdr:from>
      <xdr:col>1</xdr:col>
      <xdr:colOff>131489</xdr:colOff>
      <xdr:row>1095</xdr:row>
      <xdr:rowOff>76968</xdr:rowOff>
    </xdr:from>
    <xdr:to>
      <xdr:col>1</xdr:col>
      <xdr:colOff>703502</xdr:colOff>
      <xdr:row>1095</xdr:row>
      <xdr:rowOff>661553</xdr:rowOff>
    </xdr:to>
    <xdr:pic>
      <xdr:nvPicPr>
        <xdr:cNvPr id="948" name="Picture 947">
          <a:extLst>
            <a:ext uri="{FF2B5EF4-FFF2-40B4-BE49-F238E27FC236}">
              <a16:creationId xmlns:a16="http://schemas.microsoft.com/office/drawing/2014/main" id="{0D42BB70-320E-674B-A64A-A00B07F914E2}"/>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249089" y="764934468"/>
          <a:ext cx="572013" cy="584585"/>
        </a:xfrm>
        <a:prstGeom prst="rect">
          <a:avLst/>
        </a:prstGeom>
      </xdr:spPr>
    </xdr:pic>
    <xdr:clientData/>
  </xdr:twoCellAnchor>
  <xdr:twoCellAnchor>
    <xdr:from>
      <xdr:col>1</xdr:col>
      <xdr:colOff>163559</xdr:colOff>
      <xdr:row>1096</xdr:row>
      <xdr:rowOff>39829</xdr:rowOff>
    </xdr:from>
    <xdr:to>
      <xdr:col>1</xdr:col>
      <xdr:colOff>769697</xdr:colOff>
      <xdr:row>1096</xdr:row>
      <xdr:rowOff>678555</xdr:rowOff>
    </xdr:to>
    <xdr:pic>
      <xdr:nvPicPr>
        <xdr:cNvPr id="949" name="Picture 948">
          <a:extLst>
            <a:ext uri="{FF2B5EF4-FFF2-40B4-BE49-F238E27FC236}">
              <a16:creationId xmlns:a16="http://schemas.microsoft.com/office/drawing/2014/main" id="{4CD64B82-AED1-E14F-A82E-2A3FFA4D9D31}"/>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81159" y="765595829"/>
          <a:ext cx="606138" cy="638726"/>
        </a:xfrm>
        <a:prstGeom prst="rect">
          <a:avLst/>
        </a:prstGeom>
      </xdr:spPr>
    </xdr:pic>
    <xdr:clientData/>
  </xdr:twoCellAnchor>
  <xdr:twoCellAnchor>
    <xdr:from>
      <xdr:col>1</xdr:col>
      <xdr:colOff>190500</xdr:colOff>
      <xdr:row>1097</xdr:row>
      <xdr:rowOff>38100</xdr:rowOff>
    </xdr:from>
    <xdr:to>
      <xdr:col>1</xdr:col>
      <xdr:colOff>784532</xdr:colOff>
      <xdr:row>1097</xdr:row>
      <xdr:rowOff>673100</xdr:rowOff>
    </xdr:to>
    <xdr:pic>
      <xdr:nvPicPr>
        <xdr:cNvPr id="950" name="Picture 949">
          <a:extLst>
            <a:ext uri="{FF2B5EF4-FFF2-40B4-BE49-F238E27FC236}">
              <a16:creationId xmlns:a16="http://schemas.microsoft.com/office/drawing/2014/main" id="{89257D6F-E861-A74D-A2EB-6A40C99CFAA2}"/>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08100" y="766292600"/>
          <a:ext cx="594032" cy="635000"/>
        </a:xfrm>
        <a:prstGeom prst="rect">
          <a:avLst/>
        </a:prstGeom>
      </xdr:spPr>
    </xdr:pic>
    <xdr:clientData/>
  </xdr:twoCellAnchor>
  <xdr:twoCellAnchor>
    <xdr:from>
      <xdr:col>1</xdr:col>
      <xdr:colOff>203200</xdr:colOff>
      <xdr:row>1098</xdr:row>
      <xdr:rowOff>50800</xdr:rowOff>
    </xdr:from>
    <xdr:to>
      <xdr:col>1</xdr:col>
      <xdr:colOff>797232</xdr:colOff>
      <xdr:row>1098</xdr:row>
      <xdr:rowOff>685800</xdr:rowOff>
    </xdr:to>
    <xdr:pic>
      <xdr:nvPicPr>
        <xdr:cNvPr id="951" name="Picture 950">
          <a:extLst>
            <a:ext uri="{FF2B5EF4-FFF2-40B4-BE49-F238E27FC236}">
              <a16:creationId xmlns:a16="http://schemas.microsoft.com/office/drawing/2014/main" id="{75E7A5F0-9F96-9540-A4A5-FEF78E68997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20800" y="767003800"/>
          <a:ext cx="594032" cy="635000"/>
        </a:xfrm>
        <a:prstGeom prst="rect">
          <a:avLst/>
        </a:prstGeom>
      </xdr:spPr>
    </xdr:pic>
    <xdr:clientData/>
  </xdr:twoCellAnchor>
  <xdr:twoCellAnchor>
    <xdr:from>
      <xdr:col>1</xdr:col>
      <xdr:colOff>215900</xdr:colOff>
      <xdr:row>1099</xdr:row>
      <xdr:rowOff>25400</xdr:rowOff>
    </xdr:from>
    <xdr:to>
      <xdr:col>1</xdr:col>
      <xdr:colOff>809932</xdr:colOff>
      <xdr:row>1099</xdr:row>
      <xdr:rowOff>660400</xdr:rowOff>
    </xdr:to>
    <xdr:pic>
      <xdr:nvPicPr>
        <xdr:cNvPr id="952" name="Picture 951">
          <a:extLst>
            <a:ext uri="{FF2B5EF4-FFF2-40B4-BE49-F238E27FC236}">
              <a16:creationId xmlns:a16="http://schemas.microsoft.com/office/drawing/2014/main" id="{D535B83C-8EC8-6D4C-89BD-BFB764CD1A86}"/>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33500" y="767676900"/>
          <a:ext cx="594032" cy="635000"/>
        </a:xfrm>
        <a:prstGeom prst="rect">
          <a:avLst/>
        </a:prstGeom>
      </xdr:spPr>
    </xdr:pic>
    <xdr:clientData/>
  </xdr:twoCellAnchor>
  <xdr:twoCellAnchor>
    <xdr:from>
      <xdr:col>1</xdr:col>
      <xdr:colOff>292100</xdr:colOff>
      <xdr:row>1100</xdr:row>
      <xdr:rowOff>51468</xdr:rowOff>
    </xdr:from>
    <xdr:to>
      <xdr:col>1</xdr:col>
      <xdr:colOff>800100</xdr:colOff>
      <xdr:row>1100</xdr:row>
      <xdr:rowOff>673100</xdr:rowOff>
    </xdr:to>
    <xdr:pic>
      <xdr:nvPicPr>
        <xdr:cNvPr id="953" name="Picture 952">
          <a:extLst>
            <a:ext uri="{FF2B5EF4-FFF2-40B4-BE49-F238E27FC236}">
              <a16:creationId xmlns:a16="http://schemas.microsoft.com/office/drawing/2014/main" id="{01861A4A-D417-EE42-9DBE-C92F77973BA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8401468"/>
          <a:ext cx="508000" cy="621632"/>
        </a:xfrm>
        <a:prstGeom prst="rect">
          <a:avLst/>
        </a:prstGeom>
      </xdr:spPr>
    </xdr:pic>
    <xdr:clientData/>
  </xdr:twoCellAnchor>
  <xdr:twoCellAnchor>
    <xdr:from>
      <xdr:col>1</xdr:col>
      <xdr:colOff>279400</xdr:colOff>
      <xdr:row>1101</xdr:row>
      <xdr:rowOff>63500</xdr:rowOff>
    </xdr:from>
    <xdr:to>
      <xdr:col>1</xdr:col>
      <xdr:colOff>787400</xdr:colOff>
      <xdr:row>1101</xdr:row>
      <xdr:rowOff>685132</xdr:rowOff>
    </xdr:to>
    <xdr:pic>
      <xdr:nvPicPr>
        <xdr:cNvPr id="954" name="Picture 953">
          <a:extLst>
            <a:ext uri="{FF2B5EF4-FFF2-40B4-BE49-F238E27FC236}">
              <a16:creationId xmlns:a16="http://schemas.microsoft.com/office/drawing/2014/main" id="{D1BFC268-AD9B-E24C-B17C-742679D719A1}"/>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397000" y="769112000"/>
          <a:ext cx="508000" cy="621632"/>
        </a:xfrm>
        <a:prstGeom prst="rect">
          <a:avLst/>
        </a:prstGeom>
      </xdr:spPr>
    </xdr:pic>
    <xdr:clientData/>
  </xdr:twoCellAnchor>
  <xdr:twoCellAnchor>
    <xdr:from>
      <xdr:col>1</xdr:col>
      <xdr:colOff>292100</xdr:colOff>
      <xdr:row>1102</xdr:row>
      <xdr:rowOff>38100</xdr:rowOff>
    </xdr:from>
    <xdr:to>
      <xdr:col>1</xdr:col>
      <xdr:colOff>800100</xdr:colOff>
      <xdr:row>1102</xdr:row>
      <xdr:rowOff>659732</xdr:rowOff>
    </xdr:to>
    <xdr:pic>
      <xdr:nvPicPr>
        <xdr:cNvPr id="955" name="Picture 954">
          <a:extLst>
            <a:ext uri="{FF2B5EF4-FFF2-40B4-BE49-F238E27FC236}">
              <a16:creationId xmlns:a16="http://schemas.microsoft.com/office/drawing/2014/main" id="{6260EA72-C83E-734B-911E-6F8F0C4F27F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9785100"/>
          <a:ext cx="508000" cy="621632"/>
        </a:xfrm>
        <a:prstGeom prst="rect">
          <a:avLst/>
        </a:prstGeom>
      </xdr:spPr>
    </xdr:pic>
    <xdr:clientData/>
  </xdr:twoCellAnchor>
  <xdr:twoCellAnchor>
    <xdr:from>
      <xdr:col>1</xdr:col>
      <xdr:colOff>292099</xdr:colOff>
      <xdr:row>1103</xdr:row>
      <xdr:rowOff>69362</xdr:rowOff>
    </xdr:from>
    <xdr:to>
      <xdr:col>1</xdr:col>
      <xdr:colOff>819764</xdr:colOff>
      <xdr:row>1104</xdr:row>
      <xdr:rowOff>0</xdr:rowOff>
    </xdr:to>
    <xdr:pic>
      <xdr:nvPicPr>
        <xdr:cNvPr id="956" name="Picture 955">
          <a:extLst>
            <a:ext uri="{FF2B5EF4-FFF2-40B4-BE49-F238E27FC236}">
              <a16:creationId xmlns:a16="http://schemas.microsoft.com/office/drawing/2014/main" id="{4F061389-BBBC-FC46-A4DF-17D2D5838616}"/>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409699" y="770514862"/>
          <a:ext cx="527665" cy="629138"/>
        </a:xfrm>
        <a:prstGeom prst="rect">
          <a:avLst/>
        </a:prstGeom>
      </xdr:spPr>
    </xdr:pic>
    <xdr:clientData/>
  </xdr:twoCellAnchor>
  <xdr:twoCellAnchor>
    <xdr:from>
      <xdr:col>1</xdr:col>
      <xdr:colOff>203200</xdr:colOff>
      <xdr:row>1104</xdr:row>
      <xdr:rowOff>12700</xdr:rowOff>
    </xdr:from>
    <xdr:to>
      <xdr:col>1</xdr:col>
      <xdr:colOff>753533</xdr:colOff>
      <xdr:row>1104</xdr:row>
      <xdr:rowOff>673100</xdr:rowOff>
    </xdr:to>
    <xdr:pic>
      <xdr:nvPicPr>
        <xdr:cNvPr id="957" name="Picture 956">
          <a:extLst>
            <a:ext uri="{FF2B5EF4-FFF2-40B4-BE49-F238E27FC236}">
              <a16:creationId xmlns:a16="http://schemas.microsoft.com/office/drawing/2014/main" id="{503A250F-BD31-A04D-9651-CE332694C24E}"/>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320800" y="771156700"/>
          <a:ext cx="550333" cy="660400"/>
        </a:xfrm>
        <a:prstGeom prst="rect">
          <a:avLst/>
        </a:prstGeom>
      </xdr:spPr>
    </xdr:pic>
    <xdr:clientData/>
  </xdr:twoCellAnchor>
  <xdr:twoCellAnchor>
    <xdr:from>
      <xdr:col>1</xdr:col>
      <xdr:colOff>152400</xdr:colOff>
      <xdr:row>1105</xdr:row>
      <xdr:rowOff>38100</xdr:rowOff>
    </xdr:from>
    <xdr:to>
      <xdr:col>1</xdr:col>
      <xdr:colOff>774700</xdr:colOff>
      <xdr:row>1105</xdr:row>
      <xdr:rowOff>674872</xdr:rowOff>
    </xdr:to>
    <xdr:pic>
      <xdr:nvPicPr>
        <xdr:cNvPr id="958" name="Picture 957">
          <a:extLst>
            <a:ext uri="{FF2B5EF4-FFF2-40B4-BE49-F238E27FC236}">
              <a16:creationId xmlns:a16="http://schemas.microsoft.com/office/drawing/2014/main" id="{157F668A-54D5-D045-B944-980FEA226AD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1880600"/>
          <a:ext cx="622300" cy="636772"/>
        </a:xfrm>
        <a:prstGeom prst="rect">
          <a:avLst/>
        </a:prstGeom>
      </xdr:spPr>
    </xdr:pic>
    <xdr:clientData/>
  </xdr:twoCellAnchor>
  <xdr:twoCellAnchor>
    <xdr:from>
      <xdr:col>1</xdr:col>
      <xdr:colOff>101600</xdr:colOff>
      <xdr:row>1106</xdr:row>
      <xdr:rowOff>38100</xdr:rowOff>
    </xdr:from>
    <xdr:to>
      <xdr:col>1</xdr:col>
      <xdr:colOff>723900</xdr:colOff>
      <xdr:row>1106</xdr:row>
      <xdr:rowOff>674872</xdr:rowOff>
    </xdr:to>
    <xdr:pic>
      <xdr:nvPicPr>
        <xdr:cNvPr id="959" name="Picture 958">
          <a:extLst>
            <a:ext uri="{FF2B5EF4-FFF2-40B4-BE49-F238E27FC236}">
              <a16:creationId xmlns:a16="http://schemas.microsoft.com/office/drawing/2014/main" id="{38B4D9A4-4997-7E43-BE96-7CDEBA589E8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19200" y="772579100"/>
          <a:ext cx="622300" cy="636772"/>
        </a:xfrm>
        <a:prstGeom prst="rect">
          <a:avLst/>
        </a:prstGeom>
      </xdr:spPr>
    </xdr:pic>
    <xdr:clientData/>
  </xdr:twoCellAnchor>
  <xdr:twoCellAnchor>
    <xdr:from>
      <xdr:col>1</xdr:col>
      <xdr:colOff>152400</xdr:colOff>
      <xdr:row>1107</xdr:row>
      <xdr:rowOff>25400</xdr:rowOff>
    </xdr:from>
    <xdr:to>
      <xdr:col>1</xdr:col>
      <xdr:colOff>774700</xdr:colOff>
      <xdr:row>1107</xdr:row>
      <xdr:rowOff>662172</xdr:rowOff>
    </xdr:to>
    <xdr:pic>
      <xdr:nvPicPr>
        <xdr:cNvPr id="960" name="Picture 959">
          <a:extLst>
            <a:ext uri="{FF2B5EF4-FFF2-40B4-BE49-F238E27FC236}">
              <a16:creationId xmlns:a16="http://schemas.microsoft.com/office/drawing/2014/main" id="{3980C417-DAF9-8045-BD47-497B6E31BAC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264900"/>
          <a:ext cx="622300" cy="636772"/>
        </a:xfrm>
        <a:prstGeom prst="rect">
          <a:avLst/>
        </a:prstGeom>
      </xdr:spPr>
    </xdr:pic>
    <xdr:clientData/>
  </xdr:twoCellAnchor>
  <xdr:twoCellAnchor>
    <xdr:from>
      <xdr:col>1</xdr:col>
      <xdr:colOff>152400</xdr:colOff>
      <xdr:row>1108</xdr:row>
      <xdr:rowOff>0</xdr:rowOff>
    </xdr:from>
    <xdr:to>
      <xdr:col>1</xdr:col>
      <xdr:colOff>774700</xdr:colOff>
      <xdr:row>1108</xdr:row>
      <xdr:rowOff>636772</xdr:rowOff>
    </xdr:to>
    <xdr:pic>
      <xdr:nvPicPr>
        <xdr:cNvPr id="961" name="Picture 960">
          <a:extLst>
            <a:ext uri="{FF2B5EF4-FFF2-40B4-BE49-F238E27FC236}">
              <a16:creationId xmlns:a16="http://schemas.microsoft.com/office/drawing/2014/main" id="{2D156E4B-A53D-AF41-8CCE-A7E518F3ABF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938000"/>
          <a:ext cx="622300" cy="636772"/>
        </a:xfrm>
        <a:prstGeom prst="rect">
          <a:avLst/>
        </a:prstGeom>
      </xdr:spPr>
    </xdr:pic>
    <xdr:clientData/>
  </xdr:twoCellAnchor>
  <xdr:twoCellAnchor>
    <xdr:from>
      <xdr:col>1</xdr:col>
      <xdr:colOff>76200</xdr:colOff>
      <xdr:row>1109</xdr:row>
      <xdr:rowOff>63500</xdr:rowOff>
    </xdr:from>
    <xdr:to>
      <xdr:col>1</xdr:col>
      <xdr:colOff>660400</xdr:colOff>
      <xdr:row>1109</xdr:row>
      <xdr:rowOff>647700</xdr:rowOff>
    </xdr:to>
    <xdr:pic>
      <xdr:nvPicPr>
        <xdr:cNvPr id="962" name="Picture 961">
          <a:extLst>
            <a:ext uri="{FF2B5EF4-FFF2-40B4-BE49-F238E27FC236}">
              <a16:creationId xmlns:a16="http://schemas.microsoft.com/office/drawing/2014/main" id="{B283083C-6518-A24C-AFD8-2D910A762A1D}"/>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93800" y="774700000"/>
          <a:ext cx="584200" cy="584200"/>
        </a:xfrm>
        <a:prstGeom prst="rect">
          <a:avLst/>
        </a:prstGeom>
      </xdr:spPr>
    </xdr:pic>
    <xdr:clientData/>
  </xdr:twoCellAnchor>
  <xdr:twoCellAnchor>
    <xdr:from>
      <xdr:col>1</xdr:col>
      <xdr:colOff>101600</xdr:colOff>
      <xdr:row>1110</xdr:row>
      <xdr:rowOff>38100</xdr:rowOff>
    </xdr:from>
    <xdr:to>
      <xdr:col>1</xdr:col>
      <xdr:colOff>722644</xdr:colOff>
      <xdr:row>1110</xdr:row>
      <xdr:rowOff>673100</xdr:rowOff>
    </xdr:to>
    <xdr:pic>
      <xdr:nvPicPr>
        <xdr:cNvPr id="963" name="Picture 962">
          <a:extLst>
            <a:ext uri="{FF2B5EF4-FFF2-40B4-BE49-F238E27FC236}">
              <a16:creationId xmlns:a16="http://schemas.microsoft.com/office/drawing/2014/main" id="{12E10045-1787-0A46-83D0-B348D8B0384E}"/>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19200" y="775373100"/>
          <a:ext cx="621044" cy="635000"/>
        </a:xfrm>
        <a:prstGeom prst="rect">
          <a:avLst/>
        </a:prstGeom>
      </xdr:spPr>
    </xdr:pic>
    <xdr:clientData/>
  </xdr:twoCellAnchor>
  <xdr:twoCellAnchor>
    <xdr:from>
      <xdr:col>1</xdr:col>
      <xdr:colOff>139700</xdr:colOff>
      <xdr:row>1111</xdr:row>
      <xdr:rowOff>50800</xdr:rowOff>
    </xdr:from>
    <xdr:to>
      <xdr:col>1</xdr:col>
      <xdr:colOff>760744</xdr:colOff>
      <xdr:row>1111</xdr:row>
      <xdr:rowOff>685800</xdr:rowOff>
    </xdr:to>
    <xdr:pic>
      <xdr:nvPicPr>
        <xdr:cNvPr id="964" name="Picture 963">
          <a:extLst>
            <a:ext uri="{FF2B5EF4-FFF2-40B4-BE49-F238E27FC236}">
              <a16:creationId xmlns:a16="http://schemas.microsoft.com/office/drawing/2014/main" id="{6CFF646B-54DB-2342-9D5C-7660FA1E00FF}"/>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084300"/>
          <a:ext cx="621044" cy="635000"/>
        </a:xfrm>
        <a:prstGeom prst="rect">
          <a:avLst/>
        </a:prstGeom>
      </xdr:spPr>
    </xdr:pic>
    <xdr:clientData/>
  </xdr:twoCellAnchor>
  <xdr:twoCellAnchor>
    <xdr:from>
      <xdr:col>1</xdr:col>
      <xdr:colOff>139700</xdr:colOff>
      <xdr:row>1112</xdr:row>
      <xdr:rowOff>25400</xdr:rowOff>
    </xdr:from>
    <xdr:to>
      <xdr:col>1</xdr:col>
      <xdr:colOff>760744</xdr:colOff>
      <xdr:row>1112</xdr:row>
      <xdr:rowOff>660400</xdr:rowOff>
    </xdr:to>
    <xdr:pic>
      <xdr:nvPicPr>
        <xdr:cNvPr id="965" name="Picture 964">
          <a:extLst>
            <a:ext uri="{FF2B5EF4-FFF2-40B4-BE49-F238E27FC236}">
              <a16:creationId xmlns:a16="http://schemas.microsoft.com/office/drawing/2014/main" id="{7D2AAFD8-D780-5D46-A41B-FD7431BD32D5}"/>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757400"/>
          <a:ext cx="621044" cy="635000"/>
        </a:xfrm>
        <a:prstGeom prst="rect">
          <a:avLst/>
        </a:prstGeom>
      </xdr:spPr>
    </xdr:pic>
    <xdr:clientData/>
  </xdr:twoCellAnchor>
  <xdr:twoCellAnchor>
    <xdr:from>
      <xdr:col>1</xdr:col>
      <xdr:colOff>139700</xdr:colOff>
      <xdr:row>1113</xdr:row>
      <xdr:rowOff>63500</xdr:rowOff>
    </xdr:from>
    <xdr:to>
      <xdr:col>1</xdr:col>
      <xdr:colOff>711200</xdr:colOff>
      <xdr:row>1114</xdr:row>
      <xdr:rowOff>8842</xdr:rowOff>
    </xdr:to>
    <xdr:pic>
      <xdr:nvPicPr>
        <xdr:cNvPr id="966" name="Picture 965">
          <a:extLst>
            <a:ext uri="{FF2B5EF4-FFF2-40B4-BE49-F238E27FC236}">
              <a16:creationId xmlns:a16="http://schemas.microsoft.com/office/drawing/2014/main" id="{C82A24B8-F899-E649-8468-C8FE960EAB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57300" y="777494000"/>
          <a:ext cx="571500" cy="643842"/>
        </a:xfrm>
        <a:prstGeom prst="rect">
          <a:avLst/>
        </a:prstGeom>
      </xdr:spPr>
    </xdr:pic>
    <xdr:clientData/>
  </xdr:twoCellAnchor>
  <xdr:twoCellAnchor>
    <xdr:from>
      <xdr:col>1</xdr:col>
      <xdr:colOff>203200</xdr:colOff>
      <xdr:row>1115</xdr:row>
      <xdr:rowOff>25400</xdr:rowOff>
    </xdr:from>
    <xdr:to>
      <xdr:col>1</xdr:col>
      <xdr:colOff>774700</xdr:colOff>
      <xdr:row>1115</xdr:row>
      <xdr:rowOff>669242</xdr:rowOff>
    </xdr:to>
    <xdr:pic>
      <xdr:nvPicPr>
        <xdr:cNvPr id="967" name="Picture 966">
          <a:extLst>
            <a:ext uri="{FF2B5EF4-FFF2-40B4-BE49-F238E27FC236}">
              <a16:creationId xmlns:a16="http://schemas.microsoft.com/office/drawing/2014/main" id="{EED20BCA-8EE8-C64F-B321-A1FCD0AFC073}"/>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20800" y="778852900"/>
          <a:ext cx="571500" cy="643842"/>
        </a:xfrm>
        <a:prstGeom prst="rect">
          <a:avLst/>
        </a:prstGeom>
      </xdr:spPr>
    </xdr:pic>
    <xdr:clientData/>
  </xdr:twoCellAnchor>
  <xdr:twoCellAnchor>
    <xdr:from>
      <xdr:col>1</xdr:col>
      <xdr:colOff>190500</xdr:colOff>
      <xdr:row>1116</xdr:row>
      <xdr:rowOff>38100</xdr:rowOff>
    </xdr:from>
    <xdr:to>
      <xdr:col>1</xdr:col>
      <xdr:colOff>762000</xdr:colOff>
      <xdr:row>1116</xdr:row>
      <xdr:rowOff>681942</xdr:rowOff>
    </xdr:to>
    <xdr:pic>
      <xdr:nvPicPr>
        <xdr:cNvPr id="968" name="Picture 967">
          <a:extLst>
            <a:ext uri="{FF2B5EF4-FFF2-40B4-BE49-F238E27FC236}">
              <a16:creationId xmlns:a16="http://schemas.microsoft.com/office/drawing/2014/main" id="{3C0ECF93-EDFE-294B-8202-E63AA43619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08100" y="779564100"/>
          <a:ext cx="571500" cy="643842"/>
        </a:xfrm>
        <a:prstGeom prst="rect">
          <a:avLst/>
        </a:prstGeom>
      </xdr:spPr>
    </xdr:pic>
    <xdr:clientData/>
  </xdr:twoCellAnchor>
  <xdr:twoCellAnchor>
    <xdr:from>
      <xdr:col>1</xdr:col>
      <xdr:colOff>152400</xdr:colOff>
      <xdr:row>1114</xdr:row>
      <xdr:rowOff>38100</xdr:rowOff>
    </xdr:from>
    <xdr:to>
      <xdr:col>1</xdr:col>
      <xdr:colOff>723900</xdr:colOff>
      <xdr:row>1114</xdr:row>
      <xdr:rowOff>681942</xdr:rowOff>
    </xdr:to>
    <xdr:pic>
      <xdr:nvPicPr>
        <xdr:cNvPr id="969" name="Picture 968">
          <a:extLst>
            <a:ext uri="{FF2B5EF4-FFF2-40B4-BE49-F238E27FC236}">
              <a16:creationId xmlns:a16="http://schemas.microsoft.com/office/drawing/2014/main" id="{AE4B668B-5C3C-0844-9E67-0CD694FBC8D6}"/>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70000" y="778167100"/>
          <a:ext cx="571500" cy="643842"/>
        </a:xfrm>
        <a:prstGeom prst="rect">
          <a:avLst/>
        </a:prstGeom>
      </xdr:spPr>
    </xdr:pic>
    <xdr:clientData/>
  </xdr:twoCellAnchor>
  <xdr:twoCellAnchor>
    <xdr:from>
      <xdr:col>1</xdr:col>
      <xdr:colOff>127000</xdr:colOff>
      <xdr:row>1117</xdr:row>
      <xdr:rowOff>38100</xdr:rowOff>
    </xdr:from>
    <xdr:to>
      <xdr:col>1</xdr:col>
      <xdr:colOff>723900</xdr:colOff>
      <xdr:row>1117</xdr:row>
      <xdr:rowOff>662763</xdr:rowOff>
    </xdr:to>
    <xdr:pic>
      <xdr:nvPicPr>
        <xdr:cNvPr id="970" name="Picture 969">
          <a:extLst>
            <a:ext uri="{FF2B5EF4-FFF2-40B4-BE49-F238E27FC236}">
              <a16:creationId xmlns:a16="http://schemas.microsoft.com/office/drawing/2014/main" id="{D40A9660-E3F7-6640-9B22-9A446E74B7EA}"/>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244600" y="780262600"/>
          <a:ext cx="596900" cy="624663"/>
        </a:xfrm>
        <a:prstGeom prst="rect">
          <a:avLst/>
        </a:prstGeom>
      </xdr:spPr>
    </xdr:pic>
    <xdr:clientData/>
  </xdr:twoCellAnchor>
  <xdr:twoCellAnchor>
    <xdr:from>
      <xdr:col>1</xdr:col>
      <xdr:colOff>114300</xdr:colOff>
      <xdr:row>1118</xdr:row>
      <xdr:rowOff>25400</xdr:rowOff>
    </xdr:from>
    <xdr:to>
      <xdr:col>1</xdr:col>
      <xdr:colOff>800100</xdr:colOff>
      <xdr:row>1119</xdr:row>
      <xdr:rowOff>5326</xdr:rowOff>
    </xdr:to>
    <xdr:pic>
      <xdr:nvPicPr>
        <xdr:cNvPr id="971" name="Picture 970">
          <a:extLst>
            <a:ext uri="{FF2B5EF4-FFF2-40B4-BE49-F238E27FC236}">
              <a16:creationId xmlns:a16="http://schemas.microsoft.com/office/drawing/2014/main" id="{8C6D67F9-1D92-8E4D-BC0A-F4DFED2F7FC7}"/>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231900" y="780948400"/>
          <a:ext cx="685800" cy="678426"/>
        </a:xfrm>
        <a:prstGeom prst="rect">
          <a:avLst/>
        </a:prstGeom>
      </xdr:spPr>
    </xdr:pic>
    <xdr:clientData/>
  </xdr:twoCellAnchor>
  <xdr:twoCellAnchor>
    <xdr:from>
      <xdr:col>1</xdr:col>
      <xdr:colOff>76200</xdr:colOff>
      <xdr:row>1119</xdr:row>
      <xdr:rowOff>50800</xdr:rowOff>
    </xdr:from>
    <xdr:to>
      <xdr:col>1</xdr:col>
      <xdr:colOff>660400</xdr:colOff>
      <xdr:row>1119</xdr:row>
      <xdr:rowOff>688109</xdr:rowOff>
    </xdr:to>
    <xdr:pic>
      <xdr:nvPicPr>
        <xdr:cNvPr id="972" name="Picture 971">
          <a:extLst>
            <a:ext uri="{FF2B5EF4-FFF2-40B4-BE49-F238E27FC236}">
              <a16:creationId xmlns:a16="http://schemas.microsoft.com/office/drawing/2014/main" id="{AE52493D-D757-AD4C-BEDA-58BB5043DF06}"/>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193800" y="781672300"/>
          <a:ext cx="584200" cy="637309"/>
        </a:xfrm>
        <a:prstGeom prst="rect">
          <a:avLst/>
        </a:prstGeom>
      </xdr:spPr>
    </xdr:pic>
    <xdr:clientData/>
  </xdr:twoCellAnchor>
  <xdr:twoCellAnchor>
    <xdr:from>
      <xdr:col>1</xdr:col>
      <xdr:colOff>101600</xdr:colOff>
      <xdr:row>1120</xdr:row>
      <xdr:rowOff>43972</xdr:rowOff>
    </xdr:from>
    <xdr:to>
      <xdr:col>1</xdr:col>
      <xdr:colOff>736600</xdr:colOff>
      <xdr:row>1120</xdr:row>
      <xdr:rowOff>685800</xdr:rowOff>
    </xdr:to>
    <xdr:pic>
      <xdr:nvPicPr>
        <xdr:cNvPr id="973" name="Picture 972">
          <a:extLst>
            <a:ext uri="{FF2B5EF4-FFF2-40B4-BE49-F238E27FC236}">
              <a16:creationId xmlns:a16="http://schemas.microsoft.com/office/drawing/2014/main" id="{E1DE3976-3D90-4143-9E31-1BC0A61B6E0D}"/>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219200" y="782363972"/>
          <a:ext cx="635000" cy="641828"/>
        </a:xfrm>
        <a:prstGeom prst="rect">
          <a:avLst/>
        </a:prstGeom>
      </xdr:spPr>
    </xdr:pic>
    <xdr:clientData/>
  </xdr:twoCellAnchor>
  <xdr:twoCellAnchor>
    <xdr:from>
      <xdr:col>1</xdr:col>
      <xdr:colOff>76200</xdr:colOff>
      <xdr:row>1121</xdr:row>
      <xdr:rowOff>25400</xdr:rowOff>
    </xdr:from>
    <xdr:to>
      <xdr:col>1</xdr:col>
      <xdr:colOff>711200</xdr:colOff>
      <xdr:row>1121</xdr:row>
      <xdr:rowOff>673911</xdr:rowOff>
    </xdr:to>
    <xdr:pic>
      <xdr:nvPicPr>
        <xdr:cNvPr id="974" name="Picture 973">
          <a:extLst>
            <a:ext uri="{FF2B5EF4-FFF2-40B4-BE49-F238E27FC236}">
              <a16:creationId xmlns:a16="http://schemas.microsoft.com/office/drawing/2014/main" id="{3959601E-2B45-C54F-AF9D-F81D5305F10C}"/>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193800" y="783043900"/>
          <a:ext cx="635000" cy="648511"/>
        </a:xfrm>
        <a:prstGeom prst="rect">
          <a:avLst/>
        </a:prstGeom>
      </xdr:spPr>
    </xdr:pic>
    <xdr:clientData/>
  </xdr:twoCellAnchor>
  <xdr:twoCellAnchor>
    <xdr:from>
      <xdr:col>1</xdr:col>
      <xdr:colOff>114300</xdr:colOff>
      <xdr:row>1122</xdr:row>
      <xdr:rowOff>39687</xdr:rowOff>
    </xdr:from>
    <xdr:to>
      <xdr:col>1</xdr:col>
      <xdr:colOff>635000</xdr:colOff>
      <xdr:row>1122</xdr:row>
      <xdr:rowOff>684054</xdr:rowOff>
    </xdr:to>
    <xdr:pic>
      <xdr:nvPicPr>
        <xdr:cNvPr id="975" name="Picture 974">
          <a:extLst>
            <a:ext uri="{FF2B5EF4-FFF2-40B4-BE49-F238E27FC236}">
              <a16:creationId xmlns:a16="http://schemas.microsoft.com/office/drawing/2014/main" id="{50532D68-258E-DB45-9E1E-2DD2EDB94657}"/>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231900" y="783756687"/>
          <a:ext cx="520700" cy="644367"/>
        </a:xfrm>
        <a:prstGeom prst="rect">
          <a:avLst/>
        </a:prstGeom>
      </xdr:spPr>
    </xdr:pic>
    <xdr:clientData/>
  </xdr:twoCellAnchor>
  <xdr:twoCellAnchor>
    <xdr:from>
      <xdr:col>1</xdr:col>
      <xdr:colOff>139700</xdr:colOff>
      <xdr:row>1123</xdr:row>
      <xdr:rowOff>50800</xdr:rowOff>
    </xdr:from>
    <xdr:to>
      <xdr:col>1</xdr:col>
      <xdr:colOff>762698</xdr:colOff>
      <xdr:row>1123</xdr:row>
      <xdr:rowOff>660400</xdr:rowOff>
    </xdr:to>
    <xdr:pic>
      <xdr:nvPicPr>
        <xdr:cNvPr id="976" name="Picture 975">
          <a:extLst>
            <a:ext uri="{FF2B5EF4-FFF2-40B4-BE49-F238E27FC236}">
              <a16:creationId xmlns:a16="http://schemas.microsoft.com/office/drawing/2014/main" id="{B14D8D51-0F31-F64C-B7D1-EFE00119356E}"/>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57300" y="784466300"/>
          <a:ext cx="622998" cy="609600"/>
        </a:xfrm>
        <a:prstGeom prst="rect">
          <a:avLst/>
        </a:prstGeom>
      </xdr:spPr>
    </xdr:pic>
    <xdr:clientData/>
  </xdr:twoCellAnchor>
  <xdr:twoCellAnchor>
    <xdr:from>
      <xdr:col>1</xdr:col>
      <xdr:colOff>101600</xdr:colOff>
      <xdr:row>1125</xdr:row>
      <xdr:rowOff>41441</xdr:rowOff>
    </xdr:from>
    <xdr:to>
      <xdr:col>1</xdr:col>
      <xdr:colOff>787400</xdr:colOff>
      <xdr:row>1126</xdr:row>
      <xdr:rowOff>7084</xdr:rowOff>
    </xdr:to>
    <xdr:pic>
      <xdr:nvPicPr>
        <xdr:cNvPr id="977" name="Picture 976">
          <a:extLst>
            <a:ext uri="{FF2B5EF4-FFF2-40B4-BE49-F238E27FC236}">
              <a16:creationId xmlns:a16="http://schemas.microsoft.com/office/drawing/2014/main" id="{FD1E3939-7228-6340-A59E-A5AC9B053B7E}"/>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5853941"/>
          <a:ext cx="685800" cy="664143"/>
        </a:xfrm>
        <a:prstGeom prst="rect">
          <a:avLst/>
        </a:prstGeom>
      </xdr:spPr>
    </xdr:pic>
    <xdr:clientData/>
  </xdr:twoCellAnchor>
  <xdr:twoCellAnchor>
    <xdr:from>
      <xdr:col>1</xdr:col>
      <xdr:colOff>127000</xdr:colOff>
      <xdr:row>1124</xdr:row>
      <xdr:rowOff>38100</xdr:rowOff>
    </xdr:from>
    <xdr:to>
      <xdr:col>1</xdr:col>
      <xdr:colOff>749998</xdr:colOff>
      <xdr:row>1124</xdr:row>
      <xdr:rowOff>647700</xdr:rowOff>
    </xdr:to>
    <xdr:pic>
      <xdr:nvPicPr>
        <xdr:cNvPr id="978" name="Picture 977">
          <a:extLst>
            <a:ext uri="{FF2B5EF4-FFF2-40B4-BE49-F238E27FC236}">
              <a16:creationId xmlns:a16="http://schemas.microsoft.com/office/drawing/2014/main" id="{5CFA1BA0-7179-8F40-BDA4-BFBB03C90643}"/>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44600" y="785152100"/>
          <a:ext cx="622998" cy="609600"/>
        </a:xfrm>
        <a:prstGeom prst="rect">
          <a:avLst/>
        </a:prstGeom>
      </xdr:spPr>
    </xdr:pic>
    <xdr:clientData/>
  </xdr:twoCellAnchor>
  <xdr:twoCellAnchor>
    <xdr:from>
      <xdr:col>1</xdr:col>
      <xdr:colOff>88900</xdr:colOff>
      <xdr:row>1126</xdr:row>
      <xdr:rowOff>25400</xdr:rowOff>
    </xdr:from>
    <xdr:to>
      <xdr:col>1</xdr:col>
      <xdr:colOff>774700</xdr:colOff>
      <xdr:row>1126</xdr:row>
      <xdr:rowOff>689543</xdr:rowOff>
    </xdr:to>
    <xdr:pic>
      <xdr:nvPicPr>
        <xdr:cNvPr id="979" name="Picture 978">
          <a:extLst>
            <a:ext uri="{FF2B5EF4-FFF2-40B4-BE49-F238E27FC236}">
              <a16:creationId xmlns:a16="http://schemas.microsoft.com/office/drawing/2014/main" id="{7C124E87-4138-EA4D-B17B-98DD8628D52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06500" y="786536400"/>
          <a:ext cx="685800" cy="664143"/>
        </a:xfrm>
        <a:prstGeom prst="rect">
          <a:avLst/>
        </a:prstGeom>
      </xdr:spPr>
    </xdr:pic>
    <xdr:clientData/>
  </xdr:twoCellAnchor>
  <xdr:twoCellAnchor>
    <xdr:from>
      <xdr:col>1</xdr:col>
      <xdr:colOff>101600</xdr:colOff>
      <xdr:row>1127</xdr:row>
      <xdr:rowOff>12700</xdr:rowOff>
    </xdr:from>
    <xdr:to>
      <xdr:col>1</xdr:col>
      <xdr:colOff>787400</xdr:colOff>
      <xdr:row>1127</xdr:row>
      <xdr:rowOff>676843</xdr:rowOff>
    </xdr:to>
    <xdr:pic>
      <xdr:nvPicPr>
        <xdr:cNvPr id="980" name="Picture 979">
          <a:extLst>
            <a:ext uri="{FF2B5EF4-FFF2-40B4-BE49-F238E27FC236}">
              <a16:creationId xmlns:a16="http://schemas.microsoft.com/office/drawing/2014/main" id="{C4942CF3-A2CA-F64F-BF9E-992EB60C886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7222200"/>
          <a:ext cx="685800" cy="664143"/>
        </a:xfrm>
        <a:prstGeom prst="rect">
          <a:avLst/>
        </a:prstGeom>
      </xdr:spPr>
    </xdr:pic>
    <xdr:clientData/>
  </xdr:twoCellAnchor>
  <xdr:twoCellAnchor>
    <xdr:from>
      <xdr:col>1</xdr:col>
      <xdr:colOff>88901</xdr:colOff>
      <xdr:row>1128</xdr:row>
      <xdr:rowOff>50800</xdr:rowOff>
    </xdr:from>
    <xdr:to>
      <xdr:col>1</xdr:col>
      <xdr:colOff>762001</xdr:colOff>
      <xdr:row>1128</xdr:row>
      <xdr:rowOff>680936</xdr:rowOff>
    </xdr:to>
    <xdr:pic>
      <xdr:nvPicPr>
        <xdr:cNvPr id="981" name="Picture 980">
          <a:extLst>
            <a:ext uri="{FF2B5EF4-FFF2-40B4-BE49-F238E27FC236}">
              <a16:creationId xmlns:a16="http://schemas.microsoft.com/office/drawing/2014/main" id="{1A7FC4AF-E136-9F45-8E54-9EDE7F7DCF62}"/>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206501" y="787958800"/>
          <a:ext cx="673100" cy="630136"/>
        </a:xfrm>
        <a:prstGeom prst="rect">
          <a:avLst/>
        </a:prstGeom>
      </xdr:spPr>
    </xdr:pic>
    <xdr:clientData/>
  </xdr:twoCellAnchor>
  <xdr:twoCellAnchor>
    <xdr:from>
      <xdr:col>1</xdr:col>
      <xdr:colOff>211667</xdr:colOff>
      <xdr:row>1155</xdr:row>
      <xdr:rowOff>42333</xdr:rowOff>
    </xdr:from>
    <xdr:to>
      <xdr:col>1</xdr:col>
      <xdr:colOff>681029</xdr:colOff>
      <xdr:row>1155</xdr:row>
      <xdr:rowOff>692206</xdr:rowOff>
    </xdr:to>
    <xdr:pic>
      <xdr:nvPicPr>
        <xdr:cNvPr id="982" name="Picture 981">
          <a:extLst>
            <a:ext uri="{FF2B5EF4-FFF2-40B4-BE49-F238E27FC236}">
              <a16:creationId xmlns:a16="http://schemas.microsoft.com/office/drawing/2014/main" id="{A8192554-F8F0-604A-B237-68085E7E6D24}"/>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29267" y="806809833"/>
          <a:ext cx="469362" cy="649873"/>
        </a:xfrm>
        <a:prstGeom prst="rect">
          <a:avLst/>
        </a:prstGeom>
      </xdr:spPr>
    </xdr:pic>
    <xdr:clientData/>
  </xdr:twoCellAnchor>
  <xdr:twoCellAnchor>
    <xdr:from>
      <xdr:col>1</xdr:col>
      <xdr:colOff>237067</xdr:colOff>
      <xdr:row>1157</xdr:row>
      <xdr:rowOff>40640</xdr:rowOff>
    </xdr:from>
    <xdr:to>
      <xdr:col>1</xdr:col>
      <xdr:colOff>635001</xdr:colOff>
      <xdr:row>1157</xdr:row>
      <xdr:rowOff>667154</xdr:rowOff>
    </xdr:to>
    <xdr:pic>
      <xdr:nvPicPr>
        <xdr:cNvPr id="983" name="Picture 982">
          <a:extLst>
            <a:ext uri="{FF2B5EF4-FFF2-40B4-BE49-F238E27FC236}">
              <a16:creationId xmlns:a16="http://schemas.microsoft.com/office/drawing/2014/main" id="{26A855BC-2AE1-0946-A89C-87E3AF25969D}"/>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205140"/>
          <a:ext cx="397934" cy="626514"/>
        </a:xfrm>
        <a:prstGeom prst="rect">
          <a:avLst/>
        </a:prstGeom>
      </xdr:spPr>
    </xdr:pic>
    <xdr:clientData/>
  </xdr:twoCellAnchor>
  <xdr:twoCellAnchor>
    <xdr:from>
      <xdr:col>1</xdr:col>
      <xdr:colOff>237067</xdr:colOff>
      <xdr:row>1158</xdr:row>
      <xdr:rowOff>32172</xdr:rowOff>
    </xdr:from>
    <xdr:to>
      <xdr:col>1</xdr:col>
      <xdr:colOff>635001</xdr:colOff>
      <xdr:row>1158</xdr:row>
      <xdr:rowOff>658686</xdr:rowOff>
    </xdr:to>
    <xdr:pic>
      <xdr:nvPicPr>
        <xdr:cNvPr id="984" name="Picture 983">
          <a:extLst>
            <a:ext uri="{FF2B5EF4-FFF2-40B4-BE49-F238E27FC236}">
              <a16:creationId xmlns:a16="http://schemas.microsoft.com/office/drawing/2014/main" id="{8415AAE1-C2CF-004D-8AE8-7E40FE09C13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895172"/>
          <a:ext cx="397934" cy="626514"/>
        </a:xfrm>
        <a:prstGeom prst="rect">
          <a:avLst/>
        </a:prstGeom>
      </xdr:spPr>
    </xdr:pic>
    <xdr:clientData/>
  </xdr:twoCellAnchor>
  <xdr:twoCellAnchor>
    <xdr:from>
      <xdr:col>1</xdr:col>
      <xdr:colOff>238295</xdr:colOff>
      <xdr:row>1159</xdr:row>
      <xdr:rowOff>89113</xdr:rowOff>
    </xdr:from>
    <xdr:to>
      <xdr:col>1</xdr:col>
      <xdr:colOff>636229</xdr:colOff>
      <xdr:row>1160</xdr:row>
      <xdr:rowOff>17612</xdr:rowOff>
    </xdr:to>
    <xdr:pic>
      <xdr:nvPicPr>
        <xdr:cNvPr id="985" name="Picture 984">
          <a:extLst>
            <a:ext uri="{FF2B5EF4-FFF2-40B4-BE49-F238E27FC236}">
              <a16:creationId xmlns:a16="http://schemas.microsoft.com/office/drawing/2014/main" id="{B0C264E8-6005-464A-BC73-7FB8934295F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5895" y="809650613"/>
          <a:ext cx="397934" cy="626999"/>
        </a:xfrm>
        <a:prstGeom prst="rect">
          <a:avLst/>
        </a:prstGeom>
      </xdr:spPr>
    </xdr:pic>
    <xdr:clientData/>
  </xdr:twoCellAnchor>
  <xdr:twoCellAnchor>
    <xdr:from>
      <xdr:col>1</xdr:col>
      <xdr:colOff>220134</xdr:colOff>
      <xdr:row>1156</xdr:row>
      <xdr:rowOff>25400</xdr:rowOff>
    </xdr:from>
    <xdr:to>
      <xdr:col>1</xdr:col>
      <xdr:colOff>689496</xdr:colOff>
      <xdr:row>1156</xdr:row>
      <xdr:rowOff>675273</xdr:rowOff>
    </xdr:to>
    <xdr:pic>
      <xdr:nvPicPr>
        <xdr:cNvPr id="986" name="Picture 985">
          <a:extLst>
            <a:ext uri="{FF2B5EF4-FFF2-40B4-BE49-F238E27FC236}">
              <a16:creationId xmlns:a16="http://schemas.microsoft.com/office/drawing/2014/main" id="{0606B45C-7C73-9941-B44A-5B52422A96FE}"/>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37734" y="807491400"/>
          <a:ext cx="469362" cy="649873"/>
        </a:xfrm>
        <a:prstGeom prst="rect">
          <a:avLst/>
        </a:prstGeom>
      </xdr:spPr>
    </xdr:pic>
    <xdr:clientData/>
  </xdr:twoCellAnchor>
  <xdr:twoCellAnchor>
    <xdr:from>
      <xdr:col>1</xdr:col>
      <xdr:colOff>184198</xdr:colOff>
      <xdr:row>1160</xdr:row>
      <xdr:rowOff>48473</xdr:rowOff>
    </xdr:from>
    <xdr:to>
      <xdr:col>1</xdr:col>
      <xdr:colOff>582132</xdr:colOff>
      <xdr:row>1160</xdr:row>
      <xdr:rowOff>674987</xdr:rowOff>
    </xdr:to>
    <xdr:pic>
      <xdr:nvPicPr>
        <xdr:cNvPr id="987" name="Picture 986">
          <a:extLst>
            <a:ext uri="{FF2B5EF4-FFF2-40B4-BE49-F238E27FC236}">
              <a16:creationId xmlns:a16="http://schemas.microsoft.com/office/drawing/2014/main" id="{72DD3176-D337-AC4B-B268-4857B8DA492C}"/>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01798" y="810308473"/>
          <a:ext cx="397934" cy="626514"/>
        </a:xfrm>
        <a:prstGeom prst="rect">
          <a:avLst/>
        </a:prstGeom>
      </xdr:spPr>
    </xdr:pic>
    <xdr:clientData/>
  </xdr:twoCellAnchor>
  <xdr:twoCellAnchor>
    <xdr:from>
      <xdr:col>1</xdr:col>
      <xdr:colOff>164810</xdr:colOff>
      <xdr:row>1161</xdr:row>
      <xdr:rowOff>58167</xdr:rowOff>
    </xdr:from>
    <xdr:to>
      <xdr:col>1</xdr:col>
      <xdr:colOff>552595</xdr:colOff>
      <xdr:row>1161</xdr:row>
      <xdr:rowOff>665096</xdr:rowOff>
    </xdr:to>
    <xdr:pic>
      <xdr:nvPicPr>
        <xdr:cNvPr id="988" name="Picture 987">
          <a:extLst>
            <a:ext uri="{FF2B5EF4-FFF2-40B4-BE49-F238E27FC236}">
              <a16:creationId xmlns:a16="http://schemas.microsoft.com/office/drawing/2014/main" id="{6BC14B8F-37CF-2548-937A-08E45632628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10" y="811016667"/>
          <a:ext cx="387785" cy="606929"/>
        </a:xfrm>
        <a:prstGeom prst="rect">
          <a:avLst/>
        </a:prstGeom>
      </xdr:spPr>
    </xdr:pic>
    <xdr:clientData/>
  </xdr:twoCellAnchor>
  <xdr:twoCellAnchor>
    <xdr:from>
      <xdr:col>1</xdr:col>
      <xdr:colOff>164809</xdr:colOff>
      <xdr:row>1162</xdr:row>
      <xdr:rowOff>38778</xdr:rowOff>
    </xdr:from>
    <xdr:to>
      <xdr:col>1</xdr:col>
      <xdr:colOff>552594</xdr:colOff>
      <xdr:row>1162</xdr:row>
      <xdr:rowOff>645707</xdr:rowOff>
    </xdr:to>
    <xdr:pic>
      <xdr:nvPicPr>
        <xdr:cNvPr id="989" name="Picture 988">
          <a:extLst>
            <a:ext uri="{FF2B5EF4-FFF2-40B4-BE49-F238E27FC236}">
              <a16:creationId xmlns:a16="http://schemas.microsoft.com/office/drawing/2014/main" id="{26A164B3-C986-2F4E-B2B6-93FD4F505891}"/>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1695778"/>
          <a:ext cx="387785" cy="606929"/>
        </a:xfrm>
        <a:prstGeom prst="rect">
          <a:avLst/>
        </a:prstGeom>
      </xdr:spPr>
    </xdr:pic>
    <xdr:clientData/>
  </xdr:twoCellAnchor>
  <xdr:twoCellAnchor>
    <xdr:from>
      <xdr:col>1</xdr:col>
      <xdr:colOff>164809</xdr:colOff>
      <xdr:row>1163</xdr:row>
      <xdr:rowOff>29084</xdr:rowOff>
    </xdr:from>
    <xdr:to>
      <xdr:col>1</xdr:col>
      <xdr:colOff>552594</xdr:colOff>
      <xdr:row>1163</xdr:row>
      <xdr:rowOff>636013</xdr:rowOff>
    </xdr:to>
    <xdr:pic>
      <xdr:nvPicPr>
        <xdr:cNvPr id="990" name="Picture 989">
          <a:extLst>
            <a:ext uri="{FF2B5EF4-FFF2-40B4-BE49-F238E27FC236}">
              <a16:creationId xmlns:a16="http://schemas.microsoft.com/office/drawing/2014/main" id="{1324FD6E-612D-EC47-BE4E-5B9C535DE0E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2384584"/>
          <a:ext cx="387785" cy="606929"/>
        </a:xfrm>
        <a:prstGeom prst="rect">
          <a:avLst/>
        </a:prstGeom>
      </xdr:spPr>
    </xdr:pic>
    <xdr:clientData/>
  </xdr:twoCellAnchor>
  <xdr:twoCellAnchor>
    <xdr:from>
      <xdr:col>1</xdr:col>
      <xdr:colOff>145420</xdr:colOff>
      <xdr:row>1164</xdr:row>
      <xdr:rowOff>38779</xdr:rowOff>
    </xdr:from>
    <xdr:to>
      <xdr:col>1</xdr:col>
      <xdr:colOff>533205</xdr:colOff>
      <xdr:row>1164</xdr:row>
      <xdr:rowOff>645708</xdr:rowOff>
    </xdr:to>
    <xdr:pic>
      <xdr:nvPicPr>
        <xdr:cNvPr id="991" name="Picture 990">
          <a:extLst>
            <a:ext uri="{FF2B5EF4-FFF2-40B4-BE49-F238E27FC236}">
              <a16:creationId xmlns:a16="http://schemas.microsoft.com/office/drawing/2014/main" id="{0EDC86F1-7D4A-2C4E-A427-A492D50DE819}"/>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63020" y="813092779"/>
          <a:ext cx="387785" cy="606929"/>
        </a:xfrm>
        <a:prstGeom prst="rect">
          <a:avLst/>
        </a:prstGeom>
      </xdr:spPr>
    </xdr:pic>
    <xdr:clientData/>
  </xdr:twoCellAnchor>
  <xdr:twoCellAnchor>
    <xdr:from>
      <xdr:col>1</xdr:col>
      <xdr:colOff>164809</xdr:colOff>
      <xdr:row>1165</xdr:row>
      <xdr:rowOff>38778</xdr:rowOff>
    </xdr:from>
    <xdr:to>
      <xdr:col>1</xdr:col>
      <xdr:colOff>552594</xdr:colOff>
      <xdr:row>1165</xdr:row>
      <xdr:rowOff>645707</xdr:rowOff>
    </xdr:to>
    <xdr:pic>
      <xdr:nvPicPr>
        <xdr:cNvPr id="992" name="Picture 991">
          <a:extLst>
            <a:ext uri="{FF2B5EF4-FFF2-40B4-BE49-F238E27FC236}">
              <a16:creationId xmlns:a16="http://schemas.microsoft.com/office/drawing/2014/main" id="{C1071398-C940-A84F-BAD8-9A30DB6B6E50}"/>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3791278"/>
          <a:ext cx="387785" cy="606929"/>
        </a:xfrm>
        <a:prstGeom prst="rect">
          <a:avLst/>
        </a:prstGeom>
      </xdr:spPr>
    </xdr:pic>
    <xdr:clientData/>
  </xdr:twoCellAnchor>
  <xdr:twoCellAnchor>
    <xdr:from>
      <xdr:col>1</xdr:col>
      <xdr:colOff>174506</xdr:colOff>
      <xdr:row>1166</xdr:row>
      <xdr:rowOff>30573</xdr:rowOff>
    </xdr:from>
    <xdr:to>
      <xdr:col>1</xdr:col>
      <xdr:colOff>587952</xdr:colOff>
      <xdr:row>1166</xdr:row>
      <xdr:rowOff>678626</xdr:rowOff>
    </xdr:to>
    <xdr:pic>
      <xdr:nvPicPr>
        <xdr:cNvPr id="993" name="Picture 992">
          <a:extLst>
            <a:ext uri="{FF2B5EF4-FFF2-40B4-BE49-F238E27FC236}">
              <a16:creationId xmlns:a16="http://schemas.microsoft.com/office/drawing/2014/main" id="{1F4E3735-148D-E347-8EDD-E4C524A5716B}"/>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292106" y="814481573"/>
          <a:ext cx="413446" cy="648053"/>
        </a:xfrm>
        <a:prstGeom prst="rect">
          <a:avLst/>
        </a:prstGeom>
      </xdr:spPr>
    </xdr:pic>
    <xdr:clientData/>
  </xdr:twoCellAnchor>
  <xdr:twoCellAnchor>
    <xdr:from>
      <xdr:col>1</xdr:col>
      <xdr:colOff>193893</xdr:colOff>
      <xdr:row>1167</xdr:row>
      <xdr:rowOff>38779</xdr:rowOff>
    </xdr:from>
    <xdr:to>
      <xdr:col>1</xdr:col>
      <xdr:colOff>607339</xdr:colOff>
      <xdr:row>1167</xdr:row>
      <xdr:rowOff>686832</xdr:rowOff>
    </xdr:to>
    <xdr:pic>
      <xdr:nvPicPr>
        <xdr:cNvPr id="994" name="Picture 993">
          <a:extLst>
            <a:ext uri="{FF2B5EF4-FFF2-40B4-BE49-F238E27FC236}">
              <a16:creationId xmlns:a16="http://schemas.microsoft.com/office/drawing/2014/main" id="{2C1018DA-598D-B64C-BAD8-D75322D54E2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5188279"/>
          <a:ext cx="413446" cy="648053"/>
        </a:xfrm>
        <a:prstGeom prst="rect">
          <a:avLst/>
        </a:prstGeom>
      </xdr:spPr>
    </xdr:pic>
    <xdr:clientData/>
  </xdr:twoCellAnchor>
  <xdr:twoCellAnchor>
    <xdr:from>
      <xdr:col>1</xdr:col>
      <xdr:colOff>193894</xdr:colOff>
      <xdr:row>1168</xdr:row>
      <xdr:rowOff>29084</xdr:rowOff>
    </xdr:from>
    <xdr:to>
      <xdr:col>1</xdr:col>
      <xdr:colOff>607340</xdr:colOff>
      <xdr:row>1168</xdr:row>
      <xdr:rowOff>677137</xdr:rowOff>
    </xdr:to>
    <xdr:pic>
      <xdr:nvPicPr>
        <xdr:cNvPr id="995" name="Picture 994">
          <a:extLst>
            <a:ext uri="{FF2B5EF4-FFF2-40B4-BE49-F238E27FC236}">
              <a16:creationId xmlns:a16="http://schemas.microsoft.com/office/drawing/2014/main" id="{8B8D792C-40D3-0343-8029-F6C3B79E0030}"/>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4" y="815877084"/>
          <a:ext cx="413446" cy="648053"/>
        </a:xfrm>
        <a:prstGeom prst="rect">
          <a:avLst/>
        </a:prstGeom>
      </xdr:spPr>
    </xdr:pic>
    <xdr:clientData/>
  </xdr:twoCellAnchor>
  <xdr:twoCellAnchor>
    <xdr:from>
      <xdr:col>1</xdr:col>
      <xdr:colOff>193893</xdr:colOff>
      <xdr:row>1169</xdr:row>
      <xdr:rowOff>38779</xdr:rowOff>
    </xdr:from>
    <xdr:to>
      <xdr:col>1</xdr:col>
      <xdr:colOff>607339</xdr:colOff>
      <xdr:row>1169</xdr:row>
      <xdr:rowOff>686832</xdr:rowOff>
    </xdr:to>
    <xdr:pic>
      <xdr:nvPicPr>
        <xdr:cNvPr id="996" name="Picture 995">
          <a:extLst>
            <a:ext uri="{FF2B5EF4-FFF2-40B4-BE49-F238E27FC236}">
              <a16:creationId xmlns:a16="http://schemas.microsoft.com/office/drawing/2014/main" id="{7FB36A18-D078-FF40-8C3A-D8C209525B5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6585279"/>
          <a:ext cx="413446" cy="648053"/>
        </a:xfrm>
        <a:prstGeom prst="rect">
          <a:avLst/>
        </a:prstGeom>
      </xdr:spPr>
    </xdr:pic>
    <xdr:clientData/>
  </xdr:twoCellAnchor>
  <xdr:twoCellAnchor>
    <xdr:from>
      <xdr:col>1</xdr:col>
      <xdr:colOff>152400</xdr:colOff>
      <xdr:row>1170</xdr:row>
      <xdr:rowOff>20320</xdr:rowOff>
    </xdr:from>
    <xdr:to>
      <xdr:col>1</xdr:col>
      <xdr:colOff>660400</xdr:colOff>
      <xdr:row>1170</xdr:row>
      <xdr:rowOff>697653</xdr:rowOff>
    </xdr:to>
    <xdr:pic>
      <xdr:nvPicPr>
        <xdr:cNvPr id="997" name="Picture 996">
          <a:extLst>
            <a:ext uri="{FF2B5EF4-FFF2-40B4-BE49-F238E27FC236}">
              <a16:creationId xmlns:a16="http://schemas.microsoft.com/office/drawing/2014/main" id="{9E6E1410-F764-C441-8661-812FCB367533}"/>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270000" y="817265320"/>
          <a:ext cx="508000" cy="677333"/>
        </a:xfrm>
        <a:prstGeom prst="rect">
          <a:avLst/>
        </a:prstGeom>
      </xdr:spPr>
    </xdr:pic>
    <xdr:clientData/>
  </xdr:twoCellAnchor>
  <xdr:twoCellAnchor editAs="oneCell">
    <xdr:from>
      <xdr:col>1</xdr:col>
      <xdr:colOff>172721</xdr:colOff>
      <xdr:row>1171</xdr:row>
      <xdr:rowOff>40640</xdr:rowOff>
    </xdr:from>
    <xdr:to>
      <xdr:col>1</xdr:col>
      <xdr:colOff>561787</xdr:colOff>
      <xdr:row>1171</xdr:row>
      <xdr:rowOff>653143</xdr:rowOff>
    </xdr:to>
    <xdr:pic>
      <xdr:nvPicPr>
        <xdr:cNvPr id="998" name="Picture 997">
          <a:extLst>
            <a:ext uri="{FF2B5EF4-FFF2-40B4-BE49-F238E27FC236}">
              <a16:creationId xmlns:a16="http://schemas.microsoft.com/office/drawing/2014/main" id="{6E07F08A-60E4-754C-BB10-931619B1E70B}"/>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290321" y="817984140"/>
          <a:ext cx="389066" cy="612503"/>
        </a:xfrm>
        <a:prstGeom prst="rect">
          <a:avLst/>
        </a:prstGeom>
      </xdr:spPr>
    </xdr:pic>
    <xdr:clientData/>
  </xdr:twoCellAnchor>
  <xdr:twoCellAnchor>
    <xdr:from>
      <xdr:col>1</xdr:col>
      <xdr:colOff>193041</xdr:colOff>
      <xdr:row>1172</xdr:row>
      <xdr:rowOff>40640</xdr:rowOff>
    </xdr:from>
    <xdr:to>
      <xdr:col>1</xdr:col>
      <xdr:colOff>582107</xdr:colOff>
      <xdr:row>1172</xdr:row>
      <xdr:rowOff>660400</xdr:rowOff>
    </xdr:to>
    <xdr:pic>
      <xdr:nvPicPr>
        <xdr:cNvPr id="999" name="Picture 998">
          <a:extLst>
            <a:ext uri="{FF2B5EF4-FFF2-40B4-BE49-F238E27FC236}">
              <a16:creationId xmlns:a16="http://schemas.microsoft.com/office/drawing/2014/main" id="{28370685-6209-A344-B363-7A05CC0D7FAC}"/>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310641" y="818682640"/>
          <a:ext cx="389066" cy="619760"/>
        </a:xfrm>
        <a:prstGeom prst="rect">
          <a:avLst/>
        </a:prstGeom>
      </xdr:spPr>
    </xdr:pic>
    <xdr:clientData/>
  </xdr:twoCellAnchor>
  <xdr:twoCellAnchor>
    <xdr:from>
      <xdr:col>1</xdr:col>
      <xdr:colOff>203200</xdr:colOff>
      <xdr:row>1173</xdr:row>
      <xdr:rowOff>50799</xdr:rowOff>
    </xdr:from>
    <xdr:to>
      <xdr:col>1</xdr:col>
      <xdr:colOff>599440</xdr:colOff>
      <xdr:row>1173</xdr:row>
      <xdr:rowOff>681096</xdr:rowOff>
    </xdr:to>
    <xdr:pic>
      <xdr:nvPicPr>
        <xdr:cNvPr id="1000" name="Picture 999">
          <a:extLst>
            <a:ext uri="{FF2B5EF4-FFF2-40B4-BE49-F238E27FC236}">
              <a16:creationId xmlns:a16="http://schemas.microsoft.com/office/drawing/2014/main" id="{E5359A16-66D8-F742-8E02-F939E02C1C24}"/>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320800" y="819391299"/>
          <a:ext cx="396240" cy="630297"/>
        </a:xfrm>
        <a:prstGeom prst="rect">
          <a:avLst/>
        </a:prstGeom>
      </xdr:spPr>
    </xdr:pic>
    <xdr:clientData/>
  </xdr:twoCellAnchor>
  <xdr:twoCellAnchor>
    <xdr:from>
      <xdr:col>1</xdr:col>
      <xdr:colOff>203201</xdr:colOff>
      <xdr:row>1176</xdr:row>
      <xdr:rowOff>30480</xdr:rowOff>
    </xdr:from>
    <xdr:to>
      <xdr:col>1</xdr:col>
      <xdr:colOff>599440</xdr:colOff>
      <xdr:row>1176</xdr:row>
      <xdr:rowOff>654326</xdr:rowOff>
    </xdr:to>
    <xdr:pic>
      <xdr:nvPicPr>
        <xdr:cNvPr id="1001" name="Picture 1000">
          <a:extLst>
            <a:ext uri="{FF2B5EF4-FFF2-40B4-BE49-F238E27FC236}">
              <a16:creationId xmlns:a16="http://schemas.microsoft.com/office/drawing/2014/main" id="{CA102A27-E13C-E34C-A5F8-7D1C4171B082}"/>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320801" y="821466480"/>
          <a:ext cx="396239" cy="623846"/>
        </a:xfrm>
        <a:prstGeom prst="rect">
          <a:avLst/>
        </a:prstGeom>
      </xdr:spPr>
    </xdr:pic>
    <xdr:clientData/>
  </xdr:twoCellAnchor>
  <xdr:twoCellAnchor>
    <xdr:from>
      <xdr:col>1</xdr:col>
      <xdr:colOff>193040</xdr:colOff>
      <xdr:row>1174</xdr:row>
      <xdr:rowOff>29833</xdr:rowOff>
    </xdr:from>
    <xdr:to>
      <xdr:col>1</xdr:col>
      <xdr:colOff>599440</xdr:colOff>
      <xdr:row>1174</xdr:row>
      <xdr:rowOff>671063</xdr:rowOff>
    </xdr:to>
    <xdr:pic>
      <xdr:nvPicPr>
        <xdr:cNvPr id="1002" name="Picture 1001">
          <a:extLst>
            <a:ext uri="{FF2B5EF4-FFF2-40B4-BE49-F238E27FC236}">
              <a16:creationId xmlns:a16="http://schemas.microsoft.com/office/drawing/2014/main" id="{C5B5BF8C-EE6D-D34C-807D-C7DA493AA66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10640" y="820068833"/>
          <a:ext cx="406400" cy="641230"/>
        </a:xfrm>
        <a:prstGeom prst="rect">
          <a:avLst/>
        </a:prstGeom>
      </xdr:spPr>
    </xdr:pic>
    <xdr:clientData/>
  </xdr:twoCellAnchor>
  <xdr:twoCellAnchor>
    <xdr:from>
      <xdr:col>1</xdr:col>
      <xdr:colOff>182880</xdr:colOff>
      <xdr:row>1175</xdr:row>
      <xdr:rowOff>39993</xdr:rowOff>
    </xdr:from>
    <xdr:to>
      <xdr:col>1</xdr:col>
      <xdr:colOff>589280</xdr:colOff>
      <xdr:row>1175</xdr:row>
      <xdr:rowOff>681223</xdr:rowOff>
    </xdr:to>
    <xdr:pic>
      <xdr:nvPicPr>
        <xdr:cNvPr id="1003" name="Picture 1002">
          <a:extLst>
            <a:ext uri="{FF2B5EF4-FFF2-40B4-BE49-F238E27FC236}">
              <a16:creationId xmlns:a16="http://schemas.microsoft.com/office/drawing/2014/main" id="{101AEE6D-2C88-4646-BEF8-ABD80558900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00480" y="820777493"/>
          <a:ext cx="406400" cy="641230"/>
        </a:xfrm>
        <a:prstGeom prst="rect">
          <a:avLst/>
        </a:prstGeom>
      </xdr:spPr>
    </xdr:pic>
    <xdr:clientData/>
  </xdr:twoCellAnchor>
  <xdr:twoCellAnchor>
    <xdr:from>
      <xdr:col>1</xdr:col>
      <xdr:colOff>190500</xdr:colOff>
      <xdr:row>1177</xdr:row>
      <xdr:rowOff>47432</xdr:rowOff>
    </xdr:from>
    <xdr:to>
      <xdr:col>1</xdr:col>
      <xdr:colOff>609600</xdr:colOff>
      <xdr:row>1178</xdr:row>
      <xdr:rowOff>5847</xdr:rowOff>
    </xdr:to>
    <xdr:pic>
      <xdr:nvPicPr>
        <xdr:cNvPr id="1004" name="Picture 1003">
          <a:extLst>
            <a:ext uri="{FF2B5EF4-FFF2-40B4-BE49-F238E27FC236}">
              <a16:creationId xmlns:a16="http://schemas.microsoft.com/office/drawing/2014/main" id="{11660366-9EA0-214D-A446-A10AF1236BA8}"/>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08100" y="822181932"/>
          <a:ext cx="419100" cy="656915"/>
        </a:xfrm>
        <a:prstGeom prst="rect">
          <a:avLst/>
        </a:prstGeom>
      </xdr:spPr>
    </xdr:pic>
    <xdr:clientData/>
  </xdr:twoCellAnchor>
  <xdr:twoCellAnchor>
    <xdr:from>
      <xdr:col>1</xdr:col>
      <xdr:colOff>203200</xdr:colOff>
      <xdr:row>1178</xdr:row>
      <xdr:rowOff>22032</xdr:rowOff>
    </xdr:from>
    <xdr:to>
      <xdr:col>1</xdr:col>
      <xdr:colOff>622300</xdr:colOff>
      <xdr:row>1178</xdr:row>
      <xdr:rowOff>678947</xdr:rowOff>
    </xdr:to>
    <xdr:pic>
      <xdr:nvPicPr>
        <xdr:cNvPr id="1005" name="Picture 1004">
          <a:extLst>
            <a:ext uri="{FF2B5EF4-FFF2-40B4-BE49-F238E27FC236}">
              <a16:creationId xmlns:a16="http://schemas.microsoft.com/office/drawing/2014/main" id="{A1359023-923B-DF4A-A568-D641E2FFA755}"/>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20800" y="822855032"/>
          <a:ext cx="419100" cy="656915"/>
        </a:xfrm>
        <a:prstGeom prst="rect">
          <a:avLst/>
        </a:prstGeom>
      </xdr:spPr>
    </xdr:pic>
    <xdr:clientData/>
  </xdr:twoCellAnchor>
  <xdr:twoCellAnchor>
    <xdr:from>
      <xdr:col>1</xdr:col>
      <xdr:colOff>203200</xdr:colOff>
      <xdr:row>1179</xdr:row>
      <xdr:rowOff>50800</xdr:rowOff>
    </xdr:from>
    <xdr:to>
      <xdr:col>1</xdr:col>
      <xdr:colOff>607413</xdr:colOff>
      <xdr:row>1179</xdr:row>
      <xdr:rowOff>673100</xdr:rowOff>
    </xdr:to>
    <xdr:pic>
      <xdr:nvPicPr>
        <xdr:cNvPr id="1006" name="Picture 1005">
          <a:extLst>
            <a:ext uri="{FF2B5EF4-FFF2-40B4-BE49-F238E27FC236}">
              <a16:creationId xmlns:a16="http://schemas.microsoft.com/office/drawing/2014/main" id="{65BCEF5F-637F-0242-B1A5-133CBCA77C6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320800" y="823582300"/>
          <a:ext cx="404213" cy="622300"/>
        </a:xfrm>
        <a:prstGeom prst="rect">
          <a:avLst/>
        </a:prstGeom>
      </xdr:spPr>
    </xdr:pic>
    <xdr:clientData/>
  </xdr:twoCellAnchor>
  <xdr:twoCellAnchor>
    <xdr:from>
      <xdr:col>1</xdr:col>
      <xdr:colOff>203200</xdr:colOff>
      <xdr:row>1180</xdr:row>
      <xdr:rowOff>60960</xdr:rowOff>
    </xdr:from>
    <xdr:to>
      <xdr:col>1</xdr:col>
      <xdr:colOff>777700</xdr:colOff>
      <xdr:row>1180</xdr:row>
      <xdr:rowOff>660400</xdr:rowOff>
    </xdr:to>
    <xdr:pic>
      <xdr:nvPicPr>
        <xdr:cNvPr id="1007" name="Picture 1006">
          <a:extLst>
            <a:ext uri="{FF2B5EF4-FFF2-40B4-BE49-F238E27FC236}">
              <a16:creationId xmlns:a16="http://schemas.microsoft.com/office/drawing/2014/main" id="{293835FC-B022-EC4D-838E-A619652A57F4}"/>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320800" y="824290960"/>
          <a:ext cx="574500" cy="599440"/>
        </a:xfrm>
        <a:prstGeom prst="rect">
          <a:avLst/>
        </a:prstGeom>
      </xdr:spPr>
    </xdr:pic>
    <xdr:clientData/>
  </xdr:twoCellAnchor>
  <xdr:twoCellAnchor>
    <xdr:from>
      <xdr:col>1</xdr:col>
      <xdr:colOff>257963</xdr:colOff>
      <xdr:row>1181</xdr:row>
      <xdr:rowOff>53977</xdr:rowOff>
    </xdr:from>
    <xdr:to>
      <xdr:col>1</xdr:col>
      <xdr:colOff>653990</xdr:colOff>
      <xdr:row>1181</xdr:row>
      <xdr:rowOff>686092</xdr:rowOff>
    </xdr:to>
    <xdr:pic>
      <xdr:nvPicPr>
        <xdr:cNvPr id="1008" name="Picture 1007">
          <a:extLst>
            <a:ext uri="{FF2B5EF4-FFF2-40B4-BE49-F238E27FC236}">
              <a16:creationId xmlns:a16="http://schemas.microsoft.com/office/drawing/2014/main" id="{DF29E467-7AFE-2A45-979F-5ED644CB3AD7}"/>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75563" y="824982477"/>
          <a:ext cx="396027" cy="632115"/>
        </a:xfrm>
        <a:prstGeom prst="rect">
          <a:avLst/>
        </a:prstGeom>
      </xdr:spPr>
    </xdr:pic>
    <xdr:clientData/>
  </xdr:twoCellAnchor>
  <xdr:twoCellAnchor>
    <xdr:from>
      <xdr:col>1</xdr:col>
      <xdr:colOff>264386</xdr:colOff>
      <xdr:row>1182</xdr:row>
      <xdr:rowOff>45802</xdr:rowOff>
    </xdr:from>
    <xdr:to>
      <xdr:col>1</xdr:col>
      <xdr:colOff>660413</xdr:colOff>
      <xdr:row>1182</xdr:row>
      <xdr:rowOff>677917</xdr:rowOff>
    </xdr:to>
    <xdr:pic>
      <xdr:nvPicPr>
        <xdr:cNvPr id="1009" name="Picture 1008">
          <a:extLst>
            <a:ext uri="{FF2B5EF4-FFF2-40B4-BE49-F238E27FC236}">
              <a16:creationId xmlns:a16="http://schemas.microsoft.com/office/drawing/2014/main" id="{FBFF830B-37EC-1245-8F38-C3B901671E34}"/>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81986" y="825672802"/>
          <a:ext cx="396027" cy="632115"/>
        </a:xfrm>
        <a:prstGeom prst="rect">
          <a:avLst/>
        </a:prstGeom>
      </xdr:spPr>
    </xdr:pic>
    <xdr:clientData/>
  </xdr:twoCellAnchor>
  <xdr:twoCellAnchor>
    <xdr:from>
      <xdr:col>1</xdr:col>
      <xdr:colOff>0</xdr:colOff>
      <xdr:row>1183</xdr:row>
      <xdr:rowOff>0</xdr:rowOff>
    </xdr:from>
    <xdr:to>
      <xdr:col>1</xdr:col>
      <xdr:colOff>396027</xdr:colOff>
      <xdr:row>1183</xdr:row>
      <xdr:rowOff>632115</xdr:rowOff>
    </xdr:to>
    <xdr:pic>
      <xdr:nvPicPr>
        <xdr:cNvPr id="1010" name="Picture 1009">
          <a:extLst>
            <a:ext uri="{FF2B5EF4-FFF2-40B4-BE49-F238E27FC236}">
              <a16:creationId xmlns:a16="http://schemas.microsoft.com/office/drawing/2014/main" id="{40C6102F-9860-C246-9074-3623409813D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6325500"/>
          <a:ext cx="396027" cy="632115"/>
        </a:xfrm>
        <a:prstGeom prst="rect">
          <a:avLst/>
        </a:prstGeom>
      </xdr:spPr>
    </xdr:pic>
    <xdr:clientData/>
  </xdr:twoCellAnchor>
  <xdr:twoCellAnchor>
    <xdr:from>
      <xdr:col>1</xdr:col>
      <xdr:colOff>0</xdr:colOff>
      <xdr:row>1184</xdr:row>
      <xdr:rowOff>0</xdr:rowOff>
    </xdr:from>
    <xdr:to>
      <xdr:col>1</xdr:col>
      <xdr:colOff>396027</xdr:colOff>
      <xdr:row>1184</xdr:row>
      <xdr:rowOff>632115</xdr:rowOff>
    </xdr:to>
    <xdr:pic>
      <xdr:nvPicPr>
        <xdr:cNvPr id="1011" name="Picture 1010">
          <a:extLst>
            <a:ext uri="{FF2B5EF4-FFF2-40B4-BE49-F238E27FC236}">
              <a16:creationId xmlns:a16="http://schemas.microsoft.com/office/drawing/2014/main" id="{3C83FF65-5691-0B42-98E4-4242B9612B00}"/>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7024000"/>
          <a:ext cx="396027" cy="632115"/>
        </a:xfrm>
        <a:prstGeom prst="rect">
          <a:avLst/>
        </a:prstGeom>
      </xdr:spPr>
    </xdr:pic>
    <xdr:clientData/>
  </xdr:twoCellAnchor>
  <xdr:twoCellAnchor>
    <xdr:from>
      <xdr:col>1</xdr:col>
      <xdr:colOff>86591</xdr:colOff>
      <xdr:row>1185</xdr:row>
      <xdr:rowOff>36515</xdr:rowOff>
    </xdr:from>
    <xdr:to>
      <xdr:col>1</xdr:col>
      <xdr:colOff>577273</xdr:colOff>
      <xdr:row>1185</xdr:row>
      <xdr:rowOff>686954</xdr:rowOff>
    </xdr:to>
    <xdr:pic>
      <xdr:nvPicPr>
        <xdr:cNvPr id="1012" name="Picture 1011">
          <a:extLst>
            <a:ext uri="{FF2B5EF4-FFF2-40B4-BE49-F238E27FC236}">
              <a16:creationId xmlns:a16="http://schemas.microsoft.com/office/drawing/2014/main" id="{AEA1AEC4-C8CD-9949-85EA-F54376EE770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204191" y="827759015"/>
          <a:ext cx="490682" cy="650439"/>
        </a:xfrm>
        <a:prstGeom prst="rect">
          <a:avLst/>
        </a:prstGeom>
      </xdr:spPr>
    </xdr:pic>
    <xdr:clientData/>
  </xdr:twoCellAnchor>
  <xdr:twoCellAnchor>
    <xdr:from>
      <xdr:col>1</xdr:col>
      <xdr:colOff>0</xdr:colOff>
      <xdr:row>1186</xdr:row>
      <xdr:rowOff>0</xdr:rowOff>
    </xdr:from>
    <xdr:to>
      <xdr:col>1</xdr:col>
      <xdr:colOff>490682</xdr:colOff>
      <xdr:row>1186</xdr:row>
      <xdr:rowOff>650439</xdr:rowOff>
    </xdr:to>
    <xdr:pic>
      <xdr:nvPicPr>
        <xdr:cNvPr id="1013" name="Picture 1012">
          <a:extLst>
            <a:ext uri="{FF2B5EF4-FFF2-40B4-BE49-F238E27FC236}">
              <a16:creationId xmlns:a16="http://schemas.microsoft.com/office/drawing/2014/main" id="{CAAB5522-05C7-354E-92F7-91A9B048FD7E}"/>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8421000"/>
          <a:ext cx="490682" cy="650439"/>
        </a:xfrm>
        <a:prstGeom prst="rect">
          <a:avLst/>
        </a:prstGeom>
      </xdr:spPr>
    </xdr:pic>
    <xdr:clientData/>
  </xdr:twoCellAnchor>
  <xdr:twoCellAnchor>
    <xdr:from>
      <xdr:col>1</xdr:col>
      <xdr:colOff>0</xdr:colOff>
      <xdr:row>1187</xdr:row>
      <xdr:rowOff>0</xdr:rowOff>
    </xdr:from>
    <xdr:to>
      <xdr:col>1</xdr:col>
      <xdr:colOff>490682</xdr:colOff>
      <xdr:row>1187</xdr:row>
      <xdr:rowOff>650439</xdr:rowOff>
    </xdr:to>
    <xdr:pic>
      <xdr:nvPicPr>
        <xdr:cNvPr id="1014" name="Picture 1013">
          <a:extLst>
            <a:ext uri="{FF2B5EF4-FFF2-40B4-BE49-F238E27FC236}">
              <a16:creationId xmlns:a16="http://schemas.microsoft.com/office/drawing/2014/main" id="{3151982A-D819-4046-A8A1-3FD2ABC68A5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9119500"/>
          <a:ext cx="490682" cy="650439"/>
        </a:xfrm>
        <a:prstGeom prst="rect">
          <a:avLst/>
        </a:prstGeom>
      </xdr:spPr>
    </xdr:pic>
    <xdr:clientData/>
  </xdr:twoCellAnchor>
  <xdr:twoCellAnchor>
    <xdr:from>
      <xdr:col>1</xdr:col>
      <xdr:colOff>48105</xdr:colOff>
      <xdr:row>1188</xdr:row>
      <xdr:rowOff>39695</xdr:rowOff>
    </xdr:from>
    <xdr:to>
      <xdr:col>1</xdr:col>
      <xdr:colOff>538788</xdr:colOff>
      <xdr:row>1188</xdr:row>
      <xdr:rowOff>682147</xdr:rowOff>
    </xdr:to>
    <xdr:pic>
      <xdr:nvPicPr>
        <xdr:cNvPr id="1015" name="Picture 1014">
          <a:extLst>
            <a:ext uri="{FF2B5EF4-FFF2-40B4-BE49-F238E27FC236}">
              <a16:creationId xmlns:a16="http://schemas.microsoft.com/office/drawing/2014/main" id="{9419B767-B4C6-1944-A534-A05947BF9FAB}"/>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165705" y="829857695"/>
          <a:ext cx="490683" cy="642452"/>
        </a:xfrm>
        <a:prstGeom prst="rect">
          <a:avLst/>
        </a:prstGeom>
      </xdr:spPr>
    </xdr:pic>
    <xdr:clientData/>
  </xdr:twoCellAnchor>
  <xdr:twoCellAnchor>
    <xdr:from>
      <xdr:col>1</xdr:col>
      <xdr:colOff>38485</xdr:colOff>
      <xdr:row>1189</xdr:row>
      <xdr:rowOff>31771</xdr:rowOff>
    </xdr:from>
    <xdr:to>
      <xdr:col>1</xdr:col>
      <xdr:colOff>538788</xdr:colOff>
      <xdr:row>1189</xdr:row>
      <xdr:rowOff>683329</xdr:rowOff>
    </xdr:to>
    <xdr:pic>
      <xdr:nvPicPr>
        <xdr:cNvPr id="1016" name="Picture 1015">
          <a:extLst>
            <a:ext uri="{FF2B5EF4-FFF2-40B4-BE49-F238E27FC236}">
              <a16:creationId xmlns:a16="http://schemas.microsoft.com/office/drawing/2014/main" id="{A362211B-D84C-BD4D-A8E5-42D8B8320E55}"/>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1156085" y="830548271"/>
          <a:ext cx="500303" cy="651558"/>
        </a:xfrm>
        <a:prstGeom prst="rect">
          <a:avLst/>
        </a:prstGeom>
      </xdr:spPr>
    </xdr:pic>
    <xdr:clientData/>
  </xdr:twoCellAnchor>
  <xdr:twoCellAnchor>
    <xdr:from>
      <xdr:col>1</xdr:col>
      <xdr:colOff>67350</xdr:colOff>
      <xdr:row>1190</xdr:row>
      <xdr:rowOff>38484</xdr:rowOff>
    </xdr:from>
    <xdr:to>
      <xdr:col>1</xdr:col>
      <xdr:colOff>554498</xdr:colOff>
      <xdr:row>1190</xdr:row>
      <xdr:rowOff>683105</xdr:rowOff>
    </xdr:to>
    <xdr:pic>
      <xdr:nvPicPr>
        <xdr:cNvPr id="1017" name="Picture 1016">
          <a:extLst>
            <a:ext uri="{FF2B5EF4-FFF2-40B4-BE49-F238E27FC236}">
              <a16:creationId xmlns:a16="http://schemas.microsoft.com/office/drawing/2014/main" id="{C296E1F7-43E6-A542-BF3C-E8E5BC24DE31}"/>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184950" y="831253484"/>
          <a:ext cx="487148" cy="644621"/>
        </a:xfrm>
        <a:prstGeom prst="rect">
          <a:avLst/>
        </a:prstGeom>
      </xdr:spPr>
    </xdr:pic>
    <xdr:clientData/>
  </xdr:twoCellAnchor>
  <xdr:twoCellAnchor>
    <xdr:from>
      <xdr:col>1</xdr:col>
      <xdr:colOff>50801</xdr:colOff>
      <xdr:row>1191</xdr:row>
      <xdr:rowOff>40640</xdr:rowOff>
    </xdr:from>
    <xdr:to>
      <xdr:col>1</xdr:col>
      <xdr:colOff>548641</xdr:colOff>
      <xdr:row>1191</xdr:row>
      <xdr:rowOff>693621</xdr:rowOff>
    </xdr:to>
    <xdr:pic>
      <xdr:nvPicPr>
        <xdr:cNvPr id="1018" name="Picture 1017">
          <a:extLst>
            <a:ext uri="{FF2B5EF4-FFF2-40B4-BE49-F238E27FC236}">
              <a16:creationId xmlns:a16="http://schemas.microsoft.com/office/drawing/2014/main" id="{0E421AC5-C125-0347-B8C9-5B9B3F7BA54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68401" y="831954140"/>
          <a:ext cx="497840" cy="652981"/>
        </a:xfrm>
        <a:prstGeom prst="rect">
          <a:avLst/>
        </a:prstGeom>
      </xdr:spPr>
    </xdr:pic>
    <xdr:clientData/>
  </xdr:twoCellAnchor>
  <xdr:twoCellAnchor>
    <xdr:from>
      <xdr:col>1</xdr:col>
      <xdr:colOff>0</xdr:colOff>
      <xdr:row>1192</xdr:row>
      <xdr:rowOff>0</xdr:rowOff>
    </xdr:from>
    <xdr:to>
      <xdr:col>1</xdr:col>
      <xdr:colOff>497840</xdr:colOff>
      <xdr:row>1192</xdr:row>
      <xdr:rowOff>652981</xdr:rowOff>
    </xdr:to>
    <xdr:pic>
      <xdr:nvPicPr>
        <xdr:cNvPr id="1019" name="Picture 1018">
          <a:extLst>
            <a:ext uri="{FF2B5EF4-FFF2-40B4-BE49-F238E27FC236}">
              <a16:creationId xmlns:a16="http://schemas.microsoft.com/office/drawing/2014/main" id="{6183C2AE-D2A5-134B-A88C-1E200771BAD2}"/>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2612000"/>
          <a:ext cx="497840" cy="652981"/>
        </a:xfrm>
        <a:prstGeom prst="rect">
          <a:avLst/>
        </a:prstGeom>
      </xdr:spPr>
    </xdr:pic>
    <xdr:clientData/>
  </xdr:twoCellAnchor>
  <xdr:twoCellAnchor>
    <xdr:from>
      <xdr:col>1</xdr:col>
      <xdr:colOff>0</xdr:colOff>
      <xdr:row>1193</xdr:row>
      <xdr:rowOff>0</xdr:rowOff>
    </xdr:from>
    <xdr:to>
      <xdr:col>1</xdr:col>
      <xdr:colOff>497840</xdr:colOff>
      <xdr:row>1193</xdr:row>
      <xdr:rowOff>652981</xdr:rowOff>
    </xdr:to>
    <xdr:pic>
      <xdr:nvPicPr>
        <xdr:cNvPr id="1020" name="Picture 1019">
          <a:extLst>
            <a:ext uri="{FF2B5EF4-FFF2-40B4-BE49-F238E27FC236}">
              <a16:creationId xmlns:a16="http://schemas.microsoft.com/office/drawing/2014/main" id="{714924B4-B297-1248-BA64-DE8F21518E7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3310500"/>
          <a:ext cx="497840" cy="652981"/>
        </a:xfrm>
        <a:prstGeom prst="rect">
          <a:avLst/>
        </a:prstGeom>
      </xdr:spPr>
    </xdr:pic>
    <xdr:clientData/>
  </xdr:twoCellAnchor>
  <xdr:twoCellAnchor>
    <xdr:from>
      <xdr:col>1</xdr:col>
      <xdr:colOff>60961</xdr:colOff>
      <xdr:row>1194</xdr:row>
      <xdr:rowOff>55950</xdr:rowOff>
    </xdr:from>
    <xdr:to>
      <xdr:col>1</xdr:col>
      <xdr:colOff>548641</xdr:colOff>
      <xdr:row>1194</xdr:row>
      <xdr:rowOff>650239</xdr:rowOff>
    </xdr:to>
    <xdr:pic>
      <xdr:nvPicPr>
        <xdr:cNvPr id="1021" name="Picture 1020">
          <a:extLst>
            <a:ext uri="{FF2B5EF4-FFF2-40B4-BE49-F238E27FC236}">
              <a16:creationId xmlns:a16="http://schemas.microsoft.com/office/drawing/2014/main" id="{C3B37C60-34F8-0D4C-95DC-7BA8975A2AAA}"/>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064950"/>
          <a:ext cx="487680" cy="594289"/>
        </a:xfrm>
        <a:prstGeom prst="rect">
          <a:avLst/>
        </a:prstGeom>
      </xdr:spPr>
    </xdr:pic>
    <xdr:clientData/>
  </xdr:twoCellAnchor>
  <xdr:twoCellAnchor>
    <xdr:from>
      <xdr:col>1</xdr:col>
      <xdr:colOff>60961</xdr:colOff>
      <xdr:row>1195</xdr:row>
      <xdr:rowOff>66110</xdr:rowOff>
    </xdr:from>
    <xdr:to>
      <xdr:col>1</xdr:col>
      <xdr:colOff>548641</xdr:colOff>
      <xdr:row>1195</xdr:row>
      <xdr:rowOff>660399</xdr:rowOff>
    </xdr:to>
    <xdr:pic>
      <xdr:nvPicPr>
        <xdr:cNvPr id="1022" name="Picture 1021">
          <a:extLst>
            <a:ext uri="{FF2B5EF4-FFF2-40B4-BE49-F238E27FC236}">
              <a16:creationId xmlns:a16="http://schemas.microsoft.com/office/drawing/2014/main" id="{4E0A5C80-C9DF-DA4F-83BB-8138FABBA5E2}"/>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773610"/>
          <a:ext cx="487680" cy="594289"/>
        </a:xfrm>
        <a:prstGeom prst="rect">
          <a:avLst/>
        </a:prstGeom>
      </xdr:spPr>
    </xdr:pic>
    <xdr:clientData/>
  </xdr:twoCellAnchor>
  <xdr:twoCellAnchor>
    <xdr:from>
      <xdr:col>1</xdr:col>
      <xdr:colOff>20321</xdr:colOff>
      <xdr:row>1196</xdr:row>
      <xdr:rowOff>45790</xdr:rowOff>
    </xdr:from>
    <xdr:to>
      <xdr:col>1</xdr:col>
      <xdr:colOff>508001</xdr:colOff>
      <xdr:row>1196</xdr:row>
      <xdr:rowOff>640079</xdr:rowOff>
    </xdr:to>
    <xdr:pic>
      <xdr:nvPicPr>
        <xdr:cNvPr id="1023" name="Picture 1022">
          <a:extLst>
            <a:ext uri="{FF2B5EF4-FFF2-40B4-BE49-F238E27FC236}">
              <a16:creationId xmlns:a16="http://schemas.microsoft.com/office/drawing/2014/main" id="{F8BD8F4B-E9AF-5044-B77E-AD353F301696}"/>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37921" y="835451790"/>
          <a:ext cx="487680" cy="594289"/>
        </a:xfrm>
        <a:prstGeom prst="rect">
          <a:avLst/>
        </a:prstGeom>
      </xdr:spPr>
    </xdr:pic>
    <xdr:clientData/>
  </xdr:twoCellAnchor>
  <xdr:twoCellAnchor>
    <xdr:from>
      <xdr:col>1</xdr:col>
      <xdr:colOff>40640</xdr:colOff>
      <xdr:row>1197</xdr:row>
      <xdr:rowOff>47079</xdr:rowOff>
    </xdr:from>
    <xdr:to>
      <xdr:col>1</xdr:col>
      <xdr:colOff>532354</xdr:colOff>
      <xdr:row>1197</xdr:row>
      <xdr:rowOff>690881</xdr:rowOff>
    </xdr:to>
    <xdr:pic>
      <xdr:nvPicPr>
        <xdr:cNvPr id="1024" name="Picture 1023">
          <a:extLst>
            <a:ext uri="{FF2B5EF4-FFF2-40B4-BE49-F238E27FC236}">
              <a16:creationId xmlns:a16="http://schemas.microsoft.com/office/drawing/2014/main" id="{F113FF4E-259C-5341-9BB3-990CB8D16B40}"/>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58240" y="836151579"/>
          <a:ext cx="491714" cy="643802"/>
        </a:xfrm>
        <a:prstGeom prst="rect">
          <a:avLst/>
        </a:prstGeom>
      </xdr:spPr>
    </xdr:pic>
    <xdr:clientData/>
  </xdr:twoCellAnchor>
  <xdr:twoCellAnchor>
    <xdr:from>
      <xdr:col>1</xdr:col>
      <xdr:colOff>0</xdr:colOff>
      <xdr:row>1198</xdr:row>
      <xdr:rowOff>0</xdr:rowOff>
    </xdr:from>
    <xdr:to>
      <xdr:col>1</xdr:col>
      <xdr:colOff>491714</xdr:colOff>
      <xdr:row>1198</xdr:row>
      <xdr:rowOff>643802</xdr:rowOff>
    </xdr:to>
    <xdr:pic>
      <xdr:nvPicPr>
        <xdr:cNvPr id="1025" name="Picture 1024">
          <a:extLst>
            <a:ext uri="{FF2B5EF4-FFF2-40B4-BE49-F238E27FC236}">
              <a16:creationId xmlns:a16="http://schemas.microsoft.com/office/drawing/2014/main" id="{CAA26C55-2744-4D46-ADB5-7430ADF60DBF}"/>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6803000"/>
          <a:ext cx="491714" cy="643802"/>
        </a:xfrm>
        <a:prstGeom prst="rect">
          <a:avLst/>
        </a:prstGeom>
      </xdr:spPr>
    </xdr:pic>
    <xdr:clientData/>
  </xdr:twoCellAnchor>
  <xdr:twoCellAnchor>
    <xdr:from>
      <xdr:col>1</xdr:col>
      <xdr:colOff>0</xdr:colOff>
      <xdr:row>1199</xdr:row>
      <xdr:rowOff>0</xdr:rowOff>
    </xdr:from>
    <xdr:to>
      <xdr:col>1</xdr:col>
      <xdr:colOff>491714</xdr:colOff>
      <xdr:row>1199</xdr:row>
      <xdr:rowOff>643802</xdr:rowOff>
    </xdr:to>
    <xdr:pic>
      <xdr:nvPicPr>
        <xdr:cNvPr id="1026" name="Picture 1025">
          <a:extLst>
            <a:ext uri="{FF2B5EF4-FFF2-40B4-BE49-F238E27FC236}">
              <a16:creationId xmlns:a16="http://schemas.microsoft.com/office/drawing/2014/main" id="{86614FB5-A788-7149-8391-114C318104DE}"/>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7501500"/>
          <a:ext cx="491714" cy="643802"/>
        </a:xfrm>
        <a:prstGeom prst="rect">
          <a:avLst/>
        </a:prstGeom>
      </xdr:spPr>
    </xdr:pic>
    <xdr:clientData/>
  </xdr:twoCellAnchor>
  <xdr:twoCellAnchor>
    <xdr:from>
      <xdr:col>1</xdr:col>
      <xdr:colOff>60960</xdr:colOff>
      <xdr:row>1200</xdr:row>
      <xdr:rowOff>22860</xdr:rowOff>
    </xdr:from>
    <xdr:to>
      <xdr:col>1</xdr:col>
      <xdr:colOff>558800</xdr:colOff>
      <xdr:row>1200</xdr:row>
      <xdr:rowOff>670052</xdr:rowOff>
    </xdr:to>
    <xdr:pic>
      <xdr:nvPicPr>
        <xdr:cNvPr id="1027" name="Picture 1026">
          <a:extLst>
            <a:ext uri="{FF2B5EF4-FFF2-40B4-BE49-F238E27FC236}">
              <a16:creationId xmlns:a16="http://schemas.microsoft.com/office/drawing/2014/main" id="{1C7B7093-F2E6-944F-8073-97405C9A5AF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178560" y="838222860"/>
          <a:ext cx="497840" cy="647192"/>
        </a:xfrm>
        <a:prstGeom prst="rect">
          <a:avLst/>
        </a:prstGeom>
      </xdr:spPr>
    </xdr:pic>
    <xdr:clientData/>
  </xdr:twoCellAnchor>
  <xdr:twoCellAnchor>
    <xdr:from>
      <xdr:col>1</xdr:col>
      <xdr:colOff>81280</xdr:colOff>
      <xdr:row>1201</xdr:row>
      <xdr:rowOff>24892</xdr:rowOff>
    </xdr:from>
    <xdr:to>
      <xdr:col>1</xdr:col>
      <xdr:colOff>577948</xdr:colOff>
      <xdr:row>1201</xdr:row>
      <xdr:rowOff>670560</xdr:rowOff>
    </xdr:to>
    <xdr:pic>
      <xdr:nvPicPr>
        <xdr:cNvPr id="1028" name="Picture 1027">
          <a:extLst>
            <a:ext uri="{FF2B5EF4-FFF2-40B4-BE49-F238E27FC236}">
              <a16:creationId xmlns:a16="http://schemas.microsoft.com/office/drawing/2014/main" id="{4A3ECE4D-6DF3-6C44-B392-777A69A15E6C}"/>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1198880" y="838923392"/>
          <a:ext cx="496668" cy="645668"/>
        </a:xfrm>
        <a:prstGeom prst="rect">
          <a:avLst/>
        </a:prstGeom>
      </xdr:spPr>
    </xdr:pic>
    <xdr:clientData/>
  </xdr:twoCellAnchor>
  <xdr:twoCellAnchor>
    <xdr:from>
      <xdr:col>1</xdr:col>
      <xdr:colOff>91440</xdr:colOff>
      <xdr:row>1202</xdr:row>
      <xdr:rowOff>39198</xdr:rowOff>
    </xdr:from>
    <xdr:to>
      <xdr:col>1</xdr:col>
      <xdr:colOff>604520</xdr:colOff>
      <xdr:row>1202</xdr:row>
      <xdr:rowOff>668019</xdr:rowOff>
    </xdr:to>
    <xdr:pic>
      <xdr:nvPicPr>
        <xdr:cNvPr id="1029" name="Picture 1028">
          <a:extLst>
            <a:ext uri="{FF2B5EF4-FFF2-40B4-BE49-F238E27FC236}">
              <a16:creationId xmlns:a16="http://schemas.microsoft.com/office/drawing/2014/main" id="{6CB0C2D4-5102-544F-85CF-7D7A5339EFB5}"/>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209040" y="839636198"/>
          <a:ext cx="513080" cy="628821"/>
        </a:xfrm>
        <a:prstGeom prst="rect">
          <a:avLst/>
        </a:prstGeom>
      </xdr:spPr>
    </xdr:pic>
    <xdr:clientData/>
  </xdr:twoCellAnchor>
  <xdr:twoCellAnchor>
    <xdr:from>
      <xdr:col>1</xdr:col>
      <xdr:colOff>60960</xdr:colOff>
      <xdr:row>1203</xdr:row>
      <xdr:rowOff>39198</xdr:rowOff>
    </xdr:from>
    <xdr:to>
      <xdr:col>1</xdr:col>
      <xdr:colOff>574040</xdr:colOff>
      <xdr:row>1203</xdr:row>
      <xdr:rowOff>668019</xdr:rowOff>
    </xdr:to>
    <xdr:pic>
      <xdr:nvPicPr>
        <xdr:cNvPr id="1030" name="Picture 1029">
          <a:extLst>
            <a:ext uri="{FF2B5EF4-FFF2-40B4-BE49-F238E27FC236}">
              <a16:creationId xmlns:a16="http://schemas.microsoft.com/office/drawing/2014/main" id="{196CD389-99F7-7D4C-B7F5-7C3FFCA9FC44}"/>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0334698"/>
          <a:ext cx="513080" cy="628821"/>
        </a:xfrm>
        <a:prstGeom prst="rect">
          <a:avLst/>
        </a:prstGeom>
      </xdr:spPr>
    </xdr:pic>
    <xdr:clientData/>
  </xdr:twoCellAnchor>
  <xdr:twoCellAnchor>
    <xdr:from>
      <xdr:col>1</xdr:col>
      <xdr:colOff>60960</xdr:colOff>
      <xdr:row>1204</xdr:row>
      <xdr:rowOff>39198</xdr:rowOff>
    </xdr:from>
    <xdr:to>
      <xdr:col>1</xdr:col>
      <xdr:colOff>574040</xdr:colOff>
      <xdr:row>1204</xdr:row>
      <xdr:rowOff>668019</xdr:rowOff>
    </xdr:to>
    <xdr:pic>
      <xdr:nvPicPr>
        <xdr:cNvPr id="1031" name="Picture 1030">
          <a:extLst>
            <a:ext uri="{FF2B5EF4-FFF2-40B4-BE49-F238E27FC236}">
              <a16:creationId xmlns:a16="http://schemas.microsoft.com/office/drawing/2014/main" id="{2164B6F6-EFB1-B243-AFC2-808B983174DB}"/>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1033198"/>
          <a:ext cx="513080" cy="628821"/>
        </a:xfrm>
        <a:prstGeom prst="rect">
          <a:avLst/>
        </a:prstGeom>
      </xdr:spPr>
    </xdr:pic>
    <xdr:clientData/>
  </xdr:twoCellAnchor>
  <xdr:twoCellAnchor>
    <xdr:from>
      <xdr:col>1</xdr:col>
      <xdr:colOff>50800</xdr:colOff>
      <xdr:row>1205</xdr:row>
      <xdr:rowOff>17154</xdr:rowOff>
    </xdr:from>
    <xdr:to>
      <xdr:col>1</xdr:col>
      <xdr:colOff>579120</xdr:colOff>
      <xdr:row>1205</xdr:row>
      <xdr:rowOff>675711</xdr:rowOff>
    </xdr:to>
    <xdr:pic>
      <xdr:nvPicPr>
        <xdr:cNvPr id="1032" name="Picture 1031">
          <a:extLst>
            <a:ext uri="{FF2B5EF4-FFF2-40B4-BE49-F238E27FC236}">
              <a16:creationId xmlns:a16="http://schemas.microsoft.com/office/drawing/2014/main" id="{DE0D4322-10B5-B544-AE28-259F112BB2B3}"/>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1168400" y="841709654"/>
          <a:ext cx="528320" cy="658557"/>
        </a:xfrm>
        <a:prstGeom prst="rect">
          <a:avLst/>
        </a:prstGeom>
      </xdr:spPr>
    </xdr:pic>
    <xdr:clientData/>
  </xdr:twoCellAnchor>
  <xdr:twoCellAnchor>
    <xdr:from>
      <xdr:col>1</xdr:col>
      <xdr:colOff>40640</xdr:colOff>
      <xdr:row>1206</xdr:row>
      <xdr:rowOff>41123</xdr:rowOff>
    </xdr:from>
    <xdr:to>
      <xdr:col>1</xdr:col>
      <xdr:colOff>528320</xdr:colOff>
      <xdr:row>1206</xdr:row>
      <xdr:rowOff>679644</xdr:rowOff>
    </xdr:to>
    <xdr:pic>
      <xdr:nvPicPr>
        <xdr:cNvPr id="1033" name="Picture 1032">
          <a:extLst>
            <a:ext uri="{FF2B5EF4-FFF2-40B4-BE49-F238E27FC236}">
              <a16:creationId xmlns:a16="http://schemas.microsoft.com/office/drawing/2014/main" id="{129CE271-C4FF-0647-B330-12D32EFF0AD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158240" y="842432123"/>
          <a:ext cx="487680" cy="638521"/>
        </a:xfrm>
        <a:prstGeom prst="rect">
          <a:avLst/>
        </a:prstGeom>
      </xdr:spPr>
    </xdr:pic>
    <xdr:clientData/>
  </xdr:twoCellAnchor>
  <xdr:twoCellAnchor>
    <xdr:from>
      <xdr:col>1</xdr:col>
      <xdr:colOff>40641</xdr:colOff>
      <xdr:row>1207</xdr:row>
      <xdr:rowOff>40640</xdr:rowOff>
    </xdr:from>
    <xdr:to>
      <xdr:col>1</xdr:col>
      <xdr:colOff>518161</xdr:colOff>
      <xdr:row>1207</xdr:row>
      <xdr:rowOff>675853</xdr:rowOff>
    </xdr:to>
    <xdr:pic>
      <xdr:nvPicPr>
        <xdr:cNvPr id="1034" name="Picture 1033">
          <a:extLst>
            <a:ext uri="{FF2B5EF4-FFF2-40B4-BE49-F238E27FC236}">
              <a16:creationId xmlns:a16="http://schemas.microsoft.com/office/drawing/2014/main" id="{13078705-73AD-BC40-8B4B-29C911BF653E}"/>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130140"/>
          <a:ext cx="477520" cy="635213"/>
        </a:xfrm>
        <a:prstGeom prst="rect">
          <a:avLst/>
        </a:prstGeom>
      </xdr:spPr>
    </xdr:pic>
    <xdr:clientData/>
  </xdr:twoCellAnchor>
  <xdr:twoCellAnchor>
    <xdr:from>
      <xdr:col>1</xdr:col>
      <xdr:colOff>40641</xdr:colOff>
      <xdr:row>1208</xdr:row>
      <xdr:rowOff>30480</xdr:rowOff>
    </xdr:from>
    <xdr:to>
      <xdr:col>1</xdr:col>
      <xdr:colOff>518161</xdr:colOff>
      <xdr:row>1208</xdr:row>
      <xdr:rowOff>665693</xdr:rowOff>
    </xdr:to>
    <xdr:pic>
      <xdr:nvPicPr>
        <xdr:cNvPr id="1035" name="Picture 1034">
          <a:extLst>
            <a:ext uri="{FF2B5EF4-FFF2-40B4-BE49-F238E27FC236}">
              <a16:creationId xmlns:a16="http://schemas.microsoft.com/office/drawing/2014/main" id="{485422E2-453A-0741-A293-6C6068A658AA}"/>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818480"/>
          <a:ext cx="477520" cy="635213"/>
        </a:xfrm>
        <a:prstGeom prst="rect">
          <a:avLst/>
        </a:prstGeom>
      </xdr:spPr>
    </xdr:pic>
    <xdr:clientData/>
  </xdr:twoCellAnchor>
  <xdr:twoCellAnchor>
    <xdr:from>
      <xdr:col>1</xdr:col>
      <xdr:colOff>40641</xdr:colOff>
      <xdr:row>1209</xdr:row>
      <xdr:rowOff>40640</xdr:rowOff>
    </xdr:from>
    <xdr:to>
      <xdr:col>1</xdr:col>
      <xdr:colOff>518161</xdr:colOff>
      <xdr:row>1209</xdr:row>
      <xdr:rowOff>675853</xdr:rowOff>
    </xdr:to>
    <xdr:pic>
      <xdr:nvPicPr>
        <xdr:cNvPr id="1036" name="Picture 1035">
          <a:extLst>
            <a:ext uri="{FF2B5EF4-FFF2-40B4-BE49-F238E27FC236}">
              <a16:creationId xmlns:a16="http://schemas.microsoft.com/office/drawing/2014/main" id="{94EC8C75-8547-A947-8D4F-D8E9BAEAD3C4}"/>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4527140"/>
          <a:ext cx="477520" cy="635213"/>
        </a:xfrm>
        <a:prstGeom prst="rect">
          <a:avLst/>
        </a:prstGeom>
      </xdr:spPr>
    </xdr:pic>
    <xdr:clientData/>
  </xdr:twoCellAnchor>
  <xdr:twoCellAnchor>
    <xdr:from>
      <xdr:col>1</xdr:col>
      <xdr:colOff>60960</xdr:colOff>
      <xdr:row>1210</xdr:row>
      <xdr:rowOff>40641</xdr:rowOff>
    </xdr:from>
    <xdr:to>
      <xdr:col>1</xdr:col>
      <xdr:colOff>548640</xdr:colOff>
      <xdr:row>1210</xdr:row>
      <xdr:rowOff>680295</xdr:rowOff>
    </xdr:to>
    <xdr:pic>
      <xdr:nvPicPr>
        <xdr:cNvPr id="1037" name="Picture 1036">
          <a:extLst>
            <a:ext uri="{FF2B5EF4-FFF2-40B4-BE49-F238E27FC236}">
              <a16:creationId xmlns:a16="http://schemas.microsoft.com/office/drawing/2014/main" id="{6CC1F46C-83FB-E844-9E40-6AE10B4AC566}"/>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5225641"/>
          <a:ext cx="487680" cy="639654"/>
        </a:xfrm>
        <a:prstGeom prst="rect">
          <a:avLst/>
        </a:prstGeom>
      </xdr:spPr>
    </xdr:pic>
    <xdr:clientData/>
  </xdr:twoCellAnchor>
  <xdr:twoCellAnchor>
    <xdr:from>
      <xdr:col>1</xdr:col>
      <xdr:colOff>60960</xdr:colOff>
      <xdr:row>1213</xdr:row>
      <xdr:rowOff>40641</xdr:rowOff>
    </xdr:from>
    <xdr:to>
      <xdr:col>1</xdr:col>
      <xdr:colOff>548640</xdr:colOff>
      <xdr:row>1213</xdr:row>
      <xdr:rowOff>680295</xdr:rowOff>
    </xdr:to>
    <xdr:pic>
      <xdr:nvPicPr>
        <xdr:cNvPr id="1038" name="Picture 1037">
          <a:extLst>
            <a:ext uri="{FF2B5EF4-FFF2-40B4-BE49-F238E27FC236}">
              <a16:creationId xmlns:a16="http://schemas.microsoft.com/office/drawing/2014/main" id="{371E4066-36E4-1747-9C7C-85CC36C0D00D}"/>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7321141"/>
          <a:ext cx="487680" cy="639654"/>
        </a:xfrm>
        <a:prstGeom prst="rect">
          <a:avLst/>
        </a:prstGeom>
      </xdr:spPr>
    </xdr:pic>
    <xdr:clientData/>
  </xdr:twoCellAnchor>
  <xdr:twoCellAnchor>
    <xdr:from>
      <xdr:col>1</xdr:col>
      <xdr:colOff>81280</xdr:colOff>
      <xdr:row>1217</xdr:row>
      <xdr:rowOff>30481</xdr:rowOff>
    </xdr:from>
    <xdr:to>
      <xdr:col>1</xdr:col>
      <xdr:colOff>568960</xdr:colOff>
      <xdr:row>1217</xdr:row>
      <xdr:rowOff>670135</xdr:rowOff>
    </xdr:to>
    <xdr:pic>
      <xdr:nvPicPr>
        <xdr:cNvPr id="1039" name="Picture 1038">
          <a:extLst>
            <a:ext uri="{FF2B5EF4-FFF2-40B4-BE49-F238E27FC236}">
              <a16:creationId xmlns:a16="http://schemas.microsoft.com/office/drawing/2014/main" id="{CC8F61DC-217F-C140-BD29-79F52FF49B29}"/>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98880" y="850104981"/>
          <a:ext cx="487680" cy="639654"/>
        </a:xfrm>
        <a:prstGeom prst="rect">
          <a:avLst/>
        </a:prstGeom>
      </xdr:spPr>
    </xdr:pic>
    <xdr:clientData/>
  </xdr:twoCellAnchor>
  <xdr:twoCellAnchor>
    <xdr:from>
      <xdr:col>1</xdr:col>
      <xdr:colOff>63566</xdr:colOff>
      <xdr:row>1218</xdr:row>
      <xdr:rowOff>30480</xdr:rowOff>
    </xdr:from>
    <xdr:to>
      <xdr:col>1</xdr:col>
      <xdr:colOff>558439</xdr:colOff>
      <xdr:row>1218</xdr:row>
      <xdr:rowOff>680720</xdr:rowOff>
    </xdr:to>
    <xdr:pic>
      <xdr:nvPicPr>
        <xdr:cNvPr id="1040" name="Picture 1039">
          <a:extLst>
            <a:ext uri="{FF2B5EF4-FFF2-40B4-BE49-F238E27FC236}">
              <a16:creationId xmlns:a16="http://schemas.microsoft.com/office/drawing/2014/main" id="{E3015D6E-FD3E-314D-930E-186C9C621F93}"/>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81166" y="850803480"/>
          <a:ext cx="494873" cy="650240"/>
        </a:xfrm>
        <a:prstGeom prst="rect">
          <a:avLst/>
        </a:prstGeom>
      </xdr:spPr>
    </xdr:pic>
    <xdr:clientData/>
  </xdr:twoCellAnchor>
  <xdr:twoCellAnchor>
    <xdr:from>
      <xdr:col>1</xdr:col>
      <xdr:colOff>30480</xdr:colOff>
      <xdr:row>1219</xdr:row>
      <xdr:rowOff>0</xdr:rowOff>
    </xdr:from>
    <xdr:to>
      <xdr:col>1</xdr:col>
      <xdr:colOff>525353</xdr:colOff>
      <xdr:row>1219</xdr:row>
      <xdr:rowOff>650240</xdr:rowOff>
    </xdr:to>
    <xdr:pic>
      <xdr:nvPicPr>
        <xdr:cNvPr id="1041" name="Picture 1040">
          <a:extLst>
            <a:ext uri="{FF2B5EF4-FFF2-40B4-BE49-F238E27FC236}">
              <a16:creationId xmlns:a16="http://schemas.microsoft.com/office/drawing/2014/main" id="{4AFF5F03-CABD-0641-94CA-7849EB07F768}"/>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1471500"/>
          <a:ext cx="494873" cy="650240"/>
        </a:xfrm>
        <a:prstGeom prst="rect">
          <a:avLst/>
        </a:prstGeom>
      </xdr:spPr>
    </xdr:pic>
    <xdr:clientData/>
  </xdr:twoCellAnchor>
  <xdr:twoCellAnchor>
    <xdr:from>
      <xdr:col>1</xdr:col>
      <xdr:colOff>50800</xdr:colOff>
      <xdr:row>1220</xdr:row>
      <xdr:rowOff>40640</xdr:rowOff>
    </xdr:from>
    <xdr:to>
      <xdr:col>1</xdr:col>
      <xdr:colOff>545673</xdr:colOff>
      <xdr:row>1220</xdr:row>
      <xdr:rowOff>690880</xdr:rowOff>
    </xdr:to>
    <xdr:pic>
      <xdr:nvPicPr>
        <xdr:cNvPr id="1042" name="Picture 1041">
          <a:extLst>
            <a:ext uri="{FF2B5EF4-FFF2-40B4-BE49-F238E27FC236}">
              <a16:creationId xmlns:a16="http://schemas.microsoft.com/office/drawing/2014/main" id="{716BA61C-4514-3A4B-8953-2E0937D9069F}"/>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68400" y="852210640"/>
          <a:ext cx="494873" cy="650240"/>
        </a:xfrm>
        <a:prstGeom prst="rect">
          <a:avLst/>
        </a:prstGeom>
      </xdr:spPr>
    </xdr:pic>
    <xdr:clientData/>
  </xdr:twoCellAnchor>
  <xdr:twoCellAnchor>
    <xdr:from>
      <xdr:col>1</xdr:col>
      <xdr:colOff>30480</xdr:colOff>
      <xdr:row>1221</xdr:row>
      <xdr:rowOff>30480</xdr:rowOff>
    </xdr:from>
    <xdr:to>
      <xdr:col>1</xdr:col>
      <xdr:colOff>525353</xdr:colOff>
      <xdr:row>1221</xdr:row>
      <xdr:rowOff>680720</xdr:rowOff>
    </xdr:to>
    <xdr:pic>
      <xdr:nvPicPr>
        <xdr:cNvPr id="1043" name="Picture 1042">
          <a:extLst>
            <a:ext uri="{FF2B5EF4-FFF2-40B4-BE49-F238E27FC236}">
              <a16:creationId xmlns:a16="http://schemas.microsoft.com/office/drawing/2014/main" id="{7E3A6956-4BEF-B84C-BA78-DC23F8D48099}"/>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2898980"/>
          <a:ext cx="494873" cy="650240"/>
        </a:xfrm>
        <a:prstGeom prst="rect">
          <a:avLst/>
        </a:prstGeom>
      </xdr:spPr>
    </xdr:pic>
    <xdr:clientData/>
  </xdr:twoCellAnchor>
  <xdr:twoCellAnchor>
    <xdr:from>
      <xdr:col>1</xdr:col>
      <xdr:colOff>71120</xdr:colOff>
      <xdr:row>1211</xdr:row>
      <xdr:rowOff>30480</xdr:rowOff>
    </xdr:from>
    <xdr:to>
      <xdr:col>1</xdr:col>
      <xdr:colOff>558800</xdr:colOff>
      <xdr:row>1211</xdr:row>
      <xdr:rowOff>670134</xdr:rowOff>
    </xdr:to>
    <xdr:pic>
      <xdr:nvPicPr>
        <xdr:cNvPr id="1044" name="Picture 1043">
          <a:extLst>
            <a:ext uri="{FF2B5EF4-FFF2-40B4-BE49-F238E27FC236}">
              <a16:creationId xmlns:a16="http://schemas.microsoft.com/office/drawing/2014/main" id="{F71951C3-C84D-DA43-A4A6-26076BB86BDF}"/>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88720" y="845913980"/>
          <a:ext cx="487680" cy="639654"/>
        </a:xfrm>
        <a:prstGeom prst="rect">
          <a:avLst/>
        </a:prstGeom>
      </xdr:spPr>
    </xdr:pic>
    <xdr:clientData/>
  </xdr:twoCellAnchor>
  <xdr:twoCellAnchor>
    <xdr:from>
      <xdr:col>1</xdr:col>
      <xdr:colOff>50800</xdr:colOff>
      <xdr:row>1212</xdr:row>
      <xdr:rowOff>30480</xdr:rowOff>
    </xdr:from>
    <xdr:to>
      <xdr:col>1</xdr:col>
      <xdr:colOff>538480</xdr:colOff>
      <xdr:row>1212</xdr:row>
      <xdr:rowOff>670134</xdr:rowOff>
    </xdr:to>
    <xdr:pic>
      <xdr:nvPicPr>
        <xdr:cNvPr id="1045" name="Picture 1044">
          <a:extLst>
            <a:ext uri="{FF2B5EF4-FFF2-40B4-BE49-F238E27FC236}">
              <a16:creationId xmlns:a16="http://schemas.microsoft.com/office/drawing/2014/main" id="{DE1EC2AC-16BB-B34C-B18B-7C9D95A36374}"/>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68400" y="846612480"/>
          <a:ext cx="487680" cy="639654"/>
        </a:xfrm>
        <a:prstGeom prst="rect">
          <a:avLst/>
        </a:prstGeom>
      </xdr:spPr>
    </xdr:pic>
    <xdr:clientData/>
  </xdr:twoCellAnchor>
  <xdr:twoCellAnchor>
    <xdr:from>
      <xdr:col>1</xdr:col>
      <xdr:colOff>0</xdr:colOff>
      <xdr:row>1214</xdr:row>
      <xdr:rowOff>0</xdr:rowOff>
    </xdr:from>
    <xdr:to>
      <xdr:col>1</xdr:col>
      <xdr:colOff>487680</xdr:colOff>
      <xdr:row>1214</xdr:row>
      <xdr:rowOff>639654</xdr:rowOff>
    </xdr:to>
    <xdr:pic>
      <xdr:nvPicPr>
        <xdr:cNvPr id="1046" name="Picture 1045">
          <a:extLst>
            <a:ext uri="{FF2B5EF4-FFF2-40B4-BE49-F238E27FC236}">
              <a16:creationId xmlns:a16="http://schemas.microsoft.com/office/drawing/2014/main" id="{2116DD3D-A071-1D4A-AB04-85CE47E931A1}"/>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7979000"/>
          <a:ext cx="487680" cy="639654"/>
        </a:xfrm>
        <a:prstGeom prst="rect">
          <a:avLst/>
        </a:prstGeom>
      </xdr:spPr>
    </xdr:pic>
    <xdr:clientData/>
  </xdr:twoCellAnchor>
  <xdr:twoCellAnchor>
    <xdr:from>
      <xdr:col>1</xdr:col>
      <xdr:colOff>0</xdr:colOff>
      <xdr:row>1215</xdr:row>
      <xdr:rowOff>0</xdr:rowOff>
    </xdr:from>
    <xdr:to>
      <xdr:col>1</xdr:col>
      <xdr:colOff>487680</xdr:colOff>
      <xdr:row>1215</xdr:row>
      <xdr:rowOff>639654</xdr:rowOff>
    </xdr:to>
    <xdr:pic>
      <xdr:nvPicPr>
        <xdr:cNvPr id="1047" name="Picture 1046">
          <a:extLst>
            <a:ext uri="{FF2B5EF4-FFF2-40B4-BE49-F238E27FC236}">
              <a16:creationId xmlns:a16="http://schemas.microsoft.com/office/drawing/2014/main" id="{5128C76E-BAA4-764C-A128-84FC83B5FFE2}"/>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8677500"/>
          <a:ext cx="487680" cy="639654"/>
        </a:xfrm>
        <a:prstGeom prst="rect">
          <a:avLst/>
        </a:prstGeom>
      </xdr:spPr>
    </xdr:pic>
    <xdr:clientData/>
  </xdr:twoCellAnchor>
  <xdr:twoCellAnchor>
    <xdr:from>
      <xdr:col>1</xdr:col>
      <xdr:colOff>40640</xdr:colOff>
      <xdr:row>1222</xdr:row>
      <xdr:rowOff>40639</xdr:rowOff>
    </xdr:from>
    <xdr:to>
      <xdr:col>1</xdr:col>
      <xdr:colOff>518159</xdr:colOff>
      <xdr:row>1222</xdr:row>
      <xdr:rowOff>675850</xdr:rowOff>
    </xdr:to>
    <xdr:pic>
      <xdr:nvPicPr>
        <xdr:cNvPr id="1048" name="Picture 1047">
          <a:extLst>
            <a:ext uri="{FF2B5EF4-FFF2-40B4-BE49-F238E27FC236}">
              <a16:creationId xmlns:a16="http://schemas.microsoft.com/office/drawing/2014/main" id="{5D6C1EE3-8BC9-CA44-AD72-8B4F63BA91B9}"/>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158240" y="853607639"/>
          <a:ext cx="477519" cy="635211"/>
        </a:xfrm>
        <a:prstGeom prst="rect">
          <a:avLst/>
        </a:prstGeom>
      </xdr:spPr>
    </xdr:pic>
    <xdr:clientData/>
  </xdr:twoCellAnchor>
  <xdr:twoCellAnchor>
    <xdr:from>
      <xdr:col>1</xdr:col>
      <xdr:colOff>20320</xdr:colOff>
      <xdr:row>1223</xdr:row>
      <xdr:rowOff>49287</xdr:rowOff>
    </xdr:from>
    <xdr:to>
      <xdr:col>1</xdr:col>
      <xdr:colOff>650240</xdr:colOff>
      <xdr:row>1223</xdr:row>
      <xdr:rowOff>676277</xdr:rowOff>
    </xdr:to>
    <xdr:pic>
      <xdr:nvPicPr>
        <xdr:cNvPr id="1049" name="Picture 1048">
          <a:extLst>
            <a:ext uri="{FF2B5EF4-FFF2-40B4-BE49-F238E27FC236}">
              <a16:creationId xmlns:a16="http://schemas.microsoft.com/office/drawing/2014/main" id="{A62C77E9-C948-3540-AC63-AAEB16390AD0}"/>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137920" y="854314787"/>
          <a:ext cx="629920" cy="626990"/>
        </a:xfrm>
        <a:prstGeom prst="rect">
          <a:avLst/>
        </a:prstGeom>
      </xdr:spPr>
    </xdr:pic>
    <xdr:clientData/>
  </xdr:twoCellAnchor>
  <xdr:twoCellAnchor>
    <xdr:from>
      <xdr:col>1</xdr:col>
      <xdr:colOff>60960</xdr:colOff>
      <xdr:row>1224</xdr:row>
      <xdr:rowOff>30480</xdr:rowOff>
    </xdr:from>
    <xdr:to>
      <xdr:col>1</xdr:col>
      <xdr:colOff>558474</xdr:colOff>
      <xdr:row>1224</xdr:row>
      <xdr:rowOff>680720</xdr:rowOff>
    </xdr:to>
    <xdr:pic>
      <xdr:nvPicPr>
        <xdr:cNvPr id="1050" name="Picture 1049">
          <a:extLst>
            <a:ext uri="{FF2B5EF4-FFF2-40B4-BE49-F238E27FC236}">
              <a16:creationId xmlns:a16="http://schemas.microsoft.com/office/drawing/2014/main" id="{715B8B3D-7583-764E-94CC-7C75B70B1A50}"/>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78560" y="854994480"/>
          <a:ext cx="497514" cy="650240"/>
        </a:xfrm>
        <a:prstGeom prst="rect">
          <a:avLst/>
        </a:prstGeom>
      </xdr:spPr>
    </xdr:pic>
    <xdr:clientData/>
  </xdr:twoCellAnchor>
  <xdr:twoCellAnchor>
    <xdr:from>
      <xdr:col>1</xdr:col>
      <xdr:colOff>40640</xdr:colOff>
      <xdr:row>1227</xdr:row>
      <xdr:rowOff>23707</xdr:rowOff>
    </xdr:from>
    <xdr:to>
      <xdr:col>1</xdr:col>
      <xdr:colOff>538480</xdr:colOff>
      <xdr:row>1227</xdr:row>
      <xdr:rowOff>687493</xdr:rowOff>
    </xdr:to>
    <xdr:pic>
      <xdr:nvPicPr>
        <xdr:cNvPr id="1051" name="Picture 1050">
          <a:extLst>
            <a:ext uri="{FF2B5EF4-FFF2-40B4-BE49-F238E27FC236}">
              <a16:creationId xmlns:a16="http://schemas.microsoft.com/office/drawing/2014/main" id="{036D480D-4111-6944-B485-7528B863CCBE}"/>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58240" y="857083207"/>
          <a:ext cx="497840" cy="663786"/>
        </a:xfrm>
        <a:prstGeom prst="rect">
          <a:avLst/>
        </a:prstGeom>
      </xdr:spPr>
    </xdr:pic>
    <xdr:clientData/>
  </xdr:twoCellAnchor>
  <xdr:twoCellAnchor>
    <xdr:from>
      <xdr:col>1</xdr:col>
      <xdr:colOff>71120</xdr:colOff>
      <xdr:row>1225</xdr:row>
      <xdr:rowOff>30480</xdr:rowOff>
    </xdr:from>
    <xdr:to>
      <xdr:col>1</xdr:col>
      <xdr:colOff>568634</xdr:colOff>
      <xdr:row>1225</xdr:row>
      <xdr:rowOff>680720</xdr:rowOff>
    </xdr:to>
    <xdr:pic>
      <xdr:nvPicPr>
        <xdr:cNvPr id="1052" name="Picture 1051">
          <a:extLst>
            <a:ext uri="{FF2B5EF4-FFF2-40B4-BE49-F238E27FC236}">
              <a16:creationId xmlns:a16="http://schemas.microsoft.com/office/drawing/2014/main" id="{897DE662-C4F6-4F49-A415-0893DF6C7EB4}"/>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88720" y="855692980"/>
          <a:ext cx="497514" cy="650240"/>
        </a:xfrm>
        <a:prstGeom prst="rect">
          <a:avLst/>
        </a:prstGeom>
      </xdr:spPr>
    </xdr:pic>
    <xdr:clientData/>
  </xdr:twoCellAnchor>
  <xdr:twoCellAnchor>
    <xdr:from>
      <xdr:col>1</xdr:col>
      <xdr:colOff>81280</xdr:colOff>
      <xdr:row>1226</xdr:row>
      <xdr:rowOff>30480</xdr:rowOff>
    </xdr:from>
    <xdr:to>
      <xdr:col>1</xdr:col>
      <xdr:colOff>578794</xdr:colOff>
      <xdr:row>1226</xdr:row>
      <xdr:rowOff>680720</xdr:rowOff>
    </xdr:to>
    <xdr:pic>
      <xdr:nvPicPr>
        <xdr:cNvPr id="1053" name="Picture 1052">
          <a:extLst>
            <a:ext uri="{FF2B5EF4-FFF2-40B4-BE49-F238E27FC236}">
              <a16:creationId xmlns:a16="http://schemas.microsoft.com/office/drawing/2014/main" id="{69B16158-4E48-5944-BF63-533C72F2EE35}"/>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98880" y="856391480"/>
          <a:ext cx="497514" cy="650240"/>
        </a:xfrm>
        <a:prstGeom prst="rect">
          <a:avLst/>
        </a:prstGeom>
      </xdr:spPr>
    </xdr:pic>
    <xdr:clientData/>
  </xdr:twoCellAnchor>
  <xdr:twoCellAnchor>
    <xdr:from>
      <xdr:col>1</xdr:col>
      <xdr:colOff>71120</xdr:colOff>
      <xdr:row>1228</xdr:row>
      <xdr:rowOff>20320</xdr:rowOff>
    </xdr:from>
    <xdr:to>
      <xdr:col>1</xdr:col>
      <xdr:colOff>568960</xdr:colOff>
      <xdr:row>1228</xdr:row>
      <xdr:rowOff>684106</xdr:rowOff>
    </xdr:to>
    <xdr:pic>
      <xdr:nvPicPr>
        <xdr:cNvPr id="1054" name="Picture 1053">
          <a:extLst>
            <a:ext uri="{FF2B5EF4-FFF2-40B4-BE49-F238E27FC236}">
              <a16:creationId xmlns:a16="http://schemas.microsoft.com/office/drawing/2014/main" id="{5C688B70-6BC9-BC45-B2DC-513FD6CC4BDC}"/>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88720" y="857778320"/>
          <a:ext cx="497840" cy="663786"/>
        </a:xfrm>
        <a:prstGeom prst="rect">
          <a:avLst/>
        </a:prstGeom>
      </xdr:spPr>
    </xdr:pic>
    <xdr:clientData/>
  </xdr:twoCellAnchor>
  <xdr:twoCellAnchor>
    <xdr:from>
      <xdr:col>1</xdr:col>
      <xdr:colOff>91440</xdr:colOff>
      <xdr:row>1229</xdr:row>
      <xdr:rowOff>40640</xdr:rowOff>
    </xdr:from>
    <xdr:to>
      <xdr:col>1</xdr:col>
      <xdr:colOff>579412</xdr:colOff>
      <xdr:row>1229</xdr:row>
      <xdr:rowOff>690880</xdr:rowOff>
    </xdr:to>
    <xdr:pic>
      <xdr:nvPicPr>
        <xdr:cNvPr id="1055" name="Picture 1054">
          <a:extLst>
            <a:ext uri="{FF2B5EF4-FFF2-40B4-BE49-F238E27FC236}">
              <a16:creationId xmlns:a16="http://schemas.microsoft.com/office/drawing/2014/main" id="{1E8BB4BF-2343-E340-8652-34DFB3B945A2}"/>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1209040" y="858497140"/>
          <a:ext cx="487972" cy="650240"/>
        </a:xfrm>
        <a:prstGeom prst="rect">
          <a:avLst/>
        </a:prstGeom>
      </xdr:spPr>
    </xdr:pic>
    <xdr:clientData/>
  </xdr:twoCellAnchor>
  <xdr:twoCellAnchor>
    <xdr:from>
      <xdr:col>1</xdr:col>
      <xdr:colOff>73208</xdr:colOff>
      <xdr:row>1230</xdr:row>
      <xdr:rowOff>30480</xdr:rowOff>
    </xdr:from>
    <xdr:to>
      <xdr:col>1</xdr:col>
      <xdr:colOff>558800</xdr:colOff>
      <xdr:row>1230</xdr:row>
      <xdr:rowOff>676807</xdr:rowOff>
    </xdr:to>
    <xdr:pic>
      <xdr:nvPicPr>
        <xdr:cNvPr id="1056" name="Picture 1055">
          <a:extLst>
            <a:ext uri="{FF2B5EF4-FFF2-40B4-BE49-F238E27FC236}">
              <a16:creationId xmlns:a16="http://schemas.microsoft.com/office/drawing/2014/main" id="{7ED190FE-BAE3-DB4C-AA4E-DD10C10548D6}"/>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90808" y="859185480"/>
          <a:ext cx="485592" cy="646327"/>
        </a:xfrm>
        <a:prstGeom prst="rect">
          <a:avLst/>
        </a:prstGeom>
      </xdr:spPr>
    </xdr:pic>
    <xdr:clientData/>
  </xdr:twoCellAnchor>
  <xdr:twoCellAnchor>
    <xdr:from>
      <xdr:col>1</xdr:col>
      <xdr:colOff>0</xdr:colOff>
      <xdr:row>1231</xdr:row>
      <xdr:rowOff>0</xdr:rowOff>
    </xdr:from>
    <xdr:to>
      <xdr:col>1</xdr:col>
      <xdr:colOff>485592</xdr:colOff>
      <xdr:row>1231</xdr:row>
      <xdr:rowOff>646327</xdr:rowOff>
    </xdr:to>
    <xdr:pic>
      <xdr:nvPicPr>
        <xdr:cNvPr id="1057" name="Picture 1056">
          <a:extLst>
            <a:ext uri="{FF2B5EF4-FFF2-40B4-BE49-F238E27FC236}">
              <a16:creationId xmlns:a16="http://schemas.microsoft.com/office/drawing/2014/main" id="{DB5DD5C4-3F14-3A44-A0A6-F5C2B87680F5}"/>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17600" y="859853500"/>
          <a:ext cx="485592" cy="646327"/>
        </a:xfrm>
        <a:prstGeom prst="rect">
          <a:avLst/>
        </a:prstGeom>
      </xdr:spPr>
    </xdr:pic>
    <xdr:clientData/>
  </xdr:twoCellAnchor>
  <xdr:twoCellAnchor>
    <xdr:from>
      <xdr:col>1</xdr:col>
      <xdr:colOff>30480</xdr:colOff>
      <xdr:row>1232</xdr:row>
      <xdr:rowOff>40640</xdr:rowOff>
    </xdr:from>
    <xdr:to>
      <xdr:col>1</xdr:col>
      <xdr:colOff>516072</xdr:colOff>
      <xdr:row>1232</xdr:row>
      <xdr:rowOff>686967</xdr:rowOff>
    </xdr:to>
    <xdr:pic>
      <xdr:nvPicPr>
        <xdr:cNvPr id="1058" name="Picture 1057">
          <a:extLst>
            <a:ext uri="{FF2B5EF4-FFF2-40B4-BE49-F238E27FC236}">
              <a16:creationId xmlns:a16="http://schemas.microsoft.com/office/drawing/2014/main" id="{D4BD2109-2615-874B-B381-251E216956E8}"/>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48080" y="860592640"/>
          <a:ext cx="485592" cy="646327"/>
        </a:xfrm>
        <a:prstGeom prst="rect">
          <a:avLst/>
        </a:prstGeom>
      </xdr:spPr>
    </xdr:pic>
    <xdr:clientData/>
  </xdr:twoCellAnchor>
  <xdr:twoCellAnchor>
    <xdr:from>
      <xdr:col>1</xdr:col>
      <xdr:colOff>20320</xdr:colOff>
      <xdr:row>1233</xdr:row>
      <xdr:rowOff>40640</xdr:rowOff>
    </xdr:from>
    <xdr:to>
      <xdr:col>1</xdr:col>
      <xdr:colOff>505912</xdr:colOff>
      <xdr:row>1233</xdr:row>
      <xdr:rowOff>686967</xdr:rowOff>
    </xdr:to>
    <xdr:pic>
      <xdr:nvPicPr>
        <xdr:cNvPr id="1059" name="Picture 1058">
          <a:extLst>
            <a:ext uri="{FF2B5EF4-FFF2-40B4-BE49-F238E27FC236}">
              <a16:creationId xmlns:a16="http://schemas.microsoft.com/office/drawing/2014/main" id="{99F900EE-E4EA-B54B-A863-E9F6B10409D1}"/>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37920" y="861291140"/>
          <a:ext cx="485592" cy="646327"/>
        </a:xfrm>
        <a:prstGeom prst="rect">
          <a:avLst/>
        </a:prstGeom>
      </xdr:spPr>
    </xdr:pic>
    <xdr:clientData/>
  </xdr:twoCellAnchor>
  <xdr:twoCellAnchor>
    <xdr:from>
      <xdr:col>1</xdr:col>
      <xdr:colOff>31769</xdr:colOff>
      <xdr:row>1234</xdr:row>
      <xdr:rowOff>30480</xdr:rowOff>
    </xdr:from>
    <xdr:to>
      <xdr:col>1</xdr:col>
      <xdr:colOff>528320</xdr:colOff>
      <xdr:row>1234</xdr:row>
      <xdr:rowOff>685620</xdr:rowOff>
    </xdr:to>
    <xdr:pic>
      <xdr:nvPicPr>
        <xdr:cNvPr id="1060" name="Picture 1059">
          <a:extLst>
            <a:ext uri="{FF2B5EF4-FFF2-40B4-BE49-F238E27FC236}">
              <a16:creationId xmlns:a16="http://schemas.microsoft.com/office/drawing/2014/main" id="{F7A924BB-DDBC-CA40-8479-B5DBC182C061}"/>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9369" y="861979480"/>
          <a:ext cx="496551" cy="655140"/>
        </a:xfrm>
        <a:prstGeom prst="rect">
          <a:avLst/>
        </a:prstGeom>
      </xdr:spPr>
    </xdr:pic>
    <xdr:clientData/>
  </xdr:twoCellAnchor>
  <xdr:twoCellAnchor>
    <xdr:from>
      <xdr:col>1</xdr:col>
      <xdr:colOff>30480</xdr:colOff>
      <xdr:row>1235</xdr:row>
      <xdr:rowOff>30480</xdr:rowOff>
    </xdr:from>
    <xdr:to>
      <xdr:col>1</xdr:col>
      <xdr:colOff>527031</xdr:colOff>
      <xdr:row>1235</xdr:row>
      <xdr:rowOff>685620</xdr:rowOff>
    </xdr:to>
    <xdr:pic>
      <xdr:nvPicPr>
        <xdr:cNvPr id="1061" name="Picture 1060">
          <a:extLst>
            <a:ext uri="{FF2B5EF4-FFF2-40B4-BE49-F238E27FC236}">
              <a16:creationId xmlns:a16="http://schemas.microsoft.com/office/drawing/2014/main" id="{291188FE-5355-3944-B3D4-6EE8861C790B}"/>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8080" y="862677980"/>
          <a:ext cx="496551" cy="655140"/>
        </a:xfrm>
        <a:prstGeom prst="rect">
          <a:avLst/>
        </a:prstGeom>
      </xdr:spPr>
    </xdr:pic>
    <xdr:clientData/>
  </xdr:twoCellAnchor>
  <xdr:twoCellAnchor>
    <xdr:from>
      <xdr:col>1</xdr:col>
      <xdr:colOff>0</xdr:colOff>
      <xdr:row>1236</xdr:row>
      <xdr:rowOff>0</xdr:rowOff>
    </xdr:from>
    <xdr:to>
      <xdr:col>1</xdr:col>
      <xdr:colOff>496551</xdr:colOff>
      <xdr:row>1236</xdr:row>
      <xdr:rowOff>655140</xdr:rowOff>
    </xdr:to>
    <xdr:pic>
      <xdr:nvPicPr>
        <xdr:cNvPr id="1062" name="Picture 1061">
          <a:extLst>
            <a:ext uri="{FF2B5EF4-FFF2-40B4-BE49-F238E27FC236}">
              <a16:creationId xmlns:a16="http://schemas.microsoft.com/office/drawing/2014/main" id="{15346031-2911-AF46-9AA9-852D8786CDC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17600" y="863346000"/>
          <a:ext cx="496551" cy="655140"/>
        </a:xfrm>
        <a:prstGeom prst="rect">
          <a:avLst/>
        </a:prstGeom>
      </xdr:spPr>
    </xdr:pic>
    <xdr:clientData/>
  </xdr:twoCellAnchor>
  <xdr:twoCellAnchor>
    <xdr:from>
      <xdr:col>1</xdr:col>
      <xdr:colOff>40641</xdr:colOff>
      <xdr:row>1237</xdr:row>
      <xdr:rowOff>50800</xdr:rowOff>
    </xdr:from>
    <xdr:to>
      <xdr:col>1</xdr:col>
      <xdr:colOff>517517</xdr:colOff>
      <xdr:row>1237</xdr:row>
      <xdr:rowOff>680720</xdr:rowOff>
    </xdr:to>
    <xdr:pic>
      <xdr:nvPicPr>
        <xdr:cNvPr id="1063" name="Picture 1062">
          <a:extLst>
            <a:ext uri="{FF2B5EF4-FFF2-40B4-BE49-F238E27FC236}">
              <a16:creationId xmlns:a16="http://schemas.microsoft.com/office/drawing/2014/main" id="{C806339F-CE44-7F46-A95E-96B6F24DF6C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1158241" y="864095300"/>
          <a:ext cx="476876" cy="629920"/>
        </a:xfrm>
        <a:prstGeom prst="rect">
          <a:avLst/>
        </a:prstGeom>
      </xdr:spPr>
    </xdr:pic>
    <xdr:clientData/>
  </xdr:twoCellAnchor>
  <xdr:twoCellAnchor>
    <xdr:from>
      <xdr:col>1</xdr:col>
      <xdr:colOff>40640</xdr:colOff>
      <xdr:row>1240</xdr:row>
      <xdr:rowOff>54674</xdr:rowOff>
    </xdr:from>
    <xdr:to>
      <xdr:col>1</xdr:col>
      <xdr:colOff>602644</xdr:colOff>
      <xdr:row>1240</xdr:row>
      <xdr:rowOff>680720</xdr:rowOff>
    </xdr:to>
    <xdr:pic>
      <xdr:nvPicPr>
        <xdr:cNvPr id="1064" name="Picture 1063">
          <a:extLst>
            <a:ext uri="{FF2B5EF4-FFF2-40B4-BE49-F238E27FC236}">
              <a16:creationId xmlns:a16="http://schemas.microsoft.com/office/drawing/2014/main" id="{BDA17D5E-99E7-DE4B-A36D-9D57EA55AE0A}"/>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194674"/>
          <a:ext cx="562004" cy="626046"/>
        </a:xfrm>
        <a:prstGeom prst="rect">
          <a:avLst/>
        </a:prstGeom>
      </xdr:spPr>
    </xdr:pic>
    <xdr:clientData/>
  </xdr:twoCellAnchor>
  <xdr:twoCellAnchor>
    <xdr:from>
      <xdr:col>1</xdr:col>
      <xdr:colOff>40640</xdr:colOff>
      <xdr:row>1241</xdr:row>
      <xdr:rowOff>54674</xdr:rowOff>
    </xdr:from>
    <xdr:to>
      <xdr:col>1</xdr:col>
      <xdr:colOff>602644</xdr:colOff>
      <xdr:row>1241</xdr:row>
      <xdr:rowOff>680720</xdr:rowOff>
    </xdr:to>
    <xdr:pic>
      <xdr:nvPicPr>
        <xdr:cNvPr id="1065" name="Picture 1064">
          <a:extLst>
            <a:ext uri="{FF2B5EF4-FFF2-40B4-BE49-F238E27FC236}">
              <a16:creationId xmlns:a16="http://schemas.microsoft.com/office/drawing/2014/main" id="{D080155E-B797-0349-8A3E-A1B75186AAF8}"/>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893174"/>
          <a:ext cx="562004" cy="626046"/>
        </a:xfrm>
        <a:prstGeom prst="rect">
          <a:avLst/>
        </a:prstGeom>
      </xdr:spPr>
    </xdr:pic>
    <xdr:clientData/>
  </xdr:twoCellAnchor>
  <xdr:twoCellAnchor>
    <xdr:from>
      <xdr:col>1</xdr:col>
      <xdr:colOff>40640</xdr:colOff>
      <xdr:row>1239</xdr:row>
      <xdr:rowOff>23532</xdr:rowOff>
    </xdr:from>
    <xdr:to>
      <xdr:col>1</xdr:col>
      <xdr:colOff>497840</xdr:colOff>
      <xdr:row>1239</xdr:row>
      <xdr:rowOff>683814</xdr:rowOff>
    </xdr:to>
    <xdr:pic>
      <xdr:nvPicPr>
        <xdr:cNvPr id="1066" name="Picture 1065">
          <a:extLst>
            <a:ext uri="{FF2B5EF4-FFF2-40B4-BE49-F238E27FC236}">
              <a16:creationId xmlns:a16="http://schemas.microsoft.com/office/drawing/2014/main" id="{FC3C99A7-3A85-0A45-947A-AFB2FEC910C7}"/>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5465032"/>
          <a:ext cx="457200" cy="660282"/>
        </a:xfrm>
        <a:prstGeom prst="rect">
          <a:avLst/>
        </a:prstGeom>
      </xdr:spPr>
    </xdr:pic>
    <xdr:clientData/>
  </xdr:twoCellAnchor>
  <xdr:twoCellAnchor>
    <xdr:from>
      <xdr:col>1</xdr:col>
      <xdr:colOff>40640</xdr:colOff>
      <xdr:row>1238</xdr:row>
      <xdr:rowOff>30480</xdr:rowOff>
    </xdr:from>
    <xdr:to>
      <xdr:col>1</xdr:col>
      <xdr:colOff>497840</xdr:colOff>
      <xdr:row>1238</xdr:row>
      <xdr:rowOff>690762</xdr:rowOff>
    </xdr:to>
    <xdr:pic>
      <xdr:nvPicPr>
        <xdr:cNvPr id="1067" name="Picture 1066">
          <a:extLst>
            <a:ext uri="{FF2B5EF4-FFF2-40B4-BE49-F238E27FC236}">
              <a16:creationId xmlns:a16="http://schemas.microsoft.com/office/drawing/2014/main" id="{660F58FC-95C6-0043-A01B-4B6508A3B999}"/>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4773480"/>
          <a:ext cx="457200" cy="660282"/>
        </a:xfrm>
        <a:prstGeom prst="rect">
          <a:avLst/>
        </a:prstGeom>
      </xdr:spPr>
    </xdr:pic>
    <xdr:clientData/>
  </xdr:twoCellAnchor>
  <xdr:twoCellAnchor>
    <xdr:from>
      <xdr:col>1</xdr:col>
      <xdr:colOff>40640</xdr:colOff>
      <xdr:row>1246</xdr:row>
      <xdr:rowOff>46782</xdr:rowOff>
    </xdr:from>
    <xdr:to>
      <xdr:col>1</xdr:col>
      <xdr:colOff>599440</xdr:colOff>
      <xdr:row>1246</xdr:row>
      <xdr:rowOff>670559</xdr:rowOff>
    </xdr:to>
    <xdr:pic>
      <xdr:nvPicPr>
        <xdr:cNvPr id="1068" name="Picture 1067">
          <a:extLst>
            <a:ext uri="{FF2B5EF4-FFF2-40B4-BE49-F238E27FC236}">
              <a16:creationId xmlns:a16="http://schemas.microsoft.com/office/drawing/2014/main" id="{3F6FC08E-AC19-624A-ABED-99B25679A951}"/>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1158240" y="870377782"/>
          <a:ext cx="558800" cy="623777"/>
        </a:xfrm>
        <a:prstGeom prst="rect">
          <a:avLst/>
        </a:prstGeom>
      </xdr:spPr>
    </xdr:pic>
    <xdr:clientData/>
  </xdr:twoCellAnchor>
  <xdr:twoCellAnchor>
    <xdr:from>
      <xdr:col>1</xdr:col>
      <xdr:colOff>45357</xdr:colOff>
      <xdr:row>1249</xdr:row>
      <xdr:rowOff>51526</xdr:rowOff>
    </xdr:from>
    <xdr:to>
      <xdr:col>1</xdr:col>
      <xdr:colOff>696685</xdr:colOff>
      <xdr:row>1249</xdr:row>
      <xdr:rowOff>694084</xdr:rowOff>
    </xdr:to>
    <xdr:pic>
      <xdr:nvPicPr>
        <xdr:cNvPr id="1069" name="Picture 1068">
          <a:extLst>
            <a:ext uri="{FF2B5EF4-FFF2-40B4-BE49-F238E27FC236}">
              <a16:creationId xmlns:a16="http://schemas.microsoft.com/office/drawing/2014/main" id="{16F754F8-132B-8047-A98A-4E534B9552EE}"/>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162957" y="872478026"/>
          <a:ext cx="651328" cy="642558"/>
        </a:xfrm>
        <a:prstGeom prst="rect">
          <a:avLst/>
        </a:prstGeom>
      </xdr:spPr>
    </xdr:pic>
    <xdr:clientData/>
  </xdr:twoCellAnchor>
  <xdr:twoCellAnchor>
    <xdr:from>
      <xdr:col>1</xdr:col>
      <xdr:colOff>6021</xdr:colOff>
      <xdr:row>1248</xdr:row>
      <xdr:rowOff>34324</xdr:rowOff>
    </xdr:from>
    <xdr:to>
      <xdr:col>1</xdr:col>
      <xdr:colOff>495414</xdr:colOff>
      <xdr:row>1248</xdr:row>
      <xdr:rowOff>683054</xdr:rowOff>
    </xdr:to>
    <xdr:pic>
      <xdr:nvPicPr>
        <xdr:cNvPr id="1070" name="Picture 1069">
          <a:extLst>
            <a:ext uri="{FF2B5EF4-FFF2-40B4-BE49-F238E27FC236}">
              <a16:creationId xmlns:a16="http://schemas.microsoft.com/office/drawing/2014/main" id="{7C8B09BB-53AD-9546-8952-1D137B7B79CC}"/>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123621" y="871762324"/>
          <a:ext cx="489393" cy="648730"/>
        </a:xfrm>
        <a:prstGeom prst="rect">
          <a:avLst/>
        </a:prstGeom>
      </xdr:spPr>
    </xdr:pic>
    <xdr:clientData/>
  </xdr:twoCellAnchor>
  <xdr:twoCellAnchor>
    <xdr:from>
      <xdr:col>1</xdr:col>
      <xdr:colOff>114414</xdr:colOff>
      <xdr:row>1263</xdr:row>
      <xdr:rowOff>11442</xdr:rowOff>
    </xdr:from>
    <xdr:to>
      <xdr:col>1</xdr:col>
      <xdr:colOff>593408</xdr:colOff>
      <xdr:row>1263</xdr:row>
      <xdr:rowOff>697812</xdr:rowOff>
    </xdr:to>
    <xdr:pic>
      <xdr:nvPicPr>
        <xdr:cNvPr id="1071" name="Picture 1070">
          <a:extLst>
            <a:ext uri="{FF2B5EF4-FFF2-40B4-BE49-F238E27FC236}">
              <a16:creationId xmlns:a16="http://schemas.microsoft.com/office/drawing/2014/main" id="{65E7D1AE-1189-3443-8CCB-7AFD4A07DAF5}"/>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232014" y="882216942"/>
          <a:ext cx="478994" cy="686370"/>
        </a:xfrm>
        <a:prstGeom prst="rect">
          <a:avLst/>
        </a:prstGeom>
      </xdr:spPr>
    </xdr:pic>
    <xdr:clientData/>
  </xdr:twoCellAnchor>
  <xdr:twoCellAnchor>
    <xdr:from>
      <xdr:col>1</xdr:col>
      <xdr:colOff>118075</xdr:colOff>
      <xdr:row>1264</xdr:row>
      <xdr:rowOff>26544</xdr:rowOff>
    </xdr:from>
    <xdr:to>
      <xdr:col>1</xdr:col>
      <xdr:colOff>597069</xdr:colOff>
      <xdr:row>1265</xdr:row>
      <xdr:rowOff>14986</xdr:rowOff>
    </xdr:to>
    <xdr:pic>
      <xdr:nvPicPr>
        <xdr:cNvPr id="1072" name="Picture 1071">
          <a:extLst>
            <a:ext uri="{FF2B5EF4-FFF2-40B4-BE49-F238E27FC236}">
              <a16:creationId xmlns:a16="http://schemas.microsoft.com/office/drawing/2014/main" id="{55B7676C-1676-2C4C-8288-7741CFFC8880}"/>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1235675" y="882930544"/>
          <a:ext cx="478994" cy="686942"/>
        </a:xfrm>
        <a:prstGeom prst="rect">
          <a:avLst/>
        </a:prstGeom>
      </xdr:spPr>
    </xdr:pic>
    <xdr:clientData/>
  </xdr:twoCellAnchor>
  <xdr:twoCellAnchor>
    <xdr:from>
      <xdr:col>1</xdr:col>
      <xdr:colOff>91530</xdr:colOff>
      <xdr:row>1262</xdr:row>
      <xdr:rowOff>42038</xdr:rowOff>
    </xdr:from>
    <xdr:to>
      <xdr:col>1</xdr:col>
      <xdr:colOff>537748</xdr:colOff>
      <xdr:row>1262</xdr:row>
      <xdr:rowOff>675045</xdr:rowOff>
    </xdr:to>
    <xdr:pic>
      <xdr:nvPicPr>
        <xdr:cNvPr id="1073" name="Picture 1072">
          <a:extLst>
            <a:ext uri="{FF2B5EF4-FFF2-40B4-BE49-F238E27FC236}">
              <a16:creationId xmlns:a16="http://schemas.microsoft.com/office/drawing/2014/main" id="{7F4335E0-EE8D-4B47-8FF2-8B41DAE033A9}"/>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1209130" y="881549038"/>
          <a:ext cx="446218" cy="633007"/>
        </a:xfrm>
        <a:prstGeom prst="rect">
          <a:avLst/>
        </a:prstGeom>
      </xdr:spPr>
    </xdr:pic>
    <xdr:clientData/>
  </xdr:twoCellAnchor>
  <xdr:twoCellAnchor>
    <xdr:from>
      <xdr:col>1</xdr:col>
      <xdr:colOff>45766</xdr:colOff>
      <xdr:row>1261</xdr:row>
      <xdr:rowOff>22883</xdr:rowOff>
    </xdr:from>
    <xdr:to>
      <xdr:col>1</xdr:col>
      <xdr:colOff>513552</xdr:colOff>
      <xdr:row>1261</xdr:row>
      <xdr:rowOff>686487</xdr:rowOff>
    </xdr:to>
    <xdr:pic>
      <xdr:nvPicPr>
        <xdr:cNvPr id="1074" name="Picture 1073">
          <a:extLst>
            <a:ext uri="{FF2B5EF4-FFF2-40B4-BE49-F238E27FC236}">
              <a16:creationId xmlns:a16="http://schemas.microsoft.com/office/drawing/2014/main" id="{6B7B6B64-C350-4F4A-9270-54FAFC41E7D3}"/>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163366" y="880831383"/>
          <a:ext cx="467786" cy="663604"/>
        </a:xfrm>
        <a:prstGeom prst="rect">
          <a:avLst/>
        </a:prstGeom>
      </xdr:spPr>
    </xdr:pic>
    <xdr:clientData/>
  </xdr:twoCellAnchor>
  <xdr:twoCellAnchor>
    <xdr:from>
      <xdr:col>1</xdr:col>
      <xdr:colOff>27493</xdr:colOff>
      <xdr:row>1268</xdr:row>
      <xdr:rowOff>13747</xdr:rowOff>
    </xdr:from>
    <xdr:to>
      <xdr:col>1</xdr:col>
      <xdr:colOff>508032</xdr:colOff>
      <xdr:row>1268</xdr:row>
      <xdr:rowOff>687619</xdr:rowOff>
    </xdr:to>
    <xdr:pic>
      <xdr:nvPicPr>
        <xdr:cNvPr id="1075" name="Picture 1074">
          <a:extLst>
            <a:ext uri="{FF2B5EF4-FFF2-40B4-BE49-F238E27FC236}">
              <a16:creationId xmlns:a16="http://schemas.microsoft.com/office/drawing/2014/main" id="{2D08EA80-E560-164A-B53F-92C7B571477E}"/>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45093" y="885711747"/>
          <a:ext cx="480539" cy="673872"/>
        </a:xfrm>
        <a:prstGeom prst="rect">
          <a:avLst/>
        </a:prstGeom>
      </xdr:spPr>
    </xdr:pic>
    <xdr:clientData/>
  </xdr:twoCellAnchor>
  <xdr:twoCellAnchor>
    <xdr:from>
      <xdr:col>1</xdr:col>
      <xdr:colOff>68111</xdr:colOff>
      <xdr:row>1272</xdr:row>
      <xdr:rowOff>25400</xdr:rowOff>
    </xdr:from>
    <xdr:to>
      <xdr:col>1</xdr:col>
      <xdr:colOff>606122</xdr:colOff>
      <xdr:row>1272</xdr:row>
      <xdr:rowOff>676115</xdr:rowOff>
    </xdr:to>
    <xdr:pic>
      <xdr:nvPicPr>
        <xdr:cNvPr id="1076" name="Picture 1075">
          <a:extLst>
            <a:ext uri="{FF2B5EF4-FFF2-40B4-BE49-F238E27FC236}">
              <a16:creationId xmlns:a16="http://schemas.microsoft.com/office/drawing/2014/main" id="{A86BBF52-E3D4-9F49-9CF3-07E688FD9A27}"/>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85711" y="888517400"/>
          <a:ext cx="538011" cy="650715"/>
        </a:xfrm>
        <a:prstGeom prst="rect">
          <a:avLst/>
        </a:prstGeom>
      </xdr:spPr>
    </xdr:pic>
    <xdr:clientData/>
  </xdr:twoCellAnchor>
  <xdr:twoCellAnchor>
    <xdr:from>
      <xdr:col>1</xdr:col>
      <xdr:colOff>54820</xdr:colOff>
      <xdr:row>1271</xdr:row>
      <xdr:rowOff>27410</xdr:rowOff>
    </xdr:from>
    <xdr:to>
      <xdr:col>1</xdr:col>
      <xdr:colOff>592831</xdr:colOff>
      <xdr:row>1271</xdr:row>
      <xdr:rowOff>678125</xdr:rowOff>
    </xdr:to>
    <xdr:pic>
      <xdr:nvPicPr>
        <xdr:cNvPr id="1077" name="Picture 1076">
          <a:extLst>
            <a:ext uri="{FF2B5EF4-FFF2-40B4-BE49-F238E27FC236}">
              <a16:creationId xmlns:a16="http://schemas.microsoft.com/office/drawing/2014/main" id="{AC0FDE85-6DBB-6B4B-A472-D99DD42248E4}"/>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72420" y="887820910"/>
          <a:ext cx="538011" cy="650715"/>
        </a:xfrm>
        <a:prstGeom prst="rect">
          <a:avLst/>
        </a:prstGeom>
      </xdr:spPr>
    </xdr:pic>
    <xdr:clientData/>
  </xdr:twoCellAnchor>
  <xdr:twoCellAnchor>
    <xdr:from>
      <xdr:col>1</xdr:col>
      <xdr:colOff>42842</xdr:colOff>
      <xdr:row>1269</xdr:row>
      <xdr:rowOff>29096</xdr:rowOff>
    </xdr:from>
    <xdr:to>
      <xdr:col>1</xdr:col>
      <xdr:colOff>523381</xdr:colOff>
      <xdr:row>1270</xdr:row>
      <xdr:rowOff>8580</xdr:rowOff>
    </xdr:to>
    <xdr:pic>
      <xdr:nvPicPr>
        <xdr:cNvPr id="1078" name="Picture 1077">
          <a:extLst>
            <a:ext uri="{FF2B5EF4-FFF2-40B4-BE49-F238E27FC236}">
              <a16:creationId xmlns:a16="http://schemas.microsoft.com/office/drawing/2014/main" id="{D65DA622-0ED2-674D-9EAD-B365DEF9336D}"/>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1160442" y="886425596"/>
          <a:ext cx="480539" cy="677984"/>
        </a:xfrm>
        <a:prstGeom prst="rect">
          <a:avLst/>
        </a:prstGeom>
      </xdr:spPr>
    </xdr:pic>
    <xdr:clientData/>
  </xdr:twoCellAnchor>
  <xdr:twoCellAnchor>
    <xdr:from>
      <xdr:col>1</xdr:col>
      <xdr:colOff>54820</xdr:colOff>
      <xdr:row>1270</xdr:row>
      <xdr:rowOff>18274</xdr:rowOff>
    </xdr:from>
    <xdr:to>
      <xdr:col>1</xdr:col>
      <xdr:colOff>535359</xdr:colOff>
      <xdr:row>1270</xdr:row>
      <xdr:rowOff>692146</xdr:rowOff>
    </xdr:to>
    <xdr:pic>
      <xdr:nvPicPr>
        <xdr:cNvPr id="1079" name="Picture 1078">
          <a:extLst>
            <a:ext uri="{FF2B5EF4-FFF2-40B4-BE49-F238E27FC236}">
              <a16:creationId xmlns:a16="http://schemas.microsoft.com/office/drawing/2014/main" id="{F6EB2C2F-DF33-B342-B317-D138F7512CFA}"/>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72420" y="887113274"/>
          <a:ext cx="480539" cy="673872"/>
        </a:xfrm>
        <a:prstGeom prst="rect">
          <a:avLst/>
        </a:prstGeom>
      </xdr:spPr>
    </xdr:pic>
    <xdr:clientData/>
  </xdr:twoCellAnchor>
  <xdr:twoCellAnchor>
    <xdr:from>
      <xdr:col>1</xdr:col>
      <xdr:colOff>39615</xdr:colOff>
      <xdr:row>1273</xdr:row>
      <xdr:rowOff>24423</xdr:rowOff>
    </xdr:from>
    <xdr:to>
      <xdr:col>1</xdr:col>
      <xdr:colOff>569872</xdr:colOff>
      <xdr:row>1273</xdr:row>
      <xdr:rowOff>687861</xdr:rowOff>
    </xdr:to>
    <xdr:pic>
      <xdr:nvPicPr>
        <xdr:cNvPr id="1080" name="Picture 1079">
          <a:extLst>
            <a:ext uri="{FF2B5EF4-FFF2-40B4-BE49-F238E27FC236}">
              <a16:creationId xmlns:a16="http://schemas.microsoft.com/office/drawing/2014/main" id="{94282645-E156-8849-91E1-74CC304816C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157215" y="889214923"/>
          <a:ext cx="530257" cy="663438"/>
        </a:xfrm>
        <a:prstGeom prst="rect">
          <a:avLst/>
        </a:prstGeom>
      </xdr:spPr>
    </xdr:pic>
    <xdr:clientData/>
  </xdr:twoCellAnchor>
  <xdr:twoCellAnchor>
    <xdr:from>
      <xdr:col>1</xdr:col>
      <xdr:colOff>57271</xdr:colOff>
      <xdr:row>1275</xdr:row>
      <xdr:rowOff>32565</xdr:rowOff>
    </xdr:from>
    <xdr:to>
      <xdr:col>1</xdr:col>
      <xdr:colOff>586155</xdr:colOff>
      <xdr:row>1275</xdr:row>
      <xdr:rowOff>664766</xdr:rowOff>
    </xdr:to>
    <xdr:pic>
      <xdr:nvPicPr>
        <xdr:cNvPr id="1081" name="Picture 1080">
          <a:extLst>
            <a:ext uri="{FF2B5EF4-FFF2-40B4-BE49-F238E27FC236}">
              <a16:creationId xmlns:a16="http://schemas.microsoft.com/office/drawing/2014/main" id="{96CCD9FB-DDB1-B24D-8624-9836CE17CD81}"/>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1174871" y="890620065"/>
          <a:ext cx="528884" cy="632201"/>
        </a:xfrm>
        <a:prstGeom prst="rect">
          <a:avLst/>
        </a:prstGeom>
      </xdr:spPr>
    </xdr:pic>
    <xdr:clientData/>
  </xdr:twoCellAnchor>
  <xdr:twoCellAnchor>
    <xdr:from>
      <xdr:col>1</xdr:col>
      <xdr:colOff>80219</xdr:colOff>
      <xdr:row>1277</xdr:row>
      <xdr:rowOff>40706</xdr:rowOff>
    </xdr:from>
    <xdr:to>
      <xdr:col>1</xdr:col>
      <xdr:colOff>496603</xdr:colOff>
      <xdr:row>1277</xdr:row>
      <xdr:rowOff>692033</xdr:rowOff>
    </xdr:to>
    <xdr:pic>
      <xdr:nvPicPr>
        <xdr:cNvPr id="1082" name="Picture 1081">
          <a:extLst>
            <a:ext uri="{FF2B5EF4-FFF2-40B4-BE49-F238E27FC236}">
              <a16:creationId xmlns:a16="http://schemas.microsoft.com/office/drawing/2014/main" id="{7CC05BFE-C560-C348-9A8A-D87033AB2F90}"/>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1197819" y="892025206"/>
          <a:ext cx="416384" cy="651327"/>
        </a:xfrm>
        <a:prstGeom prst="rect">
          <a:avLst/>
        </a:prstGeom>
      </xdr:spPr>
    </xdr:pic>
    <xdr:clientData/>
  </xdr:twoCellAnchor>
  <xdr:twoCellAnchor>
    <xdr:from>
      <xdr:col>1</xdr:col>
      <xdr:colOff>20250</xdr:colOff>
      <xdr:row>1279</xdr:row>
      <xdr:rowOff>40704</xdr:rowOff>
    </xdr:from>
    <xdr:to>
      <xdr:col>1</xdr:col>
      <xdr:colOff>553590</xdr:colOff>
      <xdr:row>1279</xdr:row>
      <xdr:rowOff>681953</xdr:rowOff>
    </xdr:to>
    <xdr:pic>
      <xdr:nvPicPr>
        <xdr:cNvPr id="1083" name="Picture 1082">
          <a:extLst>
            <a:ext uri="{FF2B5EF4-FFF2-40B4-BE49-F238E27FC236}">
              <a16:creationId xmlns:a16="http://schemas.microsoft.com/office/drawing/2014/main" id="{6D978047-E0DF-B040-BD19-7AED88A969C8}"/>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37850" y="893422204"/>
          <a:ext cx="533340" cy="641249"/>
        </a:xfrm>
        <a:prstGeom prst="rect">
          <a:avLst/>
        </a:prstGeom>
      </xdr:spPr>
    </xdr:pic>
    <xdr:clientData/>
  </xdr:twoCellAnchor>
  <xdr:twoCellAnchor>
    <xdr:from>
      <xdr:col>1</xdr:col>
      <xdr:colOff>24423</xdr:colOff>
      <xdr:row>1278</xdr:row>
      <xdr:rowOff>40705</xdr:rowOff>
    </xdr:from>
    <xdr:to>
      <xdr:col>1</xdr:col>
      <xdr:colOff>557763</xdr:colOff>
      <xdr:row>1278</xdr:row>
      <xdr:rowOff>681954</xdr:rowOff>
    </xdr:to>
    <xdr:pic>
      <xdr:nvPicPr>
        <xdr:cNvPr id="1084" name="Picture 1083">
          <a:extLst>
            <a:ext uri="{FF2B5EF4-FFF2-40B4-BE49-F238E27FC236}">
              <a16:creationId xmlns:a16="http://schemas.microsoft.com/office/drawing/2014/main" id="{55D644EB-490A-7848-8E51-DB9ECA08C10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42023" y="892723705"/>
          <a:ext cx="533340" cy="641249"/>
        </a:xfrm>
        <a:prstGeom prst="rect">
          <a:avLst/>
        </a:prstGeom>
      </xdr:spPr>
    </xdr:pic>
    <xdr:clientData/>
  </xdr:twoCellAnchor>
  <xdr:twoCellAnchor>
    <xdr:from>
      <xdr:col>1</xdr:col>
      <xdr:colOff>16282</xdr:colOff>
      <xdr:row>1267</xdr:row>
      <xdr:rowOff>33209</xdr:rowOff>
    </xdr:from>
    <xdr:to>
      <xdr:col>1</xdr:col>
      <xdr:colOff>488462</xdr:colOff>
      <xdr:row>1267</xdr:row>
      <xdr:rowOff>652534</xdr:rowOff>
    </xdr:to>
    <xdr:pic>
      <xdr:nvPicPr>
        <xdr:cNvPr id="1085" name="Picture 1084">
          <a:extLst>
            <a:ext uri="{FF2B5EF4-FFF2-40B4-BE49-F238E27FC236}">
              <a16:creationId xmlns:a16="http://schemas.microsoft.com/office/drawing/2014/main" id="{AFA0B62E-1370-304D-9AB5-211885DC554D}"/>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133882" y="885032709"/>
          <a:ext cx="472180" cy="619325"/>
        </a:xfrm>
        <a:prstGeom prst="rect">
          <a:avLst/>
        </a:prstGeom>
      </xdr:spPr>
    </xdr:pic>
    <xdr:clientData/>
  </xdr:twoCellAnchor>
  <xdr:twoCellAnchor>
    <xdr:from>
      <xdr:col>1</xdr:col>
      <xdr:colOff>114014</xdr:colOff>
      <xdr:row>1266</xdr:row>
      <xdr:rowOff>32564</xdr:rowOff>
    </xdr:from>
    <xdr:to>
      <xdr:col>1</xdr:col>
      <xdr:colOff>472179</xdr:colOff>
      <xdr:row>1266</xdr:row>
      <xdr:rowOff>698210</xdr:rowOff>
    </xdr:to>
    <xdr:pic>
      <xdr:nvPicPr>
        <xdr:cNvPr id="1086" name="Picture 1085">
          <a:extLst>
            <a:ext uri="{FF2B5EF4-FFF2-40B4-BE49-F238E27FC236}">
              <a16:creationId xmlns:a16="http://schemas.microsoft.com/office/drawing/2014/main" id="{74557B47-3213-514B-81EE-06513A57BF71}"/>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1231614" y="884333564"/>
          <a:ext cx="358165" cy="665646"/>
        </a:xfrm>
        <a:prstGeom prst="rect">
          <a:avLst/>
        </a:prstGeom>
      </xdr:spPr>
    </xdr:pic>
    <xdr:clientData/>
  </xdr:twoCellAnchor>
  <xdr:twoCellAnchor>
    <xdr:from>
      <xdr:col>1</xdr:col>
      <xdr:colOff>77914</xdr:colOff>
      <xdr:row>1265</xdr:row>
      <xdr:rowOff>32564</xdr:rowOff>
    </xdr:from>
    <xdr:to>
      <xdr:col>1</xdr:col>
      <xdr:colOff>431474</xdr:colOff>
      <xdr:row>1265</xdr:row>
      <xdr:rowOff>696344</xdr:rowOff>
    </xdr:to>
    <xdr:pic>
      <xdr:nvPicPr>
        <xdr:cNvPr id="1087" name="Picture 1086">
          <a:extLst>
            <a:ext uri="{FF2B5EF4-FFF2-40B4-BE49-F238E27FC236}">
              <a16:creationId xmlns:a16="http://schemas.microsoft.com/office/drawing/2014/main" id="{1A891D92-AB2D-A84C-BB62-8C1F068600D4}"/>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1195514" y="883635064"/>
          <a:ext cx="353560" cy="663780"/>
        </a:xfrm>
        <a:prstGeom prst="rect">
          <a:avLst/>
        </a:prstGeom>
      </xdr:spPr>
    </xdr:pic>
    <xdr:clientData/>
  </xdr:twoCellAnchor>
  <xdr:twoCellAnchor>
    <xdr:from>
      <xdr:col>1</xdr:col>
      <xdr:colOff>36957</xdr:colOff>
      <xdr:row>1260</xdr:row>
      <xdr:rowOff>16281</xdr:rowOff>
    </xdr:from>
    <xdr:to>
      <xdr:col>1</xdr:col>
      <xdr:colOff>529167</xdr:colOff>
      <xdr:row>1260</xdr:row>
      <xdr:rowOff>690368</xdr:rowOff>
    </xdr:to>
    <xdr:pic>
      <xdr:nvPicPr>
        <xdr:cNvPr id="1088" name="Picture 1087">
          <a:extLst>
            <a:ext uri="{FF2B5EF4-FFF2-40B4-BE49-F238E27FC236}">
              <a16:creationId xmlns:a16="http://schemas.microsoft.com/office/drawing/2014/main" id="{34FBC01E-D57E-6B47-8FD7-F3D03AA61CE9}"/>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1154557" y="880126281"/>
          <a:ext cx="492210" cy="674087"/>
        </a:xfrm>
        <a:prstGeom prst="rect">
          <a:avLst/>
        </a:prstGeom>
      </xdr:spPr>
    </xdr:pic>
    <xdr:clientData/>
  </xdr:twoCellAnchor>
  <xdr:twoCellAnchor>
    <xdr:from>
      <xdr:col>1</xdr:col>
      <xdr:colOff>48847</xdr:colOff>
      <xdr:row>1259</xdr:row>
      <xdr:rowOff>49422</xdr:rowOff>
    </xdr:from>
    <xdr:to>
      <xdr:col>1</xdr:col>
      <xdr:colOff>651283</xdr:colOff>
      <xdr:row>1259</xdr:row>
      <xdr:rowOff>683846</xdr:rowOff>
    </xdr:to>
    <xdr:pic>
      <xdr:nvPicPr>
        <xdr:cNvPr id="1089" name="Picture 1088">
          <a:extLst>
            <a:ext uri="{FF2B5EF4-FFF2-40B4-BE49-F238E27FC236}">
              <a16:creationId xmlns:a16="http://schemas.microsoft.com/office/drawing/2014/main" id="{9D9D5DAC-4C67-8A44-B415-8D6A12234F5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66447" y="879460922"/>
          <a:ext cx="602436" cy="634424"/>
        </a:xfrm>
        <a:prstGeom prst="rect">
          <a:avLst/>
        </a:prstGeom>
      </xdr:spPr>
    </xdr:pic>
    <xdr:clientData/>
  </xdr:twoCellAnchor>
  <xdr:twoCellAnchor>
    <xdr:from>
      <xdr:col>1</xdr:col>
      <xdr:colOff>36147</xdr:colOff>
      <xdr:row>1258</xdr:row>
      <xdr:rowOff>36983</xdr:rowOff>
    </xdr:from>
    <xdr:to>
      <xdr:col>1</xdr:col>
      <xdr:colOff>638583</xdr:colOff>
      <xdr:row>1258</xdr:row>
      <xdr:rowOff>671407</xdr:rowOff>
    </xdr:to>
    <xdr:pic>
      <xdr:nvPicPr>
        <xdr:cNvPr id="1090" name="Picture 1089">
          <a:extLst>
            <a:ext uri="{FF2B5EF4-FFF2-40B4-BE49-F238E27FC236}">
              <a16:creationId xmlns:a16="http://schemas.microsoft.com/office/drawing/2014/main" id="{5ED31597-27D6-544E-92D6-E6FB6DC4CC1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53747" y="878749983"/>
          <a:ext cx="602436" cy="634424"/>
        </a:xfrm>
        <a:prstGeom prst="rect">
          <a:avLst/>
        </a:prstGeom>
      </xdr:spPr>
    </xdr:pic>
    <xdr:clientData/>
  </xdr:twoCellAnchor>
  <xdr:twoCellAnchor>
    <xdr:from>
      <xdr:col>1</xdr:col>
      <xdr:colOff>39063</xdr:colOff>
      <xdr:row>1257</xdr:row>
      <xdr:rowOff>40640</xdr:rowOff>
    </xdr:from>
    <xdr:to>
      <xdr:col>1</xdr:col>
      <xdr:colOff>528320</xdr:colOff>
      <xdr:row>1257</xdr:row>
      <xdr:rowOff>686157</xdr:rowOff>
    </xdr:to>
    <xdr:pic>
      <xdr:nvPicPr>
        <xdr:cNvPr id="1091" name="Picture 1090">
          <a:extLst>
            <a:ext uri="{FF2B5EF4-FFF2-40B4-BE49-F238E27FC236}">
              <a16:creationId xmlns:a16="http://schemas.microsoft.com/office/drawing/2014/main" id="{DE998759-0DB7-5B4A-883C-D52DD1C1D1C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156663" y="878055140"/>
          <a:ext cx="489257" cy="645517"/>
        </a:xfrm>
        <a:prstGeom prst="rect">
          <a:avLst/>
        </a:prstGeom>
      </xdr:spPr>
    </xdr:pic>
    <xdr:clientData/>
  </xdr:twoCellAnchor>
  <xdr:twoCellAnchor>
    <xdr:from>
      <xdr:col>1</xdr:col>
      <xdr:colOff>40641</xdr:colOff>
      <xdr:row>1256</xdr:row>
      <xdr:rowOff>30480</xdr:rowOff>
    </xdr:from>
    <xdr:to>
      <xdr:col>1</xdr:col>
      <xdr:colOff>538481</xdr:colOff>
      <xdr:row>1256</xdr:row>
      <xdr:rowOff>682303</xdr:rowOff>
    </xdr:to>
    <xdr:pic>
      <xdr:nvPicPr>
        <xdr:cNvPr id="1092" name="Picture 1091">
          <a:extLst>
            <a:ext uri="{FF2B5EF4-FFF2-40B4-BE49-F238E27FC236}">
              <a16:creationId xmlns:a16="http://schemas.microsoft.com/office/drawing/2014/main" id="{82E3A736-2E1F-F44C-9558-BCD4E3F6E83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158241" y="877346480"/>
          <a:ext cx="497840" cy="651823"/>
        </a:xfrm>
        <a:prstGeom prst="rect">
          <a:avLst/>
        </a:prstGeom>
      </xdr:spPr>
    </xdr:pic>
    <xdr:clientData/>
  </xdr:twoCellAnchor>
  <xdr:twoCellAnchor>
    <xdr:from>
      <xdr:col>1</xdr:col>
      <xdr:colOff>67733</xdr:colOff>
      <xdr:row>1255</xdr:row>
      <xdr:rowOff>29049</xdr:rowOff>
    </xdr:from>
    <xdr:to>
      <xdr:col>1</xdr:col>
      <xdr:colOff>558800</xdr:colOff>
      <xdr:row>1255</xdr:row>
      <xdr:rowOff>669695</xdr:rowOff>
    </xdr:to>
    <xdr:pic>
      <xdr:nvPicPr>
        <xdr:cNvPr id="1093" name="Picture 1092">
          <a:extLst>
            <a:ext uri="{FF2B5EF4-FFF2-40B4-BE49-F238E27FC236}">
              <a16:creationId xmlns:a16="http://schemas.microsoft.com/office/drawing/2014/main" id="{4BFE98F0-1952-1D47-A581-D50971E067B0}"/>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1185333" y="876646549"/>
          <a:ext cx="491067" cy="640646"/>
        </a:xfrm>
        <a:prstGeom prst="rect">
          <a:avLst/>
        </a:prstGeom>
      </xdr:spPr>
    </xdr:pic>
    <xdr:clientData/>
  </xdr:twoCellAnchor>
  <xdr:twoCellAnchor>
    <xdr:from>
      <xdr:col>1</xdr:col>
      <xdr:colOff>23737</xdr:colOff>
      <xdr:row>1254</xdr:row>
      <xdr:rowOff>38644</xdr:rowOff>
    </xdr:from>
    <xdr:to>
      <xdr:col>1</xdr:col>
      <xdr:colOff>479478</xdr:colOff>
      <xdr:row>1254</xdr:row>
      <xdr:rowOff>634287</xdr:rowOff>
    </xdr:to>
    <xdr:pic>
      <xdr:nvPicPr>
        <xdr:cNvPr id="1094" name="Picture 1093">
          <a:extLst>
            <a:ext uri="{FF2B5EF4-FFF2-40B4-BE49-F238E27FC236}">
              <a16:creationId xmlns:a16="http://schemas.microsoft.com/office/drawing/2014/main" id="{57C19B71-0F6B-EB4F-B83C-0B68EC2863C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41337" y="875957644"/>
          <a:ext cx="455741" cy="595643"/>
        </a:xfrm>
        <a:prstGeom prst="rect">
          <a:avLst/>
        </a:prstGeom>
      </xdr:spPr>
    </xdr:pic>
    <xdr:clientData/>
  </xdr:twoCellAnchor>
  <xdr:twoCellAnchor>
    <xdr:from>
      <xdr:col>1</xdr:col>
      <xdr:colOff>33707</xdr:colOff>
      <xdr:row>1253</xdr:row>
      <xdr:rowOff>72353</xdr:rowOff>
    </xdr:from>
    <xdr:to>
      <xdr:col>1</xdr:col>
      <xdr:colOff>489448</xdr:colOff>
      <xdr:row>1253</xdr:row>
      <xdr:rowOff>667996</xdr:rowOff>
    </xdr:to>
    <xdr:pic>
      <xdr:nvPicPr>
        <xdr:cNvPr id="1095" name="Picture 1094">
          <a:extLst>
            <a:ext uri="{FF2B5EF4-FFF2-40B4-BE49-F238E27FC236}">
              <a16:creationId xmlns:a16="http://schemas.microsoft.com/office/drawing/2014/main" id="{FEEEF8A1-8150-8947-A5E1-167A7FA60C7B}"/>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51307" y="875292853"/>
          <a:ext cx="455741" cy="595643"/>
        </a:xfrm>
        <a:prstGeom prst="rect">
          <a:avLst/>
        </a:prstGeom>
      </xdr:spPr>
    </xdr:pic>
    <xdr:clientData/>
  </xdr:twoCellAnchor>
  <xdr:twoCellAnchor>
    <xdr:from>
      <xdr:col>1</xdr:col>
      <xdr:colOff>43677</xdr:colOff>
      <xdr:row>1252</xdr:row>
      <xdr:rowOff>46716</xdr:rowOff>
    </xdr:from>
    <xdr:to>
      <xdr:col>1</xdr:col>
      <xdr:colOff>499418</xdr:colOff>
      <xdr:row>1252</xdr:row>
      <xdr:rowOff>642359</xdr:rowOff>
    </xdr:to>
    <xdr:pic>
      <xdr:nvPicPr>
        <xdr:cNvPr id="1096" name="Picture 1095">
          <a:extLst>
            <a:ext uri="{FF2B5EF4-FFF2-40B4-BE49-F238E27FC236}">
              <a16:creationId xmlns:a16="http://schemas.microsoft.com/office/drawing/2014/main" id="{FF33FFF2-C192-B549-B07A-5E033E1FB35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61277" y="874568716"/>
          <a:ext cx="455741" cy="595643"/>
        </a:xfrm>
        <a:prstGeom prst="rect">
          <a:avLst/>
        </a:prstGeom>
      </xdr:spPr>
    </xdr:pic>
    <xdr:clientData/>
  </xdr:twoCellAnchor>
  <xdr:twoCellAnchor>
    <xdr:from>
      <xdr:col>1</xdr:col>
      <xdr:colOff>65516</xdr:colOff>
      <xdr:row>1251</xdr:row>
      <xdr:rowOff>56686</xdr:rowOff>
    </xdr:from>
    <xdr:to>
      <xdr:col>1</xdr:col>
      <xdr:colOff>521257</xdr:colOff>
      <xdr:row>1251</xdr:row>
      <xdr:rowOff>652329</xdr:rowOff>
    </xdr:to>
    <xdr:pic>
      <xdr:nvPicPr>
        <xdr:cNvPr id="1097" name="Picture 1096">
          <a:extLst>
            <a:ext uri="{FF2B5EF4-FFF2-40B4-BE49-F238E27FC236}">
              <a16:creationId xmlns:a16="http://schemas.microsoft.com/office/drawing/2014/main" id="{AF1A86FB-250A-1C43-B9FC-0950ADAFF9A6}"/>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83116" y="873880186"/>
          <a:ext cx="455741" cy="595643"/>
        </a:xfrm>
        <a:prstGeom prst="rect">
          <a:avLst/>
        </a:prstGeom>
      </xdr:spPr>
    </xdr:pic>
    <xdr:clientData/>
  </xdr:twoCellAnchor>
  <xdr:twoCellAnchor>
    <xdr:from>
      <xdr:col>1</xdr:col>
      <xdr:colOff>0</xdr:colOff>
      <xdr:row>1216</xdr:row>
      <xdr:rowOff>0</xdr:rowOff>
    </xdr:from>
    <xdr:to>
      <xdr:col>1</xdr:col>
      <xdr:colOff>487680</xdr:colOff>
      <xdr:row>1216</xdr:row>
      <xdr:rowOff>639654</xdr:rowOff>
    </xdr:to>
    <xdr:pic>
      <xdr:nvPicPr>
        <xdr:cNvPr id="1098" name="Picture 1097">
          <a:extLst>
            <a:ext uri="{FF2B5EF4-FFF2-40B4-BE49-F238E27FC236}">
              <a16:creationId xmlns:a16="http://schemas.microsoft.com/office/drawing/2014/main" id="{CE751B5F-9D37-AB45-B1BD-575A3F21A1E8}"/>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9376000"/>
          <a:ext cx="487680" cy="63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F7A77-AA9A-9049-9BD3-D03FDDAB2B95}" name="STOCK" displayName="STOCK" ref="A1:AC1315" totalsRowShown="0" headerRowDxfId="103" dataDxfId="101" headerRowBorderDxfId="102" tableBorderDxfId="100">
  <autoFilter ref="A1:AC1315" xr:uid="{2C3F7A77-AA9A-9049-9BD3-D03FDDAB2B95}"/>
  <tableColumns count="29">
    <tableColumn id="28" xr3:uid="{0CDE7E80-246F-9642-A518-1282133B0DD5}" name="Code" dataDxfId="99"/>
    <tableColumn id="1" xr3:uid="{320C9ACC-DA44-5349-B594-66D7A9C044C5}" name="Foto" dataDxfId="98"/>
    <tableColumn id="3" xr3:uid="{F2B89EA9-E152-AC45-BAD1-18B8A1A78055}" name="Type" dataDxfId="97"/>
    <tableColumn id="4" xr3:uid="{E079105E-5F52-DC43-8691-683EFDF2D6A8}" name="Category" dataDxfId="96"/>
    <tableColumn id="5" xr3:uid="{DC8749DD-8D68-5641-B45F-3231107C111B}" name="Nombre del artículo" dataDxfId="95"/>
    <tableColumn id="6" xr3:uid="{5ACC1848-DB9A-1D4E-8959-7ACE34F9684E}" name="Talla" dataDxfId="94"/>
    <tableColumn id="7" xr3:uid="{64C559F8-872F-9C40-926B-1FBAD12F046B}" name="Brand" dataDxfId="93"/>
    <tableColumn id="12" xr3:uid="{AC24821D-9AD1-3A46-A2DD-6430B612E786}" name="Precio" dataDxfId="92">
      <calculatedColumnFormula>STOCK[[#This Row],[Precio Final]]</calculatedColumnFormula>
    </tableColumn>
    <tableColumn id="13" xr3:uid="{99FED3F8-23A2-7D44-A402-D8E46215D411}" name="Pricing 1" dataDxfId="91">
      <calculatedColumnFormula>STOCK[[#This Row],[Precio Venta Ideal (x1.5)]]</calculatedColumnFormula>
    </tableColumn>
    <tableColumn id="15" xr3:uid="{A92ECA4D-AC2B-A744-AA0A-A77850574C37}" name="Entradas" dataDxfId="90"/>
    <tableColumn id="16" xr3:uid="{616B21E5-25FD-B94F-97F9-58B8EDC40DE6}" name="Salidas" dataDxfId="89">
      <calculatedColumnFormula>SUMIFS(VENTAS[Cantidad],VENTAS[Código del producto Vendido],STOCK[[#This Row],[Code]])</calculatedColumnFormula>
    </tableColumn>
    <tableColumn id="17" xr3:uid="{9D7AB1D3-B97D-A245-B71B-95057FAAC447}" name="Stock Actual" dataDxfId="88">
      <calculatedColumnFormula>STOCK[[#This Row],[Entradas]]-STOCK[[#This Row],[Salidas]]</calculatedColumnFormula>
    </tableColumn>
    <tableColumn id="8" xr3:uid="{CD73F642-108F-9C4A-8F93-51BCE0CF89A6}" name="Comisión 10%" dataDxfId="87">
      <calculatedColumnFormula>STOCK[[#This Row],[Precio Final]]*10%</calculatedColumnFormula>
    </tableColumn>
    <tableColumn id="18" xr3:uid="{C19FC3A5-7F68-BD46-AB51-847A5CF1C420}" name="Costo Unitario (MXN)" dataDxfId="86"/>
    <tableColumn id="19" xr3:uid="{AA7C9989-9B9A-DE41-84B3-E777B0CFFC80}" name="USD -&gt; MXN" dataDxfId="85"/>
    <tableColumn id="20" xr3:uid="{47CEAB57-BA58-3A4E-8836-7547C0A8670B}" name="Costo Unitario (USD)" dataDxfId="84">
      <calculatedColumnFormula>N2/O2</calculatedColumnFormula>
    </tableColumn>
    <tableColumn id="21" xr3:uid="{6044B009-325A-1E48-996D-3795B08AD37D}" name="Peso (g)" dataDxfId="83"/>
    <tableColumn id="22" xr3:uid="{3FE36986-70B1-7045-B79B-1F306E510CCC}" name="Precio Envío Kilogramo (USD)" dataDxfId="82"/>
    <tableColumn id="23" xr3:uid="{8E0BCE09-A215-4E49-9ADF-CC46A3A57580}" name="Costo Envío (USD)" dataDxfId="81">
      <calculatedColumnFormula>STOCK[[#This Row],[Peso (g)]]*STOCK[[#This Row],[Precio Envío Kilogramo (USD)]]/1000</calculatedColumnFormula>
    </tableColumn>
    <tableColumn id="25" xr3:uid="{D2FD5BA1-0777-4446-96AC-0A15858284E3}" name="Costo total" dataDxfId="80">
      <calculatedColumnFormula>STOCK[[#This Row],[Costo Unitario (USD)]]+STOCK[[#This Row],[Costo Envío (USD)]]+STOCK[[#This Row],[Comisión 10%]]</calculatedColumnFormula>
    </tableColumn>
    <tableColumn id="26" xr3:uid="{0CF8E044-9EA3-C143-9605-5C9780CD5463}" name="Precio Venta Ideal (x1.5)" dataDxfId="79">
      <calculatedColumnFormula>ROUNDUP(T2,0)</calculatedColumnFormula>
    </tableColumn>
    <tableColumn id="14" xr3:uid="{F696554F-9947-834E-9EAD-4D4726C2FF95}" name="Precio Final" dataDxfId="78"/>
    <tableColumn id="27" xr3:uid="{BC945D69-9F4B-7A40-8582-5050E162AF5D}" name="Ganancia Unitaria" dataDxfId="77">
      <calculatedColumnFormula>STOCK[[#This Row],[Precio Final]]-STOCK[[#This Row],[Costo total]]</calculatedColumnFormula>
    </tableColumn>
    <tableColumn id="9" xr3:uid="{1FAF5B63-ACBA-B242-90DB-527D9503C481}" name="Ganancia x Cant Ventas" dataDxfId="76">
      <calculatedColumnFormula>STOCK[[#This Row],[Ganancia Unitaria]]*STOCK[[#This Row],[Salidas]]</calculatedColumnFormula>
    </tableColumn>
    <tableColumn id="2" xr3:uid="{C756BB23-1EDA-C348-A3F9-8A96A71F7019}" name="Detalles de la Compra" dataDxfId="75"/>
    <tableColumn id="11" xr3:uid="{26BCEB9F-AB2B-5E44-9823-BCD18B1CB208}" name="Comisión Bazar 25%" dataDxfId="74"/>
    <tableColumn id="10" xr3:uid="{87671A5C-EC68-EF4A-9618-6A934F304BAD}" name="Gastos totales" dataDxfId="73">
      <calculatedColumnFormula>STOCK[[#This Row],[Costo total]]*STOCK[[#This Row],[Entradas]]</calculatedColumnFormula>
    </tableColumn>
    <tableColumn id="24" xr3:uid="{A10D49C4-19A5-574A-B9F1-0BFB93A95AD3}" name="Valor Stock Actual" dataDxfId="72">
      <calculatedColumnFormula>STOCK[[#This Row],[Stock Actual]]*STOCK[[#This Row],[Costo total]]</calculatedColumnFormula>
    </tableColumn>
    <tableColumn id="29" xr3:uid="{814176B4-7D27-FC45-8C85-CA4821BC7959}" name="Precio Promocion" dataDxfId="7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4EA521-20AF-4144-BFD6-B4CAB243FD5C}" name="VENTAS" displayName="VENTAS" ref="A2:M1408" totalsRowShown="0" headerRowDxfId="70">
  <autoFilter ref="A2:M1408" xr:uid="{E74EA521-20AF-4144-BFD6-B4CAB243FD5C}"/>
  <tableColumns count="13">
    <tableColumn id="10" xr3:uid="{254F3DD0-681F-D044-B8E6-8248EFC4ED42}" name="Fecha" dataDxfId="69"/>
    <tableColumn id="1" xr3:uid="{38627A9A-B916-AF4B-908A-31BF87EAFB17}" name="Detalle de compra"/>
    <tableColumn id="2" xr3:uid="{9EDBBC6B-BCEB-D240-81DB-54EF41D3621F}" name="Nombre del Cliente"/>
    <tableColumn id="16" xr3:uid="{D2D2C60C-24F5-A14F-A6D4-FACCA6B9AFC1}" name="Nombre del Gestor"/>
    <tableColumn id="3" xr3:uid="{1F529DD5-D1C2-4249-BF1F-4D042CBB0180}" name="Código del producto Vendido"/>
    <tableColumn id="4" xr3:uid="{629DE25C-9AF7-2D4D-8069-354EDE47972C}" name="Descripcion" dataDxfId="68">
      <calculatedColumnFormula>IFERROR(VLOOKUP(VENTAS[[#This Row],[Código del producto Vendido]],STOCK[],5,FALSE),"-")</calculatedColumnFormula>
    </tableColumn>
    <tableColumn id="5" xr3:uid="{2D8E74F0-BFC9-3345-9C72-753D75E3B370}" name="Cantidad" dataDxfId="67"/>
    <tableColumn id="6" xr3:uid="{36BE525D-D788-A445-9780-12D5093CE733}" name="Precio Venta" dataDxfId="66"/>
    <tableColumn id="9" xr3:uid="{C7149008-C071-C449-8FD5-0D78B763144A}" name="Total" dataDxfId="65">
      <calculatedColumnFormula>VENTAS[[#This Row],[Cantidad]]*VENTAS[[#This Row],[Precio Venta]]</calculatedColumnFormula>
    </tableColumn>
    <tableColumn id="17" xr3:uid="{F982F0FF-F144-0E44-9EA6-4B1C618EBFC1}" name="Comisión 10%" dataDxfId="64">
      <calculatedColumnFormula>IF(VENTAS[[#This Row],[Nombre del Gestor]]&gt;1,  VENTAS[[#This Row],[Total]]*10%, 0)</calculatedColumnFormula>
    </tableColumn>
    <tableColumn id="7" xr3:uid="{8DAE9700-3722-EE49-8126-9BBFB9E8BC1C}" name="Costo SIN Comision" dataDxfId="63">
      <calculatedColumnFormula>IFERROR(VLOOKUP(VENTAS[[#This Row],[Código del producto Vendido]],STOCK[],16,FALSE)*VENTAS[[#This Row],[Cantidad]] + VLOOKUP(VENTAS[[#This Row],[Código del producto Vendido]],STOCK[],19,FALSE)*VENTAS[[#This Row],[Cantidad]],VENTAS[[#This Row],[Total]])</calculatedColumnFormula>
    </tableColumn>
    <tableColumn id="8" xr3:uid="{0AF0F1FD-94AA-9344-8CD7-35AB106FDE9E}" name="Ganancia" dataDxfId="62">
      <calculatedColumnFormula>VENTAS[[#This Row],[Total]]-VENTAS[[#This Row],[Comisión 10%]]-VENTAS[[#This Row],[Costo SIN Comision]]</calculatedColumnFormula>
    </tableColumn>
    <tableColumn id="11" xr3:uid="{2430B914-035B-E547-A84A-68B44DC4539C}" name="Observaciones" dataDxfId="6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3B3C-277E-204F-AE8D-C77E9268FB3B}" name="VENTAS4" displayName="VENTAS4" ref="A1:C1303" totalsRowShown="0" headerRowDxfId="60" dataDxfId="59">
  <autoFilter ref="A1:C1303" xr:uid="{E74EA521-20AF-4144-BFD6-B4CAB243FD5C}"/>
  <tableColumns count="3">
    <tableColumn id="3" xr3:uid="{39437AC8-4D58-884F-BBCC-6B4C1203021D}" name="Code" dataDxfId="58"/>
    <tableColumn id="1" xr3:uid="{EC2B75D7-85C5-3549-81E3-41293E2A2415}" name="Foto" dataDxfId="57"/>
    <tableColumn id="4" xr3:uid="{BD621EAB-BD25-E74E-A1D7-131A314A3D98}" name="Descripcion" dataDxfId="56">
      <calculatedColumnFormula>IFERROR(VLOOKUP(VENTAS4[[#This Row],[Code]],STOCK[],5,FALSE),"-")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319"/>
  <sheetViews>
    <sheetView showGridLines="0" tabSelected="1" topLeftCell="A790" zoomScale="150" zoomScaleNormal="193" workbookViewId="0">
      <selection activeCell="D797" sqref="D797"/>
    </sheetView>
  </sheetViews>
  <sheetFormatPr baseColWidth="10" defaultColWidth="8.33203125" defaultRowHeight="20" customHeight="1" x14ac:dyDescent="0.15"/>
  <cols>
    <col min="1" max="1" width="12.5" style="1" customWidth="1"/>
    <col min="2" max="2" width="9" style="1" customWidth="1"/>
    <col min="3" max="3" width="13.83203125" style="1" customWidth="1"/>
    <col min="4" max="4" width="26.1640625" style="17" customWidth="1"/>
    <col min="5" max="5" width="44.1640625" style="2" customWidth="1"/>
    <col min="6" max="6" width="9.83203125" style="2" customWidth="1"/>
    <col min="7" max="7" width="6.33203125" style="1" customWidth="1"/>
    <col min="8" max="8" width="7.5" style="1" customWidth="1"/>
    <col min="9" max="9" width="13.5" style="1" bestFit="1" customWidth="1"/>
    <col min="10" max="10" width="6.5" style="1" customWidth="1"/>
    <col min="11" max="11" width="7.1640625" style="1" customWidth="1"/>
    <col min="12" max="12" width="9.33203125" style="1" customWidth="1"/>
    <col min="13" max="13" width="14.1640625" style="1" bestFit="1" customWidth="1"/>
    <col min="14" max="14" width="20" style="1" bestFit="1" customWidth="1"/>
    <col min="15" max="15" width="15" style="3" customWidth="1"/>
    <col min="16" max="16" width="19.5" style="3" bestFit="1" customWidth="1"/>
    <col min="17" max="17" width="12.83203125" style="1" bestFit="1" customWidth="1"/>
    <col min="18" max="18" width="22.5" style="1" bestFit="1" customWidth="1"/>
    <col min="19" max="19" width="28.1640625" style="3" customWidth="1"/>
    <col min="20" max="20" width="18.1640625" style="3" customWidth="1"/>
    <col min="21" max="21" width="21.33203125" style="64" customWidth="1"/>
    <col min="22" max="22" width="20.1640625" style="3" customWidth="1"/>
    <col min="23" max="23" width="23.6640625" style="3" bestFit="1" customWidth="1"/>
    <col min="24" max="24" width="24.1640625" style="3" customWidth="1"/>
    <col min="25" max="25" width="32.33203125" style="88" bestFit="1" customWidth="1"/>
    <col min="26" max="26" width="25.33203125" style="1" bestFit="1" customWidth="1"/>
    <col min="27" max="28" width="25.33203125" style="1" customWidth="1"/>
    <col min="29" max="29" width="35" style="1" customWidth="1"/>
    <col min="30" max="16384" width="8.33203125" style="1"/>
  </cols>
  <sheetData>
    <row r="1" spans="1:29" ht="55" customHeight="1" x14ac:dyDescent="0.15">
      <c r="A1" s="59" t="s">
        <v>5</v>
      </c>
      <c r="B1" s="59" t="s">
        <v>213</v>
      </c>
      <c r="C1" s="60" t="s">
        <v>0</v>
      </c>
      <c r="D1" s="61" t="s">
        <v>1</v>
      </c>
      <c r="E1" s="61" t="s">
        <v>1376</v>
      </c>
      <c r="F1" s="61" t="s">
        <v>1377</v>
      </c>
      <c r="G1" s="61" t="s">
        <v>2</v>
      </c>
      <c r="H1" s="61" t="s">
        <v>1375</v>
      </c>
      <c r="I1" s="62" t="s">
        <v>3</v>
      </c>
      <c r="J1" s="86" t="s">
        <v>6</v>
      </c>
      <c r="K1" s="86" t="s">
        <v>7</v>
      </c>
      <c r="L1" s="86" t="s">
        <v>8</v>
      </c>
      <c r="M1" s="61" t="s">
        <v>1374</v>
      </c>
      <c r="N1" s="62" t="s">
        <v>9</v>
      </c>
      <c r="O1" s="62" t="s">
        <v>13</v>
      </c>
      <c r="P1" s="62" t="s">
        <v>10</v>
      </c>
      <c r="Q1" s="86" t="s">
        <v>12</v>
      </c>
      <c r="R1" s="62" t="s">
        <v>14</v>
      </c>
      <c r="S1" s="62" t="s">
        <v>17</v>
      </c>
      <c r="T1" s="62" t="s">
        <v>1197</v>
      </c>
      <c r="U1" s="63" t="s">
        <v>1389</v>
      </c>
      <c r="V1" s="62" t="s">
        <v>1388</v>
      </c>
      <c r="W1" s="62" t="s">
        <v>1385</v>
      </c>
      <c r="X1" s="62" t="s">
        <v>1386</v>
      </c>
      <c r="Y1" s="61" t="s">
        <v>1547</v>
      </c>
      <c r="Z1" s="62" t="s">
        <v>2012</v>
      </c>
      <c r="AA1" s="62" t="s">
        <v>1782</v>
      </c>
      <c r="AB1" s="62" t="s">
        <v>1783</v>
      </c>
      <c r="AC1" s="62" t="s">
        <v>2700</v>
      </c>
    </row>
    <row r="2" spans="1:29" s="12" customFormat="1" ht="50" customHeight="1" x14ac:dyDescent="0.15">
      <c r="A2" s="12" t="s">
        <v>556</v>
      </c>
      <c r="B2" s="70"/>
      <c r="C2" s="12" t="s">
        <v>4</v>
      </c>
      <c r="D2" s="12" t="s">
        <v>2290</v>
      </c>
      <c r="E2" s="12" t="s">
        <v>1590</v>
      </c>
      <c r="F2" s="12" t="s">
        <v>2147</v>
      </c>
      <c r="G2" s="12" t="s">
        <v>69</v>
      </c>
      <c r="H2" s="12">
        <f>STOCK[[#This Row],[Precio Final]]</f>
        <v>8</v>
      </c>
      <c r="I2" s="12">
        <f>STOCK[[#This Row],[Precio Venta Ideal (x1.5)]]</f>
        <v>7.7058333333333335</v>
      </c>
      <c r="J2" s="87">
        <v>15</v>
      </c>
      <c r="K2" s="87">
        <f>SUMIFS(VENTAS[Cantidad],VENTAS[Código del producto Vendido],STOCK[[#This Row],[Code]])</f>
        <v>13</v>
      </c>
      <c r="L2" s="87">
        <v>0</v>
      </c>
      <c r="M2" s="12">
        <f>STOCK[[#This Row],[Precio Final]]*10%</f>
        <v>0.8</v>
      </c>
      <c r="N2" s="12">
        <v>49</v>
      </c>
      <c r="O2" s="12">
        <v>18</v>
      </c>
      <c r="P2" s="12">
        <v>2.7222222222222223</v>
      </c>
      <c r="Q2" s="87">
        <v>95</v>
      </c>
      <c r="R2" s="12">
        <v>17</v>
      </c>
      <c r="S2" s="12">
        <f>STOCK[[#This Row],[Peso (g)]]*STOCK[[#This Row],[Precio Envío Kilogramo (USD)]]/1000</f>
        <v>1.615</v>
      </c>
      <c r="T2" s="12">
        <f>STOCK[[#This Row],[Costo Unitario (USD)]]+STOCK[[#This Row],[Costo Envío (USD)]]+STOCK[[#This Row],[Comisión 10%]]</f>
        <v>5.1372222222222224</v>
      </c>
      <c r="U2" s="12">
        <f>STOCK[[#This Row],[Costo total]]*1.5</f>
        <v>7.7058333333333335</v>
      </c>
      <c r="V2" s="12">
        <v>8</v>
      </c>
      <c r="W2" s="12">
        <f>STOCK[[#This Row],[Precio Final]]-STOCK[[#This Row],[Costo total]]</f>
        <v>2.8627777777777776</v>
      </c>
      <c r="X2" s="12">
        <f>STOCK[[#This Row],[Ganancia Unitaria]]*STOCK[[#This Row],[Salidas]]</f>
        <v>37.216111111111111</v>
      </c>
      <c r="AA2" s="12">
        <f>STOCK[[#This Row],[Costo total]]*STOCK[[#This Row],[Entradas]]</f>
        <v>77.058333333333337</v>
      </c>
      <c r="AB2" s="12">
        <f>STOCK[[#This Row],[Stock Actual]]*STOCK[[#This Row],[Costo total]]</f>
        <v>0</v>
      </c>
    </row>
    <row r="3" spans="1:29" s="7" customFormat="1" ht="50" customHeight="1" x14ac:dyDescent="0.15">
      <c r="A3" s="7" t="s">
        <v>557</v>
      </c>
      <c r="B3" s="70"/>
      <c r="C3" s="7" t="s">
        <v>4</v>
      </c>
      <c r="D3" s="7" t="s">
        <v>211</v>
      </c>
      <c r="E3" s="7" t="s">
        <v>404</v>
      </c>
      <c r="F3" s="7" t="s">
        <v>238</v>
      </c>
      <c r="G3" s="7" t="s">
        <v>69</v>
      </c>
      <c r="H3" s="7">
        <f>STOCK[[#This Row],[Precio Final]]</f>
        <v>28</v>
      </c>
      <c r="I3" s="7">
        <f>STOCK[[#This Row],[Precio Venta Ideal (x1.5)]]</f>
        <v>31.756666666666668</v>
      </c>
      <c r="J3" s="8">
        <v>1</v>
      </c>
      <c r="K3" s="8">
        <f>SUMIFS(VENTAS[Cantidad],VENTAS[Código del producto Vendido],STOCK[[#This Row],[Code]])</f>
        <v>1</v>
      </c>
      <c r="L3" s="8">
        <f>STOCK[[#This Row],[Entradas]]-STOCK[[#This Row],[Salidas]]</f>
        <v>0</v>
      </c>
      <c r="M3" s="7">
        <f>STOCK[[#This Row],[Precio Final]]*10%</f>
        <v>2.8000000000000003</v>
      </c>
      <c r="N3" s="7">
        <v>245</v>
      </c>
      <c r="O3" s="7">
        <v>18</v>
      </c>
      <c r="P3" s="7">
        <v>13.611111111111111</v>
      </c>
      <c r="Q3" s="8">
        <v>280</v>
      </c>
      <c r="R3" s="7">
        <v>17</v>
      </c>
      <c r="S3" s="7">
        <f>STOCK[[#This Row],[Peso (g)]]*STOCK[[#This Row],[Precio Envío Kilogramo (USD)]]/1000</f>
        <v>4.76</v>
      </c>
      <c r="T3" s="12">
        <f>STOCK[[#This Row],[Costo Unitario (USD)]]+STOCK[[#This Row],[Costo Envío (USD)]]+STOCK[[#This Row],[Comisión 10%]]</f>
        <v>21.171111111111113</v>
      </c>
      <c r="U3" s="7">
        <f>STOCK[[#This Row],[Costo total]]*1.5</f>
        <v>31.756666666666668</v>
      </c>
      <c r="V3" s="7">
        <v>28</v>
      </c>
      <c r="W3" s="7">
        <f>STOCK[[#This Row],[Precio Final]]-STOCK[[#This Row],[Costo total]]</f>
        <v>6.828888888888887</v>
      </c>
      <c r="X3" s="7">
        <f>STOCK[[#This Row],[Ganancia Unitaria]]*STOCK[[#This Row],[Salidas]]</f>
        <v>6.828888888888887</v>
      </c>
      <c r="AA3" s="7">
        <f>STOCK[[#This Row],[Costo total]]*STOCK[[#This Row],[Entradas]]</f>
        <v>21.171111111111113</v>
      </c>
      <c r="AB3" s="7">
        <f>STOCK[[#This Row],[Stock Actual]]*STOCK[[#This Row],[Costo total]]</f>
        <v>0</v>
      </c>
    </row>
    <row r="4" spans="1:29" s="12" customFormat="1" ht="50" customHeight="1" x14ac:dyDescent="0.15">
      <c r="A4" s="12" t="s">
        <v>558</v>
      </c>
      <c r="B4" s="70"/>
      <c r="C4" s="12" t="s">
        <v>4</v>
      </c>
      <c r="D4" s="12" t="s">
        <v>211</v>
      </c>
      <c r="E4" s="12" t="s">
        <v>404</v>
      </c>
      <c r="F4" s="12" t="s">
        <v>239</v>
      </c>
      <c r="G4" s="12" t="s">
        <v>69</v>
      </c>
      <c r="H4" s="12">
        <f>STOCK[[#This Row],[Precio Final]]</f>
        <v>28</v>
      </c>
      <c r="I4" s="12">
        <f>STOCK[[#This Row],[Precio Venta Ideal (x1.5)]]</f>
        <v>33.541666666666664</v>
      </c>
      <c r="J4" s="87">
        <v>3</v>
      </c>
      <c r="K4" s="87">
        <f>SUMIFS(VENTAS[Cantidad],VENTAS[Código del producto Vendido],STOCK[[#This Row],[Code]])</f>
        <v>3</v>
      </c>
      <c r="L4" s="87">
        <f>STOCK[[#This Row],[Entradas]]-STOCK[[#This Row],[Salidas]]</f>
        <v>0</v>
      </c>
      <c r="M4" s="12">
        <f>STOCK[[#This Row],[Precio Final]]*10%</f>
        <v>2.8000000000000003</v>
      </c>
      <c r="N4" s="12">
        <v>245</v>
      </c>
      <c r="O4" s="12">
        <v>18</v>
      </c>
      <c r="P4" s="12">
        <v>13.611111111111111</v>
      </c>
      <c r="Q4" s="87">
        <v>350</v>
      </c>
      <c r="R4" s="12">
        <v>17</v>
      </c>
      <c r="S4" s="12">
        <f>STOCK[[#This Row],[Peso (g)]]*STOCK[[#This Row],[Precio Envío Kilogramo (USD)]]/1000</f>
        <v>5.95</v>
      </c>
      <c r="T4" s="12">
        <f>STOCK[[#This Row],[Costo Unitario (USD)]]+STOCK[[#This Row],[Costo Envío (USD)]]+STOCK[[#This Row],[Comisión 10%]]</f>
        <v>22.361111111111111</v>
      </c>
      <c r="U4" s="12">
        <f>STOCK[[#This Row],[Costo total]]*1.5</f>
        <v>33.541666666666664</v>
      </c>
      <c r="V4" s="12">
        <v>28</v>
      </c>
      <c r="W4" s="12">
        <f>STOCK[[#This Row],[Precio Final]]-STOCK[[#This Row],[Costo total]]</f>
        <v>5.6388888888888893</v>
      </c>
      <c r="X4" s="12">
        <f>STOCK[[#This Row],[Ganancia Unitaria]]*STOCK[[#This Row],[Salidas]]</f>
        <v>16.916666666666668</v>
      </c>
      <c r="AA4" s="12">
        <f>STOCK[[#This Row],[Costo total]]*STOCK[[#This Row],[Entradas]]</f>
        <v>67.083333333333329</v>
      </c>
      <c r="AB4" s="12">
        <f>STOCK[[#This Row],[Stock Actual]]*STOCK[[#This Row],[Costo total]]</f>
        <v>0</v>
      </c>
    </row>
    <row r="5" spans="1:29" s="7" customFormat="1" ht="50" customHeight="1" x14ac:dyDescent="0.15">
      <c r="A5" s="7" t="s">
        <v>559</v>
      </c>
      <c r="B5" s="70"/>
      <c r="C5" s="7" t="s">
        <v>4</v>
      </c>
      <c r="D5" s="7" t="s">
        <v>26</v>
      </c>
      <c r="E5" s="7" t="s">
        <v>1589</v>
      </c>
      <c r="F5" s="7" t="s">
        <v>244</v>
      </c>
      <c r="G5" s="7" t="s">
        <v>69</v>
      </c>
      <c r="H5" s="7">
        <f>STOCK[[#This Row],[Precio Final]]</f>
        <v>30</v>
      </c>
      <c r="I5" s="7">
        <f>STOCK[[#This Row],[Precio Venta Ideal (x1.5)]]</f>
        <v>33.00333333333333</v>
      </c>
      <c r="J5" s="8">
        <v>1</v>
      </c>
      <c r="K5" s="8">
        <f>SUMIFS(VENTAS[Cantidad],VENTAS[Código del producto Vendido],STOCK[[#This Row],[Code]])</f>
        <v>1</v>
      </c>
      <c r="L5" s="8">
        <f>STOCK[[#This Row],[Entradas]]-STOCK[[#This Row],[Salidas]]</f>
        <v>0</v>
      </c>
      <c r="M5" s="7">
        <f>STOCK[[#This Row],[Precio Final]]*10%</f>
        <v>3</v>
      </c>
      <c r="N5" s="7">
        <v>238</v>
      </c>
      <c r="O5" s="7">
        <v>18</v>
      </c>
      <c r="P5" s="7">
        <v>13.222222222222221</v>
      </c>
      <c r="Q5" s="8">
        <v>340</v>
      </c>
      <c r="R5" s="7">
        <v>17</v>
      </c>
      <c r="S5" s="7">
        <f>STOCK[[#This Row],[Peso (g)]]*STOCK[[#This Row],[Precio Envío Kilogramo (USD)]]/1000</f>
        <v>5.78</v>
      </c>
      <c r="T5" s="12">
        <f>STOCK[[#This Row],[Costo Unitario (USD)]]+STOCK[[#This Row],[Costo Envío (USD)]]+STOCK[[#This Row],[Comisión 10%]]</f>
        <v>22.002222222222223</v>
      </c>
      <c r="U5" s="7">
        <f>STOCK[[#This Row],[Costo total]]*1.5</f>
        <v>33.00333333333333</v>
      </c>
      <c r="V5" s="7">
        <v>30</v>
      </c>
      <c r="W5" s="7">
        <f>STOCK[[#This Row],[Precio Final]]-STOCK[[#This Row],[Costo total]]</f>
        <v>7.9977777777777774</v>
      </c>
      <c r="X5" s="7">
        <f>STOCK[[#This Row],[Ganancia Unitaria]]*STOCK[[#This Row],[Salidas]]</f>
        <v>7.9977777777777774</v>
      </c>
      <c r="AA5" s="7">
        <f>STOCK[[#This Row],[Costo total]]*STOCK[[#This Row],[Entradas]]</f>
        <v>22.002222222222223</v>
      </c>
      <c r="AB5" s="7">
        <f>STOCK[[#This Row],[Stock Actual]]*STOCK[[#This Row],[Costo total]]</f>
        <v>0</v>
      </c>
    </row>
    <row r="6" spans="1:29" s="12" customFormat="1" ht="50" customHeight="1" x14ac:dyDescent="0.15">
      <c r="A6" s="12" t="s">
        <v>560</v>
      </c>
      <c r="B6" s="70"/>
      <c r="C6" s="12" t="s">
        <v>4</v>
      </c>
      <c r="D6" s="12" t="s">
        <v>26</v>
      </c>
      <c r="E6" s="12" t="s">
        <v>496</v>
      </c>
      <c r="F6" s="12" t="s">
        <v>243</v>
      </c>
      <c r="G6" s="12" t="s">
        <v>69</v>
      </c>
      <c r="H6" s="12">
        <f>STOCK[[#This Row],[Precio Final]]</f>
        <v>30</v>
      </c>
      <c r="I6" s="12">
        <f>STOCK[[#This Row],[Precio Venta Ideal (x1.5)]]</f>
        <v>33.00333333333333</v>
      </c>
      <c r="J6" s="87">
        <v>1</v>
      </c>
      <c r="K6" s="87">
        <f>SUMIFS(VENTAS[Cantidad],VENTAS[Código del producto Vendido],STOCK[[#This Row],[Code]])</f>
        <v>1</v>
      </c>
      <c r="L6" s="87">
        <f>STOCK[[#This Row],[Entradas]]-STOCK[[#This Row],[Salidas]]</f>
        <v>0</v>
      </c>
      <c r="M6" s="12">
        <f>STOCK[[#This Row],[Precio Final]]*10%</f>
        <v>3</v>
      </c>
      <c r="N6" s="12">
        <v>238</v>
      </c>
      <c r="O6" s="12">
        <v>18</v>
      </c>
      <c r="P6" s="12">
        <v>13.222222222222221</v>
      </c>
      <c r="Q6" s="87">
        <v>340</v>
      </c>
      <c r="R6" s="12">
        <v>17</v>
      </c>
      <c r="S6" s="12">
        <f>STOCK[[#This Row],[Peso (g)]]*STOCK[[#This Row],[Precio Envío Kilogramo (USD)]]/1000</f>
        <v>5.78</v>
      </c>
      <c r="T6" s="12">
        <f>STOCK[[#This Row],[Costo Unitario (USD)]]+STOCK[[#This Row],[Costo Envío (USD)]]+STOCK[[#This Row],[Comisión 10%]]</f>
        <v>22.002222222222223</v>
      </c>
      <c r="U6" s="12">
        <f>STOCK[[#This Row],[Costo total]]*1.5</f>
        <v>33.00333333333333</v>
      </c>
      <c r="V6" s="12">
        <v>30</v>
      </c>
      <c r="W6" s="12">
        <f>STOCK[[#This Row],[Precio Final]]-STOCK[[#This Row],[Costo total]]</f>
        <v>7.9977777777777774</v>
      </c>
      <c r="X6" s="12">
        <f>STOCK[[#This Row],[Ganancia Unitaria]]*STOCK[[#This Row],[Salidas]]</f>
        <v>7.9977777777777774</v>
      </c>
      <c r="AA6" s="12">
        <f>STOCK[[#This Row],[Costo total]]*STOCK[[#This Row],[Entradas]]</f>
        <v>22.002222222222223</v>
      </c>
      <c r="AB6" s="12">
        <f>STOCK[[#This Row],[Stock Actual]]*STOCK[[#This Row],[Costo total]]</f>
        <v>0</v>
      </c>
    </row>
    <row r="7" spans="1:29" s="7" customFormat="1" ht="50" customHeight="1" x14ac:dyDescent="0.15">
      <c r="A7" s="7" t="s">
        <v>46</v>
      </c>
      <c r="B7" s="70"/>
      <c r="C7" s="7" t="s">
        <v>4</v>
      </c>
      <c r="D7" s="7" t="s">
        <v>26</v>
      </c>
      <c r="E7" s="7" t="s">
        <v>496</v>
      </c>
      <c r="F7" s="7" t="s">
        <v>238</v>
      </c>
      <c r="G7" s="7" t="s">
        <v>69</v>
      </c>
      <c r="H7" s="7">
        <f>STOCK[[#This Row],[Precio Final]]</f>
        <v>30</v>
      </c>
      <c r="I7" s="7">
        <f>STOCK[[#This Row],[Precio Venta Ideal (x1.5)]]</f>
        <v>32.365833333333335</v>
      </c>
      <c r="J7" s="8">
        <v>1</v>
      </c>
      <c r="K7" s="8">
        <f>SUMIFS(VENTAS[Cantidad],VENTAS[Código del producto Vendido],STOCK[[#This Row],[Code]])</f>
        <v>1</v>
      </c>
      <c r="L7" s="8">
        <f>STOCK[[#This Row],[Entradas]]-STOCK[[#This Row],[Salidas]]</f>
        <v>0</v>
      </c>
      <c r="M7" s="7">
        <f>STOCK[[#This Row],[Precio Final]]*10%</f>
        <v>3</v>
      </c>
      <c r="N7" s="7">
        <v>238</v>
      </c>
      <c r="O7" s="7">
        <v>18</v>
      </c>
      <c r="P7" s="7">
        <v>13.222222222222221</v>
      </c>
      <c r="Q7" s="8">
        <v>315</v>
      </c>
      <c r="R7" s="7">
        <v>17</v>
      </c>
      <c r="S7" s="7">
        <f>STOCK[[#This Row],[Peso (g)]]*STOCK[[#This Row],[Precio Envío Kilogramo (USD)]]/1000</f>
        <v>5.3550000000000004</v>
      </c>
      <c r="T7" s="12">
        <f>STOCK[[#This Row],[Costo Unitario (USD)]]+STOCK[[#This Row],[Costo Envío (USD)]]+STOCK[[#This Row],[Comisión 10%]]</f>
        <v>21.577222222222222</v>
      </c>
      <c r="U7" s="7">
        <f>STOCK[[#This Row],[Costo total]]*1.5</f>
        <v>32.365833333333335</v>
      </c>
      <c r="V7" s="7">
        <v>30</v>
      </c>
      <c r="W7" s="7">
        <f>STOCK[[#This Row],[Precio Final]]-STOCK[[#This Row],[Costo total]]</f>
        <v>8.4227777777777781</v>
      </c>
      <c r="X7" s="7">
        <f>STOCK[[#This Row],[Ganancia Unitaria]]*STOCK[[#This Row],[Salidas]]</f>
        <v>8.4227777777777781</v>
      </c>
      <c r="AA7" s="7">
        <f>STOCK[[#This Row],[Costo total]]*STOCK[[#This Row],[Entradas]]</f>
        <v>21.577222222222222</v>
      </c>
      <c r="AB7" s="7">
        <f>STOCK[[#This Row],[Stock Actual]]*STOCK[[#This Row],[Costo total]]</f>
        <v>0</v>
      </c>
    </row>
    <row r="8" spans="1:29" s="12" customFormat="1" ht="50" customHeight="1" x14ac:dyDescent="0.15">
      <c r="A8" s="12" t="s">
        <v>205</v>
      </c>
      <c r="B8" s="70"/>
      <c r="C8" s="12" t="s">
        <v>4</v>
      </c>
      <c r="D8" s="12" t="s">
        <v>211</v>
      </c>
      <c r="E8" s="12" t="s">
        <v>465</v>
      </c>
      <c r="F8" s="12" t="s">
        <v>238</v>
      </c>
      <c r="G8" s="12" t="s">
        <v>69</v>
      </c>
      <c r="H8" s="12">
        <f>STOCK[[#This Row],[Precio Final]]</f>
        <v>15</v>
      </c>
      <c r="I8" s="12">
        <f>STOCK[[#This Row],[Precio Venta Ideal (x1.5)]]</f>
        <v>17.344999999999999</v>
      </c>
      <c r="J8" s="87">
        <v>2</v>
      </c>
      <c r="K8" s="87">
        <f>SUMIFS(VENTAS[Cantidad],VENTAS[Código del producto Vendido],STOCK[[#This Row],[Code]])</f>
        <v>2</v>
      </c>
      <c r="L8" s="87">
        <f>STOCK[[#This Row],[Entradas]]-STOCK[[#This Row],[Salidas]]</f>
        <v>0</v>
      </c>
      <c r="M8" s="12">
        <f>STOCK[[#This Row],[Precio Final]]*10%</f>
        <v>1.5</v>
      </c>
      <c r="N8" s="12">
        <v>123</v>
      </c>
      <c r="O8" s="12">
        <v>18</v>
      </c>
      <c r="P8" s="12">
        <v>6.833333333333333</v>
      </c>
      <c r="Q8" s="87">
        <v>190</v>
      </c>
      <c r="R8" s="12">
        <v>17</v>
      </c>
      <c r="S8" s="12">
        <f>STOCK[[#This Row],[Peso (g)]]*STOCK[[#This Row],[Precio Envío Kilogramo (USD)]]/1000</f>
        <v>3.23</v>
      </c>
      <c r="T8" s="12">
        <f>STOCK[[#This Row],[Costo Unitario (USD)]]+STOCK[[#This Row],[Costo Envío (USD)]]+STOCK[[#This Row],[Comisión 10%]]</f>
        <v>11.563333333333333</v>
      </c>
      <c r="U8" s="12">
        <f>STOCK[[#This Row],[Costo total]]*1.5</f>
        <v>17.344999999999999</v>
      </c>
      <c r="V8" s="12">
        <v>15</v>
      </c>
      <c r="W8" s="12">
        <f>STOCK[[#This Row],[Precio Final]]-STOCK[[#This Row],[Costo total]]</f>
        <v>3.4366666666666674</v>
      </c>
      <c r="X8" s="12">
        <f>STOCK[[#This Row],[Ganancia Unitaria]]*STOCK[[#This Row],[Salidas]]</f>
        <v>6.8733333333333348</v>
      </c>
      <c r="Y8" s="12" t="s">
        <v>1387</v>
      </c>
      <c r="AA8" s="12">
        <f>STOCK[[#This Row],[Costo total]]*STOCK[[#This Row],[Entradas]]</f>
        <v>23.126666666666665</v>
      </c>
      <c r="AB8" s="12">
        <f>STOCK[[#This Row],[Stock Actual]]*STOCK[[#This Row],[Costo total]]</f>
        <v>0</v>
      </c>
    </row>
    <row r="9" spans="1:29" s="7" customFormat="1" ht="50" customHeight="1" x14ac:dyDescent="0.15">
      <c r="A9" s="7" t="s">
        <v>206</v>
      </c>
      <c r="B9" s="70"/>
      <c r="C9" s="7" t="s">
        <v>4</v>
      </c>
      <c r="D9" s="7" t="s">
        <v>211</v>
      </c>
      <c r="E9" s="7" t="s">
        <v>464</v>
      </c>
      <c r="F9" s="7" t="s">
        <v>243</v>
      </c>
      <c r="G9" s="7" t="s">
        <v>69</v>
      </c>
      <c r="H9" s="7">
        <f>STOCK[[#This Row],[Precio Final]]</f>
        <v>15</v>
      </c>
      <c r="I9" s="7">
        <f>STOCK[[#This Row],[Precio Venta Ideal (x1.5)]]</f>
        <v>17.344999999999999</v>
      </c>
      <c r="J9" s="8">
        <v>2</v>
      </c>
      <c r="K9" s="8">
        <f>SUMIFS(VENTAS[Cantidad],VENTAS[Código del producto Vendido],STOCK[[#This Row],[Code]])</f>
        <v>2</v>
      </c>
      <c r="L9" s="8">
        <f>STOCK[[#This Row],[Entradas]]-STOCK[[#This Row],[Salidas]]</f>
        <v>0</v>
      </c>
      <c r="M9" s="7">
        <f>STOCK[[#This Row],[Precio Final]]*10%</f>
        <v>1.5</v>
      </c>
      <c r="N9" s="7">
        <v>123</v>
      </c>
      <c r="O9" s="7">
        <v>18</v>
      </c>
      <c r="P9" s="7">
        <v>6.833333333333333</v>
      </c>
      <c r="Q9" s="8">
        <v>190</v>
      </c>
      <c r="R9" s="7">
        <v>17</v>
      </c>
      <c r="S9" s="7">
        <f>STOCK[[#This Row],[Peso (g)]]*STOCK[[#This Row],[Precio Envío Kilogramo (USD)]]/1000</f>
        <v>3.23</v>
      </c>
      <c r="T9" s="12">
        <f>STOCK[[#This Row],[Costo Unitario (USD)]]+STOCK[[#This Row],[Costo Envío (USD)]]+STOCK[[#This Row],[Comisión 10%]]</f>
        <v>11.563333333333333</v>
      </c>
      <c r="U9" s="7">
        <f>STOCK[[#This Row],[Costo total]]*1.5</f>
        <v>17.344999999999999</v>
      </c>
      <c r="V9" s="7">
        <v>15</v>
      </c>
      <c r="W9" s="7">
        <f>STOCK[[#This Row],[Precio Final]]-STOCK[[#This Row],[Costo total]]</f>
        <v>3.4366666666666674</v>
      </c>
      <c r="X9" s="7">
        <f>STOCK[[#This Row],[Ganancia Unitaria]]*STOCK[[#This Row],[Salidas]]</f>
        <v>6.8733333333333348</v>
      </c>
      <c r="AA9" s="7">
        <f>STOCK[[#This Row],[Costo total]]*STOCK[[#This Row],[Entradas]]</f>
        <v>23.126666666666665</v>
      </c>
      <c r="AB9" s="7">
        <f>STOCK[[#This Row],[Stock Actual]]*STOCK[[#This Row],[Costo total]]</f>
        <v>0</v>
      </c>
    </row>
    <row r="10" spans="1:29" s="12" customFormat="1" ht="50" customHeight="1" x14ac:dyDescent="0.15">
      <c r="A10" s="12" t="s">
        <v>207</v>
      </c>
      <c r="B10" s="70"/>
      <c r="C10" s="12" t="s">
        <v>4</v>
      </c>
      <c r="D10" s="12" t="s">
        <v>211</v>
      </c>
      <c r="E10" s="12" t="s">
        <v>242</v>
      </c>
      <c r="F10" s="12" t="s">
        <v>244</v>
      </c>
      <c r="G10" s="12" t="s">
        <v>69</v>
      </c>
      <c r="H10" s="12">
        <f>STOCK[[#This Row],[Precio Final]]</f>
        <v>15</v>
      </c>
      <c r="I10" s="12">
        <f>STOCK[[#This Row],[Precio Venta Ideal (x1.5)]]</f>
        <v>17.344999999999999</v>
      </c>
      <c r="J10" s="87">
        <v>2</v>
      </c>
      <c r="K10" s="87">
        <f>SUMIFS(VENTAS[Cantidad],VENTAS[Código del producto Vendido],STOCK[[#This Row],[Code]])</f>
        <v>2</v>
      </c>
      <c r="L10" s="87">
        <f>STOCK[[#This Row],[Entradas]]-STOCK[[#This Row],[Salidas]]</f>
        <v>0</v>
      </c>
      <c r="M10" s="12">
        <f>STOCK[[#This Row],[Precio Final]]*10%</f>
        <v>1.5</v>
      </c>
      <c r="N10" s="12">
        <v>123</v>
      </c>
      <c r="O10" s="12">
        <v>18</v>
      </c>
      <c r="P10" s="12">
        <v>6.833333333333333</v>
      </c>
      <c r="Q10" s="87">
        <v>190</v>
      </c>
      <c r="R10" s="12">
        <v>17</v>
      </c>
      <c r="S10" s="12">
        <f>STOCK[[#This Row],[Peso (g)]]*STOCK[[#This Row],[Precio Envío Kilogramo (USD)]]/1000</f>
        <v>3.23</v>
      </c>
      <c r="T10" s="12">
        <f>STOCK[[#This Row],[Costo Unitario (USD)]]+STOCK[[#This Row],[Costo Envío (USD)]]+STOCK[[#This Row],[Comisión 10%]]</f>
        <v>11.563333333333333</v>
      </c>
      <c r="U10" s="12">
        <f>STOCK[[#This Row],[Costo total]]*1.5</f>
        <v>17.344999999999999</v>
      </c>
      <c r="V10" s="12">
        <v>15</v>
      </c>
      <c r="W10" s="12">
        <f>STOCK[[#This Row],[Precio Final]]-STOCK[[#This Row],[Costo total]]</f>
        <v>3.4366666666666674</v>
      </c>
      <c r="X10" s="12">
        <f>STOCK[[#This Row],[Ganancia Unitaria]]*STOCK[[#This Row],[Salidas]]</f>
        <v>6.8733333333333348</v>
      </c>
      <c r="AA10" s="12">
        <f>STOCK[[#This Row],[Costo total]]*STOCK[[#This Row],[Entradas]]</f>
        <v>23.126666666666665</v>
      </c>
      <c r="AB10" s="12">
        <f>STOCK[[#This Row],[Stock Actual]]*STOCK[[#This Row],[Costo total]]</f>
        <v>0</v>
      </c>
    </row>
    <row r="11" spans="1:29" s="7" customFormat="1" ht="50" customHeight="1" x14ac:dyDescent="0.15">
      <c r="A11" s="7" t="s">
        <v>24</v>
      </c>
      <c r="B11" s="70"/>
      <c r="C11" s="7" t="s">
        <v>4</v>
      </c>
      <c r="D11" s="7" t="s">
        <v>211</v>
      </c>
      <c r="E11" s="7" t="s">
        <v>292</v>
      </c>
      <c r="F11" s="7" t="s">
        <v>244</v>
      </c>
      <c r="G11" s="7" t="s">
        <v>69</v>
      </c>
      <c r="H11" s="7">
        <f>STOCK[[#This Row],[Precio Final]]</f>
        <v>28</v>
      </c>
      <c r="I11" s="7">
        <f>STOCK[[#This Row],[Precio Venta Ideal (x1.5)]]</f>
        <v>28.074999999999996</v>
      </c>
      <c r="J11" s="8">
        <v>1</v>
      </c>
      <c r="K11" s="8">
        <f>SUMIFS(VENTAS[Cantidad],VENTAS[Código del producto Vendido],STOCK[[#This Row],[Code]])</f>
        <v>1</v>
      </c>
      <c r="L11" s="8">
        <f>STOCK[[#This Row],[Entradas]]-STOCK[[#This Row],[Salidas]]</f>
        <v>0</v>
      </c>
      <c r="M11" s="7">
        <f>STOCK[[#This Row],[Precio Final]]*10%</f>
        <v>2.8000000000000003</v>
      </c>
      <c r="N11" s="7">
        <v>210</v>
      </c>
      <c r="O11" s="7">
        <v>18</v>
      </c>
      <c r="P11" s="7">
        <v>11.666666666666666</v>
      </c>
      <c r="Q11" s="8">
        <v>250</v>
      </c>
      <c r="R11" s="7">
        <v>17</v>
      </c>
      <c r="S11" s="7">
        <f>STOCK[[#This Row],[Peso (g)]]*STOCK[[#This Row],[Precio Envío Kilogramo (USD)]]/1000</f>
        <v>4.25</v>
      </c>
      <c r="T11" s="12">
        <f>STOCK[[#This Row],[Costo Unitario (USD)]]+STOCK[[#This Row],[Costo Envío (USD)]]+STOCK[[#This Row],[Comisión 10%]]</f>
        <v>18.716666666666665</v>
      </c>
      <c r="U11" s="7">
        <f>STOCK[[#This Row],[Costo total]]*1.5</f>
        <v>28.074999999999996</v>
      </c>
      <c r="V11" s="7">
        <v>28</v>
      </c>
      <c r="W11" s="7">
        <f>STOCK[[#This Row],[Precio Final]]-STOCK[[#This Row],[Costo total]]</f>
        <v>9.283333333333335</v>
      </c>
      <c r="X11" s="7">
        <f>STOCK[[#This Row],[Ganancia Unitaria]]*STOCK[[#This Row],[Salidas]]</f>
        <v>9.283333333333335</v>
      </c>
      <c r="AA11" s="7">
        <f>STOCK[[#This Row],[Costo total]]*STOCK[[#This Row],[Entradas]]</f>
        <v>18.716666666666665</v>
      </c>
      <c r="AB11" s="7">
        <f>STOCK[[#This Row],[Stock Actual]]*STOCK[[#This Row],[Costo total]]</f>
        <v>0</v>
      </c>
    </row>
    <row r="12" spans="1:29" s="12" customFormat="1" ht="50" customHeight="1" x14ac:dyDescent="0.15">
      <c r="A12" s="12" t="s">
        <v>561</v>
      </c>
      <c r="B12" s="70"/>
      <c r="C12" s="12" t="s">
        <v>4</v>
      </c>
      <c r="D12" s="12" t="s">
        <v>211</v>
      </c>
      <c r="E12" s="12" t="s">
        <v>501</v>
      </c>
      <c r="F12" s="12" t="s">
        <v>241</v>
      </c>
      <c r="G12" s="12" t="s">
        <v>69</v>
      </c>
      <c r="H12" s="12">
        <f>STOCK[[#This Row],[Precio Final]]</f>
        <v>25</v>
      </c>
      <c r="I12" s="12">
        <f>STOCK[[#This Row],[Precio Venta Ideal (x1.5)]]</f>
        <v>25.4925</v>
      </c>
      <c r="J12" s="87">
        <v>2</v>
      </c>
      <c r="K12" s="87">
        <f>SUMIFS(VENTAS[Cantidad],VENTAS[Código del producto Vendido],STOCK[[#This Row],[Code]])</f>
        <v>2</v>
      </c>
      <c r="L12" s="87">
        <f>STOCK[[#This Row],[Entradas]]-STOCK[[#This Row],[Salidas]]</f>
        <v>0</v>
      </c>
      <c r="M12" s="12">
        <f>STOCK[[#This Row],[Precio Final]]*10%</f>
        <v>2.5</v>
      </c>
      <c r="N12" s="12">
        <v>189</v>
      </c>
      <c r="O12" s="12">
        <v>18</v>
      </c>
      <c r="P12" s="12">
        <v>10.5</v>
      </c>
      <c r="Q12" s="87">
        <v>235</v>
      </c>
      <c r="R12" s="12">
        <v>17</v>
      </c>
      <c r="S12" s="12">
        <f>STOCK[[#This Row],[Peso (g)]]*STOCK[[#This Row],[Precio Envío Kilogramo (USD)]]/1000</f>
        <v>3.9950000000000001</v>
      </c>
      <c r="T12" s="12">
        <f>STOCK[[#This Row],[Costo Unitario (USD)]]+STOCK[[#This Row],[Costo Envío (USD)]]+STOCK[[#This Row],[Comisión 10%]]</f>
        <v>16.995000000000001</v>
      </c>
      <c r="U12" s="12">
        <f>STOCK[[#This Row],[Costo total]]*1.5</f>
        <v>25.4925</v>
      </c>
      <c r="V12" s="12">
        <v>25</v>
      </c>
      <c r="W12" s="12">
        <f>STOCK[[#This Row],[Precio Final]]-STOCK[[#This Row],[Costo total]]</f>
        <v>8.004999999999999</v>
      </c>
      <c r="X12" s="12">
        <f>STOCK[[#This Row],[Ganancia Unitaria]]*STOCK[[#This Row],[Salidas]]</f>
        <v>16.009999999999998</v>
      </c>
      <c r="AA12" s="12">
        <f>STOCK[[#This Row],[Costo total]]*STOCK[[#This Row],[Entradas]]</f>
        <v>33.99</v>
      </c>
      <c r="AB12" s="12">
        <f>STOCK[[#This Row],[Stock Actual]]*STOCK[[#This Row],[Costo total]]</f>
        <v>0</v>
      </c>
    </row>
    <row r="13" spans="1:29" s="7" customFormat="1" ht="50" customHeight="1" x14ac:dyDescent="0.15">
      <c r="A13" s="7" t="s">
        <v>562</v>
      </c>
      <c r="B13" s="70"/>
      <c r="C13" s="7" t="s">
        <v>4</v>
      </c>
      <c r="D13" s="7" t="s">
        <v>211</v>
      </c>
      <c r="E13" s="7" t="s">
        <v>501</v>
      </c>
      <c r="F13" s="7" t="s">
        <v>243</v>
      </c>
      <c r="G13" s="7" t="s">
        <v>69</v>
      </c>
      <c r="H13" s="7">
        <f>STOCK[[#This Row],[Precio Final]]</f>
        <v>22</v>
      </c>
      <c r="I13" s="7">
        <f>STOCK[[#This Row],[Precio Venta Ideal (x1.5)]]</f>
        <v>25.0425</v>
      </c>
      <c r="J13" s="8">
        <v>2</v>
      </c>
      <c r="K13" s="8">
        <f>SUMIFS(VENTAS[Cantidad],VENTAS[Código del producto Vendido],STOCK[[#This Row],[Code]])</f>
        <v>2</v>
      </c>
      <c r="L13" s="8">
        <f>STOCK[[#This Row],[Entradas]]-STOCK[[#This Row],[Salidas]]</f>
        <v>0</v>
      </c>
      <c r="M13" s="7">
        <f>STOCK[[#This Row],[Precio Final]]*10%</f>
        <v>2.2000000000000002</v>
      </c>
      <c r="N13" s="7">
        <v>189</v>
      </c>
      <c r="O13" s="7">
        <v>18</v>
      </c>
      <c r="P13" s="7">
        <v>10.5</v>
      </c>
      <c r="Q13" s="8">
        <v>235</v>
      </c>
      <c r="R13" s="7">
        <v>17</v>
      </c>
      <c r="S13" s="7">
        <f>STOCK[[#This Row],[Peso (g)]]*STOCK[[#This Row],[Precio Envío Kilogramo (USD)]]/1000</f>
        <v>3.9950000000000001</v>
      </c>
      <c r="T13" s="12">
        <f>STOCK[[#This Row],[Costo Unitario (USD)]]+STOCK[[#This Row],[Costo Envío (USD)]]+STOCK[[#This Row],[Comisión 10%]]</f>
        <v>16.695</v>
      </c>
      <c r="U13" s="7">
        <f>STOCK[[#This Row],[Costo total]]*1.5</f>
        <v>25.0425</v>
      </c>
      <c r="V13" s="7">
        <v>22</v>
      </c>
      <c r="W13" s="7">
        <f>STOCK[[#This Row],[Precio Final]]-STOCK[[#This Row],[Costo total]]</f>
        <v>5.3049999999999997</v>
      </c>
      <c r="X13" s="7">
        <f>STOCK[[#This Row],[Ganancia Unitaria]]*STOCK[[#This Row],[Salidas]]</f>
        <v>10.61</v>
      </c>
      <c r="AA13" s="7">
        <f>STOCK[[#This Row],[Costo total]]*STOCK[[#This Row],[Entradas]]</f>
        <v>33.39</v>
      </c>
      <c r="AB13" s="7">
        <f>STOCK[[#This Row],[Stock Actual]]*STOCK[[#This Row],[Costo total]]</f>
        <v>0</v>
      </c>
    </row>
    <row r="14" spans="1:29" s="12" customFormat="1" ht="50" customHeight="1" x14ac:dyDescent="0.15">
      <c r="A14" s="12" t="s">
        <v>563</v>
      </c>
      <c r="B14" s="70"/>
      <c r="C14" s="12" t="s">
        <v>4</v>
      </c>
      <c r="D14" s="12" t="s">
        <v>211</v>
      </c>
      <c r="E14" s="12" t="s">
        <v>1765</v>
      </c>
      <c r="F14" s="12" t="s">
        <v>241</v>
      </c>
      <c r="G14" s="12" t="s">
        <v>69</v>
      </c>
      <c r="H14" s="12">
        <f>STOCK[[#This Row],[Precio Final]]</f>
        <v>17</v>
      </c>
      <c r="I14" s="12">
        <f>STOCK[[#This Row],[Precio Venta Ideal (x1.5)]]</f>
        <v>21.145000000000003</v>
      </c>
      <c r="J14" s="87">
        <v>1</v>
      </c>
      <c r="K14" s="87">
        <f>SUMIFS(VENTAS[Cantidad],VENTAS[Código del producto Vendido],STOCK[[#This Row],[Code]])</f>
        <v>1</v>
      </c>
      <c r="L14" s="87">
        <f>STOCK[[#This Row],[Entradas]]-STOCK[[#This Row],[Salidas]]</f>
        <v>0</v>
      </c>
      <c r="M14" s="12">
        <f>STOCK[[#This Row],[Precio Final]]*10%</f>
        <v>1.7000000000000002</v>
      </c>
      <c r="N14" s="12">
        <v>165</v>
      </c>
      <c r="O14" s="12">
        <v>18</v>
      </c>
      <c r="P14" s="12">
        <v>9.1666666666666661</v>
      </c>
      <c r="Q14" s="87">
        <v>190</v>
      </c>
      <c r="R14" s="12">
        <v>17</v>
      </c>
      <c r="S14" s="12">
        <f>STOCK[[#This Row],[Peso (g)]]*STOCK[[#This Row],[Precio Envío Kilogramo (USD)]]/1000</f>
        <v>3.23</v>
      </c>
      <c r="T14" s="12">
        <f>STOCK[[#This Row],[Costo Unitario (USD)]]+STOCK[[#This Row],[Costo Envío (USD)]]+STOCK[[#This Row],[Comisión 10%]]</f>
        <v>14.096666666666668</v>
      </c>
      <c r="U14" s="12">
        <f>STOCK[[#This Row],[Costo total]]*1.5</f>
        <v>21.145000000000003</v>
      </c>
      <c r="V14" s="12">
        <v>17</v>
      </c>
      <c r="W14" s="12">
        <f>STOCK[[#This Row],[Precio Final]]-STOCK[[#This Row],[Costo total]]</f>
        <v>2.9033333333333324</v>
      </c>
      <c r="X14" s="12">
        <f>STOCK[[#This Row],[Ganancia Unitaria]]*STOCK[[#This Row],[Salidas]]</f>
        <v>2.9033333333333324</v>
      </c>
      <c r="AA14" s="12">
        <f>STOCK[[#This Row],[Costo total]]*STOCK[[#This Row],[Entradas]]</f>
        <v>14.096666666666668</v>
      </c>
      <c r="AB14" s="12">
        <f>STOCK[[#This Row],[Stock Actual]]*STOCK[[#This Row],[Costo total]]</f>
        <v>0</v>
      </c>
    </row>
    <row r="15" spans="1:29" s="7" customFormat="1" ht="50" customHeight="1" x14ac:dyDescent="0.15">
      <c r="A15" s="7" t="s">
        <v>564</v>
      </c>
      <c r="B15" s="70"/>
      <c r="C15" s="7" t="s">
        <v>4</v>
      </c>
      <c r="D15" s="7" t="s">
        <v>211</v>
      </c>
      <c r="E15" s="7" t="s">
        <v>497</v>
      </c>
      <c r="F15" s="7" t="s">
        <v>241</v>
      </c>
      <c r="G15" s="7" t="s">
        <v>69</v>
      </c>
      <c r="H15" s="7">
        <f>STOCK[[#This Row],[Precio Final]]</f>
        <v>22</v>
      </c>
      <c r="I15" s="7">
        <f>STOCK[[#This Row],[Precio Venta Ideal (x1.5)]]</f>
        <v>21.2575</v>
      </c>
      <c r="J15" s="8">
        <v>1</v>
      </c>
      <c r="K15" s="8">
        <f>SUMIFS(VENTAS[Cantidad],VENTAS[Código del producto Vendido],STOCK[[#This Row],[Code]])</f>
        <v>1</v>
      </c>
      <c r="L15" s="8">
        <f>STOCK[[#This Row],[Entradas]]-STOCK[[#This Row],[Salidas]]</f>
        <v>0</v>
      </c>
      <c r="M15" s="7">
        <f>STOCK[[#This Row],[Precio Final]]*10%</f>
        <v>2.2000000000000002</v>
      </c>
      <c r="N15" s="7">
        <v>165</v>
      </c>
      <c r="O15" s="7">
        <v>18</v>
      </c>
      <c r="P15" s="7">
        <v>9.1666666666666661</v>
      </c>
      <c r="Q15" s="8">
        <v>165</v>
      </c>
      <c r="R15" s="7">
        <v>17</v>
      </c>
      <c r="S15" s="7">
        <f>STOCK[[#This Row],[Peso (g)]]*STOCK[[#This Row],[Precio Envío Kilogramo (USD)]]/1000</f>
        <v>2.8050000000000002</v>
      </c>
      <c r="T15" s="12">
        <f>STOCK[[#This Row],[Costo Unitario (USD)]]+STOCK[[#This Row],[Costo Envío (USD)]]+STOCK[[#This Row],[Comisión 10%]]</f>
        <v>14.171666666666667</v>
      </c>
      <c r="U15" s="7">
        <f>STOCK[[#This Row],[Costo total]]*1.5</f>
        <v>21.2575</v>
      </c>
      <c r="V15" s="7">
        <v>22</v>
      </c>
      <c r="W15" s="7">
        <f>STOCK[[#This Row],[Precio Final]]-STOCK[[#This Row],[Costo total]]</f>
        <v>7.8283333333333331</v>
      </c>
      <c r="X15" s="7">
        <f>STOCK[[#This Row],[Ganancia Unitaria]]*STOCK[[#This Row],[Salidas]]</f>
        <v>7.8283333333333331</v>
      </c>
      <c r="AA15" s="7">
        <f>STOCK[[#This Row],[Costo total]]*STOCK[[#This Row],[Entradas]]</f>
        <v>14.171666666666667</v>
      </c>
      <c r="AB15" s="7">
        <f>STOCK[[#This Row],[Stock Actual]]*STOCK[[#This Row],[Costo total]]</f>
        <v>0</v>
      </c>
    </row>
    <row r="16" spans="1:29" s="12" customFormat="1" ht="50" customHeight="1" x14ac:dyDescent="0.15">
      <c r="A16" s="12" t="s">
        <v>565</v>
      </c>
      <c r="B16" s="70"/>
      <c r="C16" s="12" t="s">
        <v>4</v>
      </c>
      <c r="D16" s="12" t="s">
        <v>211</v>
      </c>
      <c r="E16" s="12" t="s">
        <v>498</v>
      </c>
      <c r="F16" s="12" t="s">
        <v>243</v>
      </c>
      <c r="G16" s="12" t="s">
        <v>69</v>
      </c>
      <c r="H16" s="12">
        <f>STOCK[[#This Row],[Precio Final]]</f>
        <v>18</v>
      </c>
      <c r="I16" s="12">
        <f>STOCK[[#This Row],[Precio Venta Ideal (x1.5)]]</f>
        <v>21.162500000000001</v>
      </c>
      <c r="J16" s="87">
        <v>1</v>
      </c>
      <c r="K16" s="87">
        <f>SUMIFS(VENTAS[Cantidad],VENTAS[Código del producto Vendido],STOCK[[#This Row],[Code]])</f>
        <v>1</v>
      </c>
      <c r="L16" s="87">
        <f>STOCK[[#This Row],[Entradas]]-STOCK[[#This Row],[Salidas]]</f>
        <v>0</v>
      </c>
      <c r="M16" s="12">
        <f>STOCK[[#This Row],[Precio Final]]*10%</f>
        <v>1.8</v>
      </c>
      <c r="N16" s="12">
        <v>168</v>
      </c>
      <c r="O16" s="12">
        <v>18</v>
      </c>
      <c r="P16" s="12">
        <v>9.3333333333333339</v>
      </c>
      <c r="Q16" s="87">
        <v>175</v>
      </c>
      <c r="R16" s="12">
        <v>17</v>
      </c>
      <c r="S16" s="12">
        <f>STOCK[[#This Row],[Peso (g)]]*STOCK[[#This Row],[Precio Envío Kilogramo (USD)]]/1000</f>
        <v>2.9750000000000001</v>
      </c>
      <c r="T16" s="12">
        <f>STOCK[[#This Row],[Costo Unitario (USD)]]+STOCK[[#This Row],[Costo Envío (USD)]]+STOCK[[#This Row],[Comisión 10%]]</f>
        <v>14.108333333333334</v>
      </c>
      <c r="U16" s="12">
        <f>STOCK[[#This Row],[Costo total]]*1.5</f>
        <v>21.162500000000001</v>
      </c>
      <c r="V16" s="12">
        <v>18</v>
      </c>
      <c r="W16" s="12">
        <f>STOCK[[#This Row],[Precio Final]]-STOCK[[#This Row],[Costo total]]</f>
        <v>3.8916666666666657</v>
      </c>
      <c r="X16" s="12">
        <f>STOCK[[#This Row],[Ganancia Unitaria]]*STOCK[[#This Row],[Salidas]]</f>
        <v>3.8916666666666657</v>
      </c>
      <c r="AA16" s="12">
        <f>STOCK[[#This Row],[Costo total]]*STOCK[[#This Row],[Entradas]]</f>
        <v>14.108333333333334</v>
      </c>
      <c r="AB16" s="12">
        <f>STOCK[[#This Row],[Stock Actual]]*STOCK[[#This Row],[Costo total]]</f>
        <v>0</v>
      </c>
    </row>
    <row r="17" spans="1:28" s="7" customFormat="1" ht="50" customHeight="1" x14ac:dyDescent="0.15">
      <c r="A17" s="7" t="s">
        <v>190</v>
      </c>
      <c r="B17" s="70"/>
      <c r="C17" s="7" t="s">
        <v>4</v>
      </c>
      <c r="D17" s="7" t="s">
        <v>211</v>
      </c>
      <c r="E17" s="7" t="s">
        <v>498</v>
      </c>
      <c r="F17" s="7" t="s">
        <v>238</v>
      </c>
      <c r="G17" s="7" t="s">
        <v>69</v>
      </c>
      <c r="H17" s="7">
        <f>STOCK[[#This Row],[Precio Final]]</f>
        <v>18</v>
      </c>
      <c r="I17" s="7">
        <f>STOCK[[#This Row],[Precio Venta Ideal (x1.5)]]</f>
        <v>21.162500000000001</v>
      </c>
      <c r="J17" s="8">
        <v>1</v>
      </c>
      <c r="K17" s="8">
        <f>SUMIFS(VENTAS[Cantidad],VENTAS[Código del producto Vendido],STOCK[[#This Row],[Code]])</f>
        <v>1</v>
      </c>
      <c r="L17" s="8">
        <f>STOCK[[#This Row],[Entradas]]-STOCK[[#This Row],[Salidas]]</f>
        <v>0</v>
      </c>
      <c r="M17" s="7">
        <f>STOCK[[#This Row],[Precio Final]]*10%</f>
        <v>1.8</v>
      </c>
      <c r="N17" s="7">
        <v>168</v>
      </c>
      <c r="O17" s="7">
        <v>18</v>
      </c>
      <c r="P17" s="7">
        <v>9.3333333333333339</v>
      </c>
      <c r="Q17" s="8">
        <v>175</v>
      </c>
      <c r="R17" s="7">
        <v>17</v>
      </c>
      <c r="S17" s="7">
        <f>STOCK[[#This Row],[Peso (g)]]*STOCK[[#This Row],[Precio Envío Kilogramo (USD)]]/1000</f>
        <v>2.9750000000000001</v>
      </c>
      <c r="T17" s="12">
        <f>STOCK[[#This Row],[Costo Unitario (USD)]]+STOCK[[#This Row],[Costo Envío (USD)]]+STOCK[[#This Row],[Comisión 10%]]</f>
        <v>14.108333333333334</v>
      </c>
      <c r="U17" s="7">
        <f>STOCK[[#This Row],[Costo total]]*1.5</f>
        <v>21.162500000000001</v>
      </c>
      <c r="V17" s="7">
        <v>18</v>
      </c>
      <c r="W17" s="7">
        <f>STOCK[[#This Row],[Precio Final]]-STOCK[[#This Row],[Costo total]]</f>
        <v>3.8916666666666657</v>
      </c>
      <c r="X17" s="7">
        <f>STOCK[[#This Row],[Ganancia Unitaria]]*STOCK[[#This Row],[Salidas]]</f>
        <v>3.8916666666666657</v>
      </c>
      <c r="AA17" s="7">
        <f>STOCK[[#This Row],[Costo total]]*STOCK[[#This Row],[Entradas]]</f>
        <v>14.108333333333334</v>
      </c>
      <c r="AB17" s="7">
        <f>STOCK[[#This Row],[Stock Actual]]*STOCK[[#This Row],[Costo total]]</f>
        <v>0</v>
      </c>
    </row>
    <row r="18" spans="1:28" s="12" customFormat="1" ht="50" customHeight="1" x14ac:dyDescent="0.15">
      <c r="A18" s="12" t="s">
        <v>25</v>
      </c>
      <c r="B18" s="70"/>
      <c r="C18" s="12" t="s">
        <v>4</v>
      </c>
      <c r="D18" s="12" t="s">
        <v>211</v>
      </c>
      <c r="E18" s="12" t="s">
        <v>268</v>
      </c>
      <c r="F18" s="12" t="s">
        <v>241</v>
      </c>
      <c r="G18" s="12" t="s">
        <v>69</v>
      </c>
      <c r="H18" s="12">
        <f>STOCK[[#This Row],[Precio Final]]</f>
        <v>25</v>
      </c>
      <c r="I18" s="12">
        <f>STOCK[[#This Row],[Precio Venta Ideal (x1.5)]]</f>
        <v>27.276666666666667</v>
      </c>
      <c r="J18" s="87">
        <v>1</v>
      </c>
      <c r="K18" s="87">
        <f>SUMIFS(VENTAS[Cantidad],VENTAS[Código del producto Vendido],STOCK[[#This Row],[Code]])</f>
        <v>1</v>
      </c>
      <c r="L18" s="87">
        <f>STOCK[[#This Row],[Entradas]]-STOCK[[#This Row],[Salidas]]</f>
        <v>0</v>
      </c>
      <c r="M18" s="12">
        <f>STOCK[[#This Row],[Precio Final]]*10%</f>
        <v>2.5</v>
      </c>
      <c r="N18" s="12">
        <v>215</v>
      </c>
      <c r="O18" s="12">
        <v>18</v>
      </c>
      <c r="P18" s="12">
        <v>11.944444444444445</v>
      </c>
      <c r="Q18" s="87">
        <v>220</v>
      </c>
      <c r="R18" s="12">
        <v>17</v>
      </c>
      <c r="S18" s="12">
        <f>STOCK[[#This Row],[Peso (g)]]*STOCK[[#This Row],[Precio Envío Kilogramo (USD)]]/1000</f>
        <v>3.74</v>
      </c>
      <c r="T18" s="12">
        <f>STOCK[[#This Row],[Costo Unitario (USD)]]+STOCK[[#This Row],[Costo Envío (USD)]]+STOCK[[#This Row],[Comisión 10%]]</f>
        <v>18.184444444444445</v>
      </c>
      <c r="U18" s="12">
        <f>STOCK[[#This Row],[Costo total]]*1.5</f>
        <v>27.276666666666667</v>
      </c>
      <c r="V18" s="12">
        <v>25</v>
      </c>
      <c r="W18" s="12">
        <f>STOCK[[#This Row],[Precio Final]]-STOCK[[#This Row],[Costo total]]</f>
        <v>6.8155555555555551</v>
      </c>
      <c r="X18" s="12">
        <f>STOCK[[#This Row],[Ganancia Unitaria]]*STOCK[[#This Row],[Salidas]]</f>
        <v>6.8155555555555551</v>
      </c>
      <c r="AA18" s="12">
        <f>STOCK[[#This Row],[Costo total]]*STOCK[[#This Row],[Entradas]]</f>
        <v>18.184444444444445</v>
      </c>
      <c r="AB18" s="12">
        <f>STOCK[[#This Row],[Stock Actual]]*STOCK[[#This Row],[Costo total]]</f>
        <v>0</v>
      </c>
    </row>
    <row r="19" spans="1:28" s="7" customFormat="1" ht="50" customHeight="1" x14ac:dyDescent="0.15">
      <c r="A19" s="7" t="s">
        <v>28</v>
      </c>
      <c r="B19" s="70"/>
      <c r="C19" s="7" t="s">
        <v>4</v>
      </c>
      <c r="D19" s="7" t="s">
        <v>211</v>
      </c>
      <c r="E19" s="7" t="s">
        <v>269</v>
      </c>
      <c r="F19" s="7" t="s">
        <v>239</v>
      </c>
      <c r="G19" s="7" t="s">
        <v>69</v>
      </c>
      <c r="H19" s="7">
        <f>STOCK[[#This Row],[Precio Final]]</f>
        <v>25</v>
      </c>
      <c r="I19" s="7">
        <f>STOCK[[#This Row],[Precio Venta Ideal (x1.5)]]</f>
        <v>33.508333333333333</v>
      </c>
      <c r="J19" s="8">
        <v>1</v>
      </c>
      <c r="K19" s="8">
        <f>SUMIFS(VENTAS[Cantidad],VENTAS[Código del producto Vendido],STOCK[[#This Row],[Code]])</f>
        <v>1</v>
      </c>
      <c r="L19" s="8">
        <f>STOCK[[#This Row],[Entradas]]-STOCK[[#This Row],[Salidas]]</f>
        <v>0</v>
      </c>
      <c r="M19" s="7">
        <f>STOCK[[#This Row],[Precio Final]]*10%</f>
        <v>2.5</v>
      </c>
      <c r="N19" s="7">
        <v>250</v>
      </c>
      <c r="O19" s="7">
        <v>18</v>
      </c>
      <c r="P19" s="7">
        <v>13.888888888888889</v>
      </c>
      <c r="Q19" s="8">
        <v>350</v>
      </c>
      <c r="R19" s="7">
        <v>17</v>
      </c>
      <c r="S19" s="7">
        <f>STOCK[[#This Row],[Peso (g)]]*STOCK[[#This Row],[Precio Envío Kilogramo (USD)]]/1000</f>
        <v>5.95</v>
      </c>
      <c r="T19" s="12">
        <f>STOCK[[#This Row],[Costo Unitario (USD)]]+STOCK[[#This Row],[Costo Envío (USD)]]+STOCK[[#This Row],[Comisión 10%]]</f>
        <v>22.338888888888889</v>
      </c>
      <c r="U19" s="7">
        <f>STOCK[[#This Row],[Costo total]]*1.5</f>
        <v>33.508333333333333</v>
      </c>
      <c r="V19" s="7">
        <v>25</v>
      </c>
      <c r="W19" s="7">
        <f>STOCK[[#This Row],[Precio Final]]-STOCK[[#This Row],[Costo total]]</f>
        <v>2.6611111111111114</v>
      </c>
      <c r="X19" s="7">
        <f>STOCK[[#This Row],[Ganancia Unitaria]]*STOCK[[#This Row],[Salidas]]</f>
        <v>2.6611111111111114</v>
      </c>
      <c r="AA19" s="7">
        <f>STOCK[[#This Row],[Costo total]]*STOCK[[#This Row],[Entradas]]</f>
        <v>22.338888888888889</v>
      </c>
      <c r="AB19" s="7">
        <f>STOCK[[#This Row],[Stock Actual]]*STOCK[[#This Row],[Costo total]]</f>
        <v>0</v>
      </c>
    </row>
    <row r="20" spans="1:28" s="12" customFormat="1" ht="50" customHeight="1" x14ac:dyDescent="0.15">
      <c r="A20" s="12" t="s">
        <v>566</v>
      </c>
      <c r="B20" s="70"/>
      <c r="C20" s="12" t="s">
        <v>4</v>
      </c>
      <c r="D20" s="12" t="s">
        <v>211</v>
      </c>
      <c r="E20" s="12" t="s">
        <v>1588</v>
      </c>
      <c r="F20" s="12" t="s">
        <v>239</v>
      </c>
      <c r="G20" s="12" t="s">
        <v>69</v>
      </c>
      <c r="H20" s="12">
        <f>STOCK[[#This Row],[Precio Final]]</f>
        <v>28</v>
      </c>
      <c r="I20" s="12">
        <f>STOCK[[#This Row],[Precio Venta Ideal (x1.5)]]</f>
        <v>31.280833333333334</v>
      </c>
      <c r="J20" s="87">
        <v>2</v>
      </c>
      <c r="K20" s="87">
        <f>SUMIFS(VENTAS[Cantidad],VENTAS[Código del producto Vendido],STOCK[[#This Row],[Code]])</f>
        <v>2</v>
      </c>
      <c r="L20" s="87">
        <f>STOCK[[#This Row],[Entradas]]-STOCK[[#This Row],[Salidas]]</f>
        <v>0</v>
      </c>
      <c r="M20" s="12">
        <f>STOCK[[#This Row],[Precio Final]]*10%</f>
        <v>2.8000000000000003</v>
      </c>
      <c r="N20" s="12">
        <v>250</v>
      </c>
      <c r="O20" s="12">
        <v>18</v>
      </c>
      <c r="P20" s="12">
        <v>13.888888888888889</v>
      </c>
      <c r="Q20" s="87">
        <v>245</v>
      </c>
      <c r="R20" s="12">
        <v>17</v>
      </c>
      <c r="S20" s="12">
        <f>STOCK[[#This Row],[Peso (g)]]*STOCK[[#This Row],[Precio Envío Kilogramo (USD)]]/1000</f>
        <v>4.165</v>
      </c>
      <c r="T20" s="12">
        <f>STOCK[[#This Row],[Costo Unitario (USD)]]+STOCK[[#This Row],[Costo Envío (USD)]]+STOCK[[#This Row],[Comisión 10%]]</f>
        <v>20.853888888888889</v>
      </c>
      <c r="U20" s="12">
        <f>STOCK[[#This Row],[Costo total]]*1.5</f>
        <v>31.280833333333334</v>
      </c>
      <c r="V20" s="12">
        <v>28</v>
      </c>
      <c r="W20" s="12">
        <f>STOCK[[#This Row],[Precio Final]]-STOCK[[#This Row],[Costo total]]</f>
        <v>7.1461111111111109</v>
      </c>
      <c r="X20" s="12">
        <f>STOCK[[#This Row],[Ganancia Unitaria]]*STOCK[[#This Row],[Salidas]]</f>
        <v>14.292222222222222</v>
      </c>
      <c r="AA20" s="12">
        <f>STOCK[[#This Row],[Costo total]]*STOCK[[#This Row],[Entradas]]</f>
        <v>41.707777777777778</v>
      </c>
      <c r="AB20" s="12">
        <f>STOCK[[#This Row],[Stock Actual]]*STOCK[[#This Row],[Costo total]]</f>
        <v>0</v>
      </c>
    </row>
    <row r="21" spans="1:28" s="7" customFormat="1" ht="50" customHeight="1" x14ac:dyDescent="0.15">
      <c r="A21" s="7" t="s">
        <v>567</v>
      </c>
      <c r="B21" s="70"/>
      <c r="C21" s="7" t="s">
        <v>4</v>
      </c>
      <c r="D21" s="7" t="s">
        <v>211</v>
      </c>
      <c r="E21" s="7" t="s">
        <v>1766</v>
      </c>
      <c r="F21" s="7" t="s">
        <v>238</v>
      </c>
      <c r="G21" s="7" t="s">
        <v>69</v>
      </c>
      <c r="H21" s="7">
        <f>STOCK[[#This Row],[Precio Final]]</f>
        <v>15</v>
      </c>
      <c r="I21" s="7">
        <f>STOCK[[#This Row],[Precio Venta Ideal (x1.5)]]</f>
        <v>16.290833333333332</v>
      </c>
      <c r="J21" s="8">
        <v>2</v>
      </c>
      <c r="K21" s="8">
        <f>SUMIFS(VENTAS[Cantidad],VENTAS[Código del producto Vendido],STOCK[[#This Row],[Code]])</f>
        <v>2</v>
      </c>
      <c r="L21" s="8">
        <f>STOCK[[#This Row],[Entradas]]-STOCK[[#This Row],[Salidas]]</f>
        <v>0</v>
      </c>
      <c r="M21" s="7">
        <f>STOCK[[#This Row],[Precio Final]]*10%</f>
        <v>1.5</v>
      </c>
      <c r="N21" s="7">
        <v>118</v>
      </c>
      <c r="O21" s="7">
        <v>18</v>
      </c>
      <c r="P21" s="7">
        <v>6.5555555555555554</v>
      </c>
      <c r="Q21" s="8">
        <v>165</v>
      </c>
      <c r="R21" s="7">
        <v>17</v>
      </c>
      <c r="S21" s="7">
        <f>STOCK[[#This Row],[Peso (g)]]*STOCK[[#This Row],[Precio Envío Kilogramo (USD)]]/1000</f>
        <v>2.8050000000000002</v>
      </c>
      <c r="T21" s="12">
        <f>STOCK[[#This Row],[Costo Unitario (USD)]]+STOCK[[#This Row],[Costo Envío (USD)]]+STOCK[[#This Row],[Comisión 10%]]</f>
        <v>10.860555555555555</v>
      </c>
      <c r="U21" s="7">
        <f>STOCK[[#This Row],[Costo total]]*1.5</f>
        <v>16.290833333333332</v>
      </c>
      <c r="V21" s="7">
        <v>15</v>
      </c>
      <c r="W21" s="7">
        <f>STOCK[[#This Row],[Precio Final]]-STOCK[[#This Row],[Costo total]]</f>
        <v>4.1394444444444449</v>
      </c>
      <c r="X21" s="7">
        <f>STOCK[[#This Row],[Ganancia Unitaria]]*STOCK[[#This Row],[Salidas]]</f>
        <v>8.2788888888888899</v>
      </c>
      <c r="AA21" s="7">
        <f>STOCK[[#This Row],[Costo total]]*STOCK[[#This Row],[Entradas]]</f>
        <v>21.72111111111111</v>
      </c>
      <c r="AB21" s="7">
        <f>STOCK[[#This Row],[Stock Actual]]*STOCK[[#This Row],[Costo total]]</f>
        <v>0</v>
      </c>
    </row>
    <row r="22" spans="1:28" s="12" customFormat="1" ht="50" customHeight="1" x14ac:dyDescent="0.15">
      <c r="A22" s="12" t="s">
        <v>568</v>
      </c>
      <c r="B22" s="70"/>
      <c r="C22" s="12" t="s">
        <v>4</v>
      </c>
      <c r="D22" s="12" t="s">
        <v>211</v>
      </c>
      <c r="E22" s="12" t="s">
        <v>270</v>
      </c>
      <c r="F22" s="12" t="s">
        <v>239</v>
      </c>
      <c r="G22" s="12" t="s">
        <v>69</v>
      </c>
      <c r="H22" s="12">
        <f>STOCK[[#This Row],[Precio Final]]</f>
        <v>22</v>
      </c>
      <c r="I22" s="12">
        <f>STOCK[[#This Row],[Precio Venta Ideal (x1.5)]]</f>
        <v>25.424999999999997</v>
      </c>
      <c r="J22" s="87">
        <v>1</v>
      </c>
      <c r="K22" s="87">
        <f>SUMIFS(VENTAS[Cantidad],VENTAS[Código del producto Vendido],STOCK[[#This Row],[Code]])</f>
        <v>1</v>
      </c>
      <c r="L22" s="87">
        <f>STOCK[[#This Row],[Entradas]]-STOCK[[#This Row],[Salidas]]</f>
        <v>0</v>
      </c>
      <c r="M22" s="12">
        <f>STOCK[[#This Row],[Precio Final]]*10%</f>
        <v>2.2000000000000002</v>
      </c>
      <c r="N22" s="12">
        <v>189</v>
      </c>
      <c r="O22" s="12">
        <v>18</v>
      </c>
      <c r="P22" s="12">
        <v>10.5</v>
      </c>
      <c r="Q22" s="87">
        <v>250</v>
      </c>
      <c r="R22" s="12">
        <v>17</v>
      </c>
      <c r="S22" s="12">
        <f>STOCK[[#This Row],[Peso (g)]]*STOCK[[#This Row],[Precio Envío Kilogramo (USD)]]/1000</f>
        <v>4.25</v>
      </c>
      <c r="T22" s="12">
        <f>STOCK[[#This Row],[Costo Unitario (USD)]]+STOCK[[#This Row],[Costo Envío (USD)]]+STOCK[[#This Row],[Comisión 10%]]</f>
        <v>16.95</v>
      </c>
      <c r="U22" s="12">
        <f>STOCK[[#This Row],[Costo total]]*1.5</f>
        <v>25.424999999999997</v>
      </c>
      <c r="V22" s="12">
        <v>22</v>
      </c>
      <c r="W22" s="12">
        <f>STOCK[[#This Row],[Precio Final]]-STOCK[[#This Row],[Costo total]]</f>
        <v>5.0500000000000007</v>
      </c>
      <c r="X22" s="12">
        <f>STOCK[[#This Row],[Ganancia Unitaria]]*STOCK[[#This Row],[Salidas]]</f>
        <v>5.0500000000000007</v>
      </c>
      <c r="AA22" s="12">
        <f>STOCK[[#This Row],[Costo total]]*STOCK[[#This Row],[Entradas]]</f>
        <v>16.95</v>
      </c>
      <c r="AB22" s="12">
        <f>STOCK[[#This Row],[Stock Actual]]*STOCK[[#This Row],[Costo total]]</f>
        <v>0</v>
      </c>
    </row>
    <row r="23" spans="1:28" s="7" customFormat="1" ht="50" customHeight="1" x14ac:dyDescent="0.15">
      <c r="A23" s="7" t="s">
        <v>569</v>
      </c>
      <c r="B23" s="70"/>
      <c r="C23" s="7" t="s">
        <v>4</v>
      </c>
      <c r="D23" s="7" t="s">
        <v>2287</v>
      </c>
      <c r="E23" s="7" t="s">
        <v>1766</v>
      </c>
      <c r="F23" s="7" t="s">
        <v>2157</v>
      </c>
      <c r="G23" s="7" t="s">
        <v>69</v>
      </c>
      <c r="H23" s="7">
        <f>STOCK[[#This Row],[Precio Final]]</f>
        <v>15</v>
      </c>
      <c r="I23" s="7">
        <f>STOCK[[#This Row],[Precio Venta Ideal (x1.5)]]</f>
        <v>17.183333333333334</v>
      </c>
      <c r="J23" s="8">
        <v>2</v>
      </c>
      <c r="K23" s="8">
        <f>SUMIFS(VENTAS[Cantidad],VENTAS[Código del producto Vendido],STOCK[[#This Row],[Code]])</f>
        <v>2</v>
      </c>
      <c r="L23" s="8">
        <f>STOCK[[#This Row],[Entradas]]-STOCK[[#This Row],[Salidas]]</f>
        <v>0</v>
      </c>
      <c r="M23" s="7">
        <f>STOCK[[#This Row],[Precio Final]]*10%</f>
        <v>1.5</v>
      </c>
      <c r="N23" s="7">
        <v>118</v>
      </c>
      <c r="O23" s="7">
        <v>18</v>
      </c>
      <c r="P23" s="7">
        <v>6.5555555555555554</v>
      </c>
      <c r="Q23" s="8">
        <v>200</v>
      </c>
      <c r="R23" s="7">
        <v>17</v>
      </c>
      <c r="S23" s="7">
        <f>STOCK[[#This Row],[Peso (g)]]*STOCK[[#This Row],[Precio Envío Kilogramo (USD)]]/1000</f>
        <v>3.4</v>
      </c>
      <c r="T23" s="12">
        <f>STOCK[[#This Row],[Costo Unitario (USD)]]+STOCK[[#This Row],[Costo Envío (USD)]]+STOCK[[#This Row],[Comisión 10%]]</f>
        <v>11.455555555555556</v>
      </c>
      <c r="U23" s="7">
        <f>STOCK[[#This Row],[Costo total]]*1.5</f>
        <v>17.183333333333334</v>
      </c>
      <c r="V23" s="7">
        <v>15</v>
      </c>
      <c r="W23" s="7">
        <f>STOCK[[#This Row],[Precio Final]]-STOCK[[#This Row],[Costo total]]</f>
        <v>3.5444444444444443</v>
      </c>
      <c r="X23" s="7">
        <f>STOCK[[#This Row],[Ganancia Unitaria]]*STOCK[[#This Row],[Salidas]]</f>
        <v>7.0888888888888886</v>
      </c>
      <c r="AA23" s="7">
        <f>STOCK[[#This Row],[Costo total]]*STOCK[[#This Row],[Entradas]]</f>
        <v>22.911111111111111</v>
      </c>
      <c r="AB23" s="7">
        <f>STOCK[[#This Row],[Stock Actual]]*STOCK[[#This Row],[Costo total]]</f>
        <v>0</v>
      </c>
    </row>
    <row r="24" spans="1:28" s="12" customFormat="1" ht="50" customHeight="1" x14ac:dyDescent="0.15">
      <c r="A24" s="12" t="s">
        <v>570</v>
      </c>
      <c r="B24" s="70"/>
      <c r="C24" s="12" t="s">
        <v>4</v>
      </c>
      <c r="D24" s="12" t="s">
        <v>211</v>
      </c>
      <c r="E24" s="12" t="s">
        <v>499</v>
      </c>
      <c r="F24" s="12" t="s">
        <v>239</v>
      </c>
      <c r="G24" s="12" t="s">
        <v>69</v>
      </c>
      <c r="H24" s="12">
        <f>STOCK[[#This Row],[Precio Final]]</f>
        <v>15</v>
      </c>
      <c r="I24" s="12">
        <f>STOCK[[#This Row],[Precio Venta Ideal (x1.5)]]</f>
        <v>22.247500000000002</v>
      </c>
      <c r="J24" s="87">
        <v>1</v>
      </c>
      <c r="K24" s="87">
        <f>SUMIFS(VENTAS[Cantidad],VENTAS[Código del producto Vendido],STOCK[[#This Row],[Code]])</f>
        <v>1</v>
      </c>
      <c r="L24" s="87">
        <f>STOCK[[#This Row],[Entradas]]-STOCK[[#This Row],[Salidas]]</f>
        <v>0</v>
      </c>
      <c r="M24" s="12">
        <f>STOCK[[#This Row],[Precio Final]]*10%</f>
        <v>1.5</v>
      </c>
      <c r="N24" s="12">
        <v>165</v>
      </c>
      <c r="O24" s="12">
        <v>18</v>
      </c>
      <c r="P24" s="12">
        <v>9.1666666666666661</v>
      </c>
      <c r="Q24" s="87">
        <v>245</v>
      </c>
      <c r="R24" s="12">
        <v>17</v>
      </c>
      <c r="S24" s="12">
        <f>STOCK[[#This Row],[Peso (g)]]*STOCK[[#This Row],[Precio Envío Kilogramo (USD)]]/1000</f>
        <v>4.165</v>
      </c>
      <c r="T24" s="12">
        <f>STOCK[[#This Row],[Costo Unitario (USD)]]+STOCK[[#This Row],[Costo Envío (USD)]]+STOCK[[#This Row],[Comisión 10%]]</f>
        <v>14.831666666666667</v>
      </c>
      <c r="U24" s="12">
        <f>STOCK[[#This Row],[Costo total]]*1.5</f>
        <v>22.247500000000002</v>
      </c>
      <c r="V24" s="12">
        <v>15</v>
      </c>
      <c r="W24" s="12">
        <f>STOCK[[#This Row],[Precio Final]]-STOCK[[#This Row],[Costo total]]</f>
        <v>0.168333333333333</v>
      </c>
      <c r="X24" s="12">
        <f>STOCK[[#This Row],[Ganancia Unitaria]]*STOCK[[#This Row],[Salidas]]</f>
        <v>0.168333333333333</v>
      </c>
      <c r="AA24" s="12">
        <f>STOCK[[#This Row],[Costo total]]*STOCK[[#This Row],[Entradas]]</f>
        <v>14.831666666666667</v>
      </c>
      <c r="AB24" s="12">
        <f>STOCK[[#This Row],[Stock Actual]]*STOCK[[#This Row],[Costo total]]</f>
        <v>0</v>
      </c>
    </row>
    <row r="25" spans="1:28" s="7" customFormat="1" ht="50" customHeight="1" x14ac:dyDescent="0.15">
      <c r="A25" s="7" t="s">
        <v>571</v>
      </c>
      <c r="B25" s="70"/>
      <c r="C25" s="7" t="s">
        <v>4</v>
      </c>
      <c r="D25" s="7" t="s">
        <v>2288</v>
      </c>
      <c r="E25" s="7" t="s">
        <v>2264</v>
      </c>
      <c r="F25" s="7" t="s">
        <v>2103</v>
      </c>
      <c r="G25" s="7" t="s">
        <v>69</v>
      </c>
      <c r="H25" s="7">
        <f>STOCK[[#This Row],[Precio Final]]</f>
        <v>18</v>
      </c>
      <c r="I25" s="7">
        <f>STOCK[[#This Row],[Precio Venta Ideal (x1.5)]]</f>
        <v>21.745833333333334</v>
      </c>
      <c r="J25" s="8">
        <v>1</v>
      </c>
      <c r="K25" s="8">
        <f>SUMIFS(VENTAS[Cantidad],VENTAS[Código del producto Vendido],STOCK[[#This Row],[Code]])</f>
        <v>1</v>
      </c>
      <c r="L25" s="8">
        <f>STOCK[[#This Row],[Entradas]]-STOCK[[#This Row],[Salidas]]</f>
        <v>0</v>
      </c>
      <c r="M25" s="7">
        <f>STOCK[[#This Row],[Precio Final]]*10%</f>
        <v>1.8</v>
      </c>
      <c r="N25" s="7">
        <v>175</v>
      </c>
      <c r="O25" s="7">
        <v>18</v>
      </c>
      <c r="P25" s="7">
        <v>9.7222222222222214</v>
      </c>
      <c r="Q25" s="8">
        <v>175</v>
      </c>
      <c r="R25" s="7">
        <v>17</v>
      </c>
      <c r="S25" s="7">
        <f>STOCK[[#This Row],[Peso (g)]]*STOCK[[#This Row],[Precio Envío Kilogramo (USD)]]/1000</f>
        <v>2.9750000000000001</v>
      </c>
      <c r="T25" s="12">
        <f>STOCK[[#This Row],[Costo Unitario (USD)]]+STOCK[[#This Row],[Costo Envío (USD)]]+STOCK[[#This Row],[Comisión 10%]]</f>
        <v>14.497222222222222</v>
      </c>
      <c r="U25" s="7">
        <f>STOCK[[#This Row],[Costo total]]*1.5</f>
        <v>21.745833333333334</v>
      </c>
      <c r="V25" s="7">
        <v>18</v>
      </c>
      <c r="W25" s="7">
        <f>STOCK[[#This Row],[Precio Final]]-STOCK[[#This Row],[Costo total]]</f>
        <v>3.5027777777777782</v>
      </c>
      <c r="X25" s="7">
        <f>STOCK[[#This Row],[Ganancia Unitaria]]*STOCK[[#This Row],[Salidas]]</f>
        <v>3.5027777777777782</v>
      </c>
      <c r="AA25" s="7">
        <f>STOCK[[#This Row],[Costo total]]*STOCK[[#This Row],[Entradas]]</f>
        <v>14.497222222222222</v>
      </c>
      <c r="AB25" s="7">
        <f>STOCK[[#This Row],[Stock Actual]]*STOCK[[#This Row],[Costo total]]</f>
        <v>0</v>
      </c>
    </row>
    <row r="26" spans="1:28" s="12" customFormat="1" ht="50" customHeight="1" x14ac:dyDescent="0.15">
      <c r="A26" s="12" t="s">
        <v>572</v>
      </c>
      <c r="B26" s="70"/>
      <c r="C26" s="12" t="s">
        <v>4</v>
      </c>
      <c r="D26" s="12" t="s">
        <v>211</v>
      </c>
      <c r="E26" s="12" t="s">
        <v>498</v>
      </c>
      <c r="F26" s="12" t="s">
        <v>238</v>
      </c>
      <c r="G26" s="12" t="s">
        <v>69</v>
      </c>
      <c r="H26" s="12">
        <f>STOCK[[#This Row],[Precio Final]]</f>
        <v>18</v>
      </c>
      <c r="I26" s="12">
        <f>STOCK[[#This Row],[Precio Venta Ideal (x1.5)]]</f>
        <v>21.745833333333334</v>
      </c>
      <c r="J26" s="87">
        <v>1</v>
      </c>
      <c r="K26" s="87">
        <f>SUMIFS(VENTAS[Cantidad],VENTAS[Código del producto Vendido],STOCK[[#This Row],[Code]])</f>
        <v>1</v>
      </c>
      <c r="L26" s="87">
        <f>STOCK[[#This Row],[Entradas]]-STOCK[[#This Row],[Salidas]]</f>
        <v>0</v>
      </c>
      <c r="M26" s="12">
        <f>STOCK[[#This Row],[Precio Final]]*10%</f>
        <v>1.8</v>
      </c>
      <c r="N26" s="12">
        <v>175</v>
      </c>
      <c r="O26" s="12">
        <v>18</v>
      </c>
      <c r="P26" s="12">
        <v>9.7222222222222214</v>
      </c>
      <c r="Q26" s="87">
        <v>175</v>
      </c>
      <c r="R26" s="12">
        <v>17</v>
      </c>
      <c r="S26" s="12">
        <f>STOCK[[#This Row],[Peso (g)]]*STOCK[[#This Row],[Precio Envío Kilogramo (USD)]]/1000</f>
        <v>2.9750000000000001</v>
      </c>
      <c r="T26" s="12">
        <f>STOCK[[#This Row],[Costo Unitario (USD)]]+STOCK[[#This Row],[Costo Envío (USD)]]+STOCK[[#This Row],[Comisión 10%]]</f>
        <v>14.497222222222222</v>
      </c>
      <c r="U26" s="12">
        <f>STOCK[[#This Row],[Costo total]]*1.5</f>
        <v>21.745833333333334</v>
      </c>
      <c r="V26" s="12">
        <v>18</v>
      </c>
      <c r="W26" s="12">
        <f>STOCK[[#This Row],[Precio Final]]-STOCK[[#This Row],[Costo total]]</f>
        <v>3.5027777777777782</v>
      </c>
      <c r="X26" s="12">
        <f>STOCK[[#This Row],[Ganancia Unitaria]]*STOCK[[#This Row],[Salidas]]</f>
        <v>3.5027777777777782</v>
      </c>
      <c r="AA26" s="12">
        <f>STOCK[[#This Row],[Costo total]]*STOCK[[#This Row],[Entradas]]</f>
        <v>14.497222222222222</v>
      </c>
      <c r="AB26" s="12">
        <f>STOCK[[#This Row],[Stock Actual]]*STOCK[[#This Row],[Costo total]]</f>
        <v>0</v>
      </c>
    </row>
    <row r="27" spans="1:28" s="7" customFormat="1" ht="50" customHeight="1" x14ac:dyDescent="0.15">
      <c r="A27" s="7" t="s">
        <v>573</v>
      </c>
      <c r="B27" s="70"/>
      <c r="C27" s="7" t="s">
        <v>4</v>
      </c>
      <c r="D27" s="7" t="s">
        <v>211</v>
      </c>
      <c r="E27" s="7" t="s">
        <v>502</v>
      </c>
      <c r="F27" s="7" t="s">
        <v>245</v>
      </c>
      <c r="G27" s="7" t="s">
        <v>69</v>
      </c>
      <c r="H27" s="7">
        <f>STOCK[[#This Row],[Precio Final]]</f>
        <v>28</v>
      </c>
      <c r="I27" s="7">
        <f>STOCK[[#This Row],[Precio Venta Ideal (x1.5)]]</f>
        <v>35.820833333333333</v>
      </c>
      <c r="J27" s="8">
        <v>1</v>
      </c>
      <c r="K27" s="8">
        <f>SUMIFS(VENTAS[Cantidad],VENTAS[Código del producto Vendido],STOCK[[#This Row],[Code]])</f>
        <v>1</v>
      </c>
      <c r="L27" s="8">
        <f>STOCK[[#This Row],[Entradas]]-STOCK[[#This Row],[Salidas]]</f>
        <v>0</v>
      </c>
      <c r="M27" s="7">
        <f>STOCK[[#This Row],[Precio Final]]*10%</f>
        <v>2.8000000000000003</v>
      </c>
      <c r="N27" s="7">
        <v>280</v>
      </c>
      <c r="O27" s="7">
        <v>18</v>
      </c>
      <c r="P27" s="7">
        <v>15.555555555555555</v>
      </c>
      <c r="Q27" s="8">
        <v>325</v>
      </c>
      <c r="R27" s="7">
        <v>17</v>
      </c>
      <c r="S27" s="7">
        <f>STOCK[[#This Row],[Peso (g)]]*STOCK[[#This Row],[Precio Envío Kilogramo (USD)]]/1000</f>
        <v>5.5250000000000004</v>
      </c>
      <c r="T27" s="12">
        <f>STOCK[[#This Row],[Costo Unitario (USD)]]+STOCK[[#This Row],[Costo Envío (USD)]]+STOCK[[#This Row],[Comisión 10%]]</f>
        <v>23.880555555555556</v>
      </c>
      <c r="U27" s="7">
        <f>STOCK[[#This Row],[Costo total]]*1.5</f>
        <v>35.820833333333333</v>
      </c>
      <c r="V27" s="7">
        <v>28</v>
      </c>
      <c r="W27" s="7">
        <f>STOCK[[#This Row],[Precio Final]]-STOCK[[#This Row],[Costo total]]</f>
        <v>4.1194444444444436</v>
      </c>
      <c r="X27" s="7">
        <f>STOCK[[#This Row],[Ganancia Unitaria]]*STOCK[[#This Row],[Salidas]]</f>
        <v>4.1194444444444436</v>
      </c>
      <c r="AA27" s="7">
        <f>STOCK[[#This Row],[Costo total]]*STOCK[[#This Row],[Entradas]]</f>
        <v>23.880555555555556</v>
      </c>
      <c r="AB27" s="7">
        <f>STOCK[[#This Row],[Stock Actual]]*STOCK[[#This Row],[Costo total]]</f>
        <v>0</v>
      </c>
    </row>
    <row r="28" spans="1:28" s="12" customFormat="1" ht="50" customHeight="1" x14ac:dyDescent="0.15">
      <c r="A28" s="12" t="s">
        <v>30</v>
      </c>
      <c r="B28" s="70"/>
      <c r="C28" s="12" t="s">
        <v>4</v>
      </c>
      <c r="D28" s="12" t="s">
        <v>211</v>
      </c>
      <c r="E28" s="12" t="s">
        <v>271</v>
      </c>
      <c r="F28" s="12" t="s">
        <v>243</v>
      </c>
      <c r="G28" s="12" t="s">
        <v>69</v>
      </c>
      <c r="H28" s="12">
        <f>STOCK[[#This Row],[Precio Final]]</f>
        <v>22</v>
      </c>
      <c r="I28" s="12">
        <f>STOCK[[#This Row],[Precio Venta Ideal (x1.5)]]</f>
        <v>24.395000000000003</v>
      </c>
      <c r="J28" s="87">
        <v>1</v>
      </c>
      <c r="K28" s="87">
        <f>SUMIFS(VENTAS[Cantidad],VENTAS[Código del producto Vendido],STOCK[[#This Row],[Code]])</f>
        <v>1</v>
      </c>
      <c r="L28" s="87">
        <f>STOCK[[#This Row],[Entradas]]-STOCK[[#This Row],[Salidas]]</f>
        <v>0</v>
      </c>
      <c r="M28" s="12">
        <f>STOCK[[#This Row],[Precio Final]]*10%</f>
        <v>2.2000000000000002</v>
      </c>
      <c r="N28" s="12">
        <v>195</v>
      </c>
      <c r="O28" s="12">
        <v>18</v>
      </c>
      <c r="P28" s="12">
        <v>10.833333333333334</v>
      </c>
      <c r="Q28" s="87">
        <v>190</v>
      </c>
      <c r="R28" s="12">
        <v>17</v>
      </c>
      <c r="S28" s="12">
        <f>STOCK[[#This Row],[Peso (g)]]*STOCK[[#This Row],[Precio Envío Kilogramo (USD)]]/1000</f>
        <v>3.23</v>
      </c>
      <c r="T28" s="12">
        <f>STOCK[[#This Row],[Costo Unitario (USD)]]+STOCK[[#This Row],[Costo Envío (USD)]]+STOCK[[#This Row],[Comisión 10%]]</f>
        <v>16.263333333333335</v>
      </c>
      <c r="U28" s="12">
        <f>STOCK[[#This Row],[Costo total]]*1.5</f>
        <v>24.395000000000003</v>
      </c>
      <c r="V28" s="12">
        <v>22</v>
      </c>
      <c r="W28" s="12">
        <f>STOCK[[#This Row],[Precio Final]]-STOCK[[#This Row],[Costo total]]</f>
        <v>5.7366666666666646</v>
      </c>
      <c r="X28" s="12">
        <f>STOCK[[#This Row],[Ganancia Unitaria]]*STOCK[[#This Row],[Salidas]]</f>
        <v>5.7366666666666646</v>
      </c>
      <c r="AA28" s="12">
        <f>STOCK[[#This Row],[Costo total]]*STOCK[[#This Row],[Entradas]]</f>
        <v>16.263333333333335</v>
      </c>
      <c r="AB28" s="12">
        <f>STOCK[[#This Row],[Stock Actual]]*STOCK[[#This Row],[Costo total]]</f>
        <v>0</v>
      </c>
    </row>
    <row r="29" spans="1:28" s="7" customFormat="1" ht="50" customHeight="1" x14ac:dyDescent="0.15">
      <c r="A29" s="7" t="s">
        <v>191</v>
      </c>
      <c r="B29" s="70"/>
      <c r="C29" s="7" t="s">
        <v>4</v>
      </c>
      <c r="D29" s="7" t="s">
        <v>211</v>
      </c>
      <c r="E29" s="7" t="s">
        <v>272</v>
      </c>
      <c r="F29" s="7" t="s">
        <v>244</v>
      </c>
      <c r="G29" s="7" t="s">
        <v>69</v>
      </c>
      <c r="H29" s="7">
        <f>STOCK[[#This Row],[Precio Final]]</f>
        <v>25</v>
      </c>
      <c r="I29" s="7">
        <f>STOCK[[#This Row],[Precio Venta Ideal (x1.5)]]</f>
        <v>25.389166666666668</v>
      </c>
      <c r="J29" s="8">
        <v>1</v>
      </c>
      <c r="K29" s="8">
        <f>SUMIFS(VENTAS[Cantidad],VENTAS[Código del producto Vendido],STOCK[[#This Row],[Code]])</f>
        <v>1</v>
      </c>
      <c r="L29" s="8">
        <f>STOCK[[#This Row],[Entradas]]-STOCK[[#This Row],[Salidas]]</f>
        <v>0</v>
      </c>
      <c r="M29" s="7">
        <f>STOCK[[#This Row],[Precio Final]]*10%</f>
        <v>2.5</v>
      </c>
      <c r="N29" s="7">
        <v>200</v>
      </c>
      <c r="O29" s="7">
        <v>18</v>
      </c>
      <c r="P29" s="7">
        <v>11.111111111111111</v>
      </c>
      <c r="Q29" s="8">
        <v>195</v>
      </c>
      <c r="R29" s="7">
        <v>17</v>
      </c>
      <c r="S29" s="7">
        <f>STOCK[[#This Row],[Peso (g)]]*STOCK[[#This Row],[Precio Envío Kilogramo (USD)]]/1000</f>
        <v>3.3149999999999999</v>
      </c>
      <c r="T29" s="12">
        <f>STOCK[[#This Row],[Costo Unitario (USD)]]+STOCK[[#This Row],[Costo Envío (USD)]]+STOCK[[#This Row],[Comisión 10%]]</f>
        <v>16.926111111111112</v>
      </c>
      <c r="U29" s="7">
        <f>STOCK[[#This Row],[Costo total]]*1.5</f>
        <v>25.389166666666668</v>
      </c>
      <c r="V29" s="7">
        <v>25</v>
      </c>
      <c r="W29" s="7">
        <f>STOCK[[#This Row],[Precio Final]]-STOCK[[#This Row],[Costo total]]</f>
        <v>8.073888888888888</v>
      </c>
      <c r="X29" s="7">
        <f>STOCK[[#This Row],[Ganancia Unitaria]]*STOCK[[#This Row],[Salidas]]</f>
        <v>8.073888888888888</v>
      </c>
      <c r="AA29" s="7">
        <f>STOCK[[#This Row],[Costo total]]*STOCK[[#This Row],[Entradas]]</f>
        <v>16.926111111111112</v>
      </c>
      <c r="AB29" s="7">
        <f>STOCK[[#This Row],[Stock Actual]]*STOCK[[#This Row],[Costo total]]</f>
        <v>0</v>
      </c>
    </row>
    <row r="30" spans="1:28" s="12" customFormat="1" ht="50" customHeight="1" x14ac:dyDescent="0.15">
      <c r="A30" s="12" t="s">
        <v>31</v>
      </c>
      <c r="B30" s="70"/>
      <c r="C30" s="12" t="s">
        <v>4</v>
      </c>
      <c r="D30" s="12" t="s">
        <v>211</v>
      </c>
      <c r="E30" s="12" t="s">
        <v>273</v>
      </c>
      <c r="F30" s="12" t="s">
        <v>241</v>
      </c>
      <c r="G30" s="12" t="s">
        <v>69</v>
      </c>
      <c r="H30" s="12">
        <f>STOCK[[#This Row],[Precio Final]]</f>
        <v>25</v>
      </c>
      <c r="I30" s="12">
        <f>STOCK[[#This Row],[Precio Venta Ideal (x1.5)]]</f>
        <v>26.443333333333332</v>
      </c>
      <c r="J30" s="87">
        <v>1</v>
      </c>
      <c r="K30" s="87">
        <f>SUMIFS(VENTAS[Cantidad],VENTAS[Código del producto Vendido],STOCK[[#This Row],[Code]])</f>
        <v>1</v>
      </c>
      <c r="L30" s="87">
        <f>STOCK[[#This Row],[Entradas]]-STOCK[[#This Row],[Salidas]]</f>
        <v>0</v>
      </c>
      <c r="M30" s="12">
        <f>STOCK[[#This Row],[Precio Final]]*10%</f>
        <v>2.5</v>
      </c>
      <c r="N30" s="12">
        <v>205</v>
      </c>
      <c r="O30" s="12">
        <v>18</v>
      </c>
      <c r="P30" s="12">
        <v>11.388888888888889</v>
      </c>
      <c r="Q30" s="87">
        <v>220</v>
      </c>
      <c r="R30" s="12">
        <v>17</v>
      </c>
      <c r="S30" s="12">
        <f>STOCK[[#This Row],[Peso (g)]]*STOCK[[#This Row],[Precio Envío Kilogramo (USD)]]/1000</f>
        <v>3.74</v>
      </c>
      <c r="T30" s="12">
        <f>STOCK[[#This Row],[Costo Unitario (USD)]]+STOCK[[#This Row],[Costo Envío (USD)]]+STOCK[[#This Row],[Comisión 10%]]</f>
        <v>17.628888888888888</v>
      </c>
      <c r="U30" s="12">
        <f>STOCK[[#This Row],[Costo total]]*1.5</f>
        <v>26.443333333333332</v>
      </c>
      <c r="V30" s="12">
        <v>25</v>
      </c>
      <c r="W30" s="12">
        <f>STOCK[[#This Row],[Precio Final]]-STOCK[[#This Row],[Costo total]]</f>
        <v>7.3711111111111123</v>
      </c>
      <c r="X30" s="12">
        <f>STOCK[[#This Row],[Ganancia Unitaria]]*STOCK[[#This Row],[Salidas]]</f>
        <v>7.3711111111111123</v>
      </c>
      <c r="AA30" s="12">
        <f>STOCK[[#This Row],[Costo total]]*STOCK[[#This Row],[Entradas]]</f>
        <v>17.628888888888888</v>
      </c>
      <c r="AB30" s="12">
        <f>STOCK[[#This Row],[Stock Actual]]*STOCK[[#This Row],[Costo total]]</f>
        <v>0</v>
      </c>
    </row>
    <row r="31" spans="1:28" s="7" customFormat="1" ht="50" customHeight="1" x14ac:dyDescent="0.15">
      <c r="A31" s="7" t="s">
        <v>32</v>
      </c>
      <c r="B31" s="70"/>
      <c r="C31" s="7" t="s">
        <v>4</v>
      </c>
      <c r="D31" s="7" t="s">
        <v>211</v>
      </c>
      <c r="E31" s="7" t="s">
        <v>274</v>
      </c>
      <c r="F31" s="7" t="s">
        <v>243</v>
      </c>
      <c r="G31" s="7" t="s">
        <v>69</v>
      </c>
      <c r="H31" s="7">
        <f>STOCK[[#This Row],[Precio Final]]</f>
        <v>25</v>
      </c>
      <c r="I31" s="7">
        <f>STOCK[[#This Row],[Precio Venta Ideal (x1.5)]]</f>
        <v>27.718333333333334</v>
      </c>
      <c r="J31" s="8">
        <v>3</v>
      </c>
      <c r="K31" s="8">
        <f>SUMIFS(VENTAS[Cantidad],VENTAS[Código del producto Vendido],STOCK[[#This Row],[Code]])</f>
        <v>3</v>
      </c>
      <c r="L31" s="8">
        <f>STOCK[[#This Row],[Entradas]]-STOCK[[#This Row],[Salidas]]</f>
        <v>0</v>
      </c>
      <c r="M31" s="7">
        <f>STOCK[[#This Row],[Precio Final]]*10%</f>
        <v>2.5</v>
      </c>
      <c r="N31" s="7">
        <v>205</v>
      </c>
      <c r="O31" s="7">
        <v>18</v>
      </c>
      <c r="P31" s="7">
        <v>11.388888888888889</v>
      </c>
      <c r="Q31" s="8">
        <v>270</v>
      </c>
      <c r="R31" s="7">
        <v>17</v>
      </c>
      <c r="S31" s="7">
        <f>STOCK[[#This Row],[Peso (g)]]*STOCK[[#This Row],[Precio Envío Kilogramo (USD)]]/1000</f>
        <v>4.59</v>
      </c>
      <c r="T31" s="12">
        <f>STOCK[[#This Row],[Costo Unitario (USD)]]+STOCK[[#This Row],[Costo Envío (USD)]]+STOCK[[#This Row],[Comisión 10%]]</f>
        <v>18.478888888888889</v>
      </c>
      <c r="U31" s="7">
        <f>STOCK[[#This Row],[Costo total]]*1.5</f>
        <v>27.718333333333334</v>
      </c>
      <c r="V31" s="7">
        <v>25</v>
      </c>
      <c r="W31" s="7">
        <f>STOCK[[#This Row],[Precio Final]]-STOCK[[#This Row],[Costo total]]</f>
        <v>6.5211111111111109</v>
      </c>
      <c r="X31" s="7">
        <f>STOCK[[#This Row],[Ganancia Unitaria]]*STOCK[[#This Row],[Salidas]]</f>
        <v>19.563333333333333</v>
      </c>
      <c r="AA31" s="7">
        <f>STOCK[[#This Row],[Costo total]]*STOCK[[#This Row],[Entradas]]</f>
        <v>55.436666666666667</v>
      </c>
      <c r="AB31" s="7">
        <f>STOCK[[#This Row],[Stock Actual]]*STOCK[[#This Row],[Costo total]]</f>
        <v>0</v>
      </c>
    </row>
    <row r="32" spans="1:28" s="12" customFormat="1" ht="50" customHeight="1" x14ac:dyDescent="0.15">
      <c r="A32" s="12" t="s">
        <v>33</v>
      </c>
      <c r="B32" s="70"/>
      <c r="C32" s="12" t="s">
        <v>4</v>
      </c>
      <c r="D32" s="12" t="s">
        <v>211</v>
      </c>
      <c r="E32" s="12" t="s">
        <v>274</v>
      </c>
      <c r="F32" s="12" t="s">
        <v>244</v>
      </c>
      <c r="G32" s="12" t="s">
        <v>69</v>
      </c>
      <c r="H32" s="12">
        <f>STOCK[[#This Row],[Precio Final]]</f>
        <v>25</v>
      </c>
      <c r="I32" s="12">
        <f>STOCK[[#This Row],[Precio Venta Ideal (x1.5)]]</f>
        <v>27.718333333333334</v>
      </c>
      <c r="J32" s="87">
        <v>1</v>
      </c>
      <c r="K32" s="87">
        <f>SUMIFS(VENTAS[Cantidad],VENTAS[Código del producto Vendido],STOCK[[#This Row],[Code]])</f>
        <v>1</v>
      </c>
      <c r="L32" s="87">
        <f>STOCK[[#This Row],[Entradas]]-STOCK[[#This Row],[Salidas]]</f>
        <v>0</v>
      </c>
      <c r="M32" s="12">
        <f>STOCK[[#This Row],[Precio Final]]*10%</f>
        <v>2.5</v>
      </c>
      <c r="N32" s="12">
        <v>205</v>
      </c>
      <c r="O32" s="12">
        <v>18</v>
      </c>
      <c r="P32" s="12">
        <v>11.388888888888889</v>
      </c>
      <c r="Q32" s="87">
        <v>270</v>
      </c>
      <c r="R32" s="12">
        <v>17</v>
      </c>
      <c r="S32" s="12">
        <f>STOCK[[#This Row],[Peso (g)]]*STOCK[[#This Row],[Precio Envío Kilogramo (USD)]]/1000</f>
        <v>4.59</v>
      </c>
      <c r="T32" s="12">
        <f>STOCK[[#This Row],[Costo Unitario (USD)]]+STOCK[[#This Row],[Costo Envío (USD)]]+STOCK[[#This Row],[Comisión 10%]]</f>
        <v>18.478888888888889</v>
      </c>
      <c r="U32" s="12">
        <f>STOCK[[#This Row],[Costo total]]*1.5</f>
        <v>27.718333333333334</v>
      </c>
      <c r="V32" s="12">
        <v>25</v>
      </c>
      <c r="W32" s="12">
        <f>STOCK[[#This Row],[Precio Final]]-STOCK[[#This Row],[Costo total]]</f>
        <v>6.5211111111111109</v>
      </c>
      <c r="X32" s="12">
        <f>STOCK[[#This Row],[Ganancia Unitaria]]*STOCK[[#This Row],[Salidas]]</f>
        <v>6.5211111111111109</v>
      </c>
      <c r="AA32" s="12">
        <f>STOCK[[#This Row],[Costo total]]*STOCK[[#This Row],[Entradas]]</f>
        <v>18.478888888888889</v>
      </c>
      <c r="AB32" s="12">
        <f>STOCK[[#This Row],[Stock Actual]]*STOCK[[#This Row],[Costo total]]</f>
        <v>0</v>
      </c>
    </row>
    <row r="33" spans="1:28" s="7" customFormat="1" ht="50" customHeight="1" x14ac:dyDescent="0.15">
      <c r="A33" s="7" t="s">
        <v>574</v>
      </c>
      <c r="B33" s="70"/>
      <c r="C33" s="7" t="s">
        <v>4</v>
      </c>
      <c r="D33" s="7" t="s">
        <v>2289</v>
      </c>
      <c r="E33" s="7" t="s">
        <v>1766</v>
      </c>
      <c r="F33" s="7" t="s">
        <v>2103</v>
      </c>
      <c r="G33" s="7" t="s">
        <v>69</v>
      </c>
      <c r="H33" s="7">
        <f>STOCK[[#This Row],[Precio Final]]</f>
        <v>15</v>
      </c>
      <c r="I33" s="7">
        <f>STOCK[[#This Row],[Precio Venta Ideal (x1.5)]]</f>
        <v>16.928333333333335</v>
      </c>
      <c r="J33" s="8">
        <v>4</v>
      </c>
      <c r="K33" s="8">
        <f>SUMIFS(VENTAS[Cantidad],VENTAS[Código del producto Vendido],STOCK[[#This Row],[Code]])</f>
        <v>4</v>
      </c>
      <c r="L33" s="8">
        <f>STOCK[[#This Row],[Entradas]]-STOCK[[#This Row],[Salidas]]</f>
        <v>0</v>
      </c>
      <c r="M33" s="7">
        <f>STOCK[[#This Row],[Precio Final]]*10%</f>
        <v>1.5</v>
      </c>
      <c r="N33" s="7">
        <v>118</v>
      </c>
      <c r="O33" s="7">
        <v>18</v>
      </c>
      <c r="P33" s="7">
        <v>6.5555555555555554</v>
      </c>
      <c r="Q33" s="8">
        <v>190</v>
      </c>
      <c r="R33" s="7">
        <v>17</v>
      </c>
      <c r="S33" s="7">
        <f>STOCK[[#This Row],[Peso (g)]]*STOCK[[#This Row],[Precio Envío Kilogramo (USD)]]/1000</f>
        <v>3.23</v>
      </c>
      <c r="T33" s="12">
        <f>STOCK[[#This Row],[Costo Unitario (USD)]]+STOCK[[#This Row],[Costo Envío (USD)]]+STOCK[[#This Row],[Comisión 10%]]</f>
        <v>11.285555555555556</v>
      </c>
      <c r="U33" s="7">
        <f>STOCK[[#This Row],[Costo total]]*1.5</f>
        <v>16.928333333333335</v>
      </c>
      <c r="V33" s="7">
        <v>15</v>
      </c>
      <c r="W33" s="7">
        <f>STOCK[[#This Row],[Precio Final]]-STOCK[[#This Row],[Costo total]]</f>
        <v>3.7144444444444442</v>
      </c>
      <c r="X33" s="7">
        <f>STOCK[[#This Row],[Ganancia Unitaria]]*STOCK[[#This Row],[Salidas]]</f>
        <v>14.857777777777777</v>
      </c>
      <c r="AA33" s="7">
        <f>STOCK[[#This Row],[Costo total]]*STOCK[[#This Row],[Entradas]]</f>
        <v>45.142222222222223</v>
      </c>
      <c r="AB33" s="7">
        <f>STOCK[[#This Row],[Stock Actual]]*STOCK[[#This Row],[Costo total]]</f>
        <v>0</v>
      </c>
    </row>
    <row r="34" spans="1:28" s="12" customFormat="1" ht="50" customHeight="1" x14ac:dyDescent="0.15">
      <c r="A34" s="12" t="s">
        <v>34</v>
      </c>
      <c r="B34" s="70"/>
      <c r="C34" s="12" t="s">
        <v>4</v>
      </c>
      <c r="D34" s="12" t="s">
        <v>211</v>
      </c>
      <c r="E34" s="12" t="s">
        <v>275</v>
      </c>
      <c r="F34" s="12" t="s">
        <v>243</v>
      </c>
      <c r="G34" s="12" t="s">
        <v>69</v>
      </c>
      <c r="H34" s="12">
        <f>STOCK[[#This Row],[Precio Final]]</f>
        <v>22</v>
      </c>
      <c r="I34" s="12">
        <f>STOCK[[#This Row],[Precio Venta Ideal (x1.5)]]</f>
        <v>25.542499999999997</v>
      </c>
      <c r="J34" s="87">
        <v>1</v>
      </c>
      <c r="K34" s="87">
        <f>SUMIFS(VENTAS[Cantidad],VENTAS[Código del producto Vendido],STOCK[[#This Row],[Code]])</f>
        <v>1</v>
      </c>
      <c r="L34" s="87">
        <f>STOCK[[#This Row],[Entradas]]-STOCK[[#This Row],[Salidas]]</f>
        <v>0</v>
      </c>
      <c r="M34" s="12">
        <f>STOCK[[#This Row],[Precio Final]]*10%</f>
        <v>2.2000000000000002</v>
      </c>
      <c r="N34" s="12">
        <v>195</v>
      </c>
      <c r="O34" s="12">
        <v>18</v>
      </c>
      <c r="P34" s="12">
        <v>10.833333333333334</v>
      </c>
      <c r="Q34" s="87">
        <v>235</v>
      </c>
      <c r="R34" s="12">
        <v>17</v>
      </c>
      <c r="S34" s="12">
        <f>STOCK[[#This Row],[Peso (g)]]*STOCK[[#This Row],[Precio Envío Kilogramo (USD)]]/1000</f>
        <v>3.9950000000000001</v>
      </c>
      <c r="T34" s="12">
        <f>STOCK[[#This Row],[Costo Unitario (USD)]]+STOCK[[#This Row],[Costo Envío (USD)]]+STOCK[[#This Row],[Comisión 10%]]</f>
        <v>17.028333333333332</v>
      </c>
      <c r="U34" s="12">
        <f>STOCK[[#This Row],[Costo total]]*1.5</f>
        <v>25.542499999999997</v>
      </c>
      <c r="V34" s="12">
        <v>22</v>
      </c>
      <c r="W34" s="12">
        <f>STOCK[[#This Row],[Precio Final]]-STOCK[[#This Row],[Costo total]]</f>
        <v>4.9716666666666676</v>
      </c>
      <c r="X34" s="12">
        <f>STOCK[[#This Row],[Ganancia Unitaria]]*STOCK[[#This Row],[Salidas]]</f>
        <v>4.9716666666666676</v>
      </c>
      <c r="AA34" s="12">
        <f>STOCK[[#This Row],[Costo total]]*STOCK[[#This Row],[Entradas]]</f>
        <v>17.028333333333332</v>
      </c>
      <c r="AB34" s="12">
        <f>STOCK[[#This Row],[Stock Actual]]*STOCK[[#This Row],[Costo total]]</f>
        <v>0</v>
      </c>
    </row>
    <row r="35" spans="1:28" s="7" customFormat="1" ht="50" customHeight="1" x14ac:dyDescent="0.15">
      <c r="A35" s="7" t="s">
        <v>575</v>
      </c>
      <c r="B35" s="70"/>
      <c r="C35" s="7" t="s">
        <v>4</v>
      </c>
      <c r="D35" s="7" t="s">
        <v>211</v>
      </c>
      <c r="E35" s="7" t="s">
        <v>498</v>
      </c>
      <c r="F35" s="7" t="s">
        <v>243</v>
      </c>
      <c r="G35" s="7" t="s">
        <v>69</v>
      </c>
      <c r="H35" s="7">
        <f>STOCK[[#This Row],[Precio Final]]</f>
        <v>18</v>
      </c>
      <c r="I35" s="7">
        <f>STOCK[[#This Row],[Precio Venta Ideal (x1.5)]]</f>
        <v>21.329166666666666</v>
      </c>
      <c r="J35" s="8">
        <v>1</v>
      </c>
      <c r="K35" s="8">
        <f>SUMIFS(VENTAS[Cantidad],VENTAS[Código del producto Vendido],STOCK[[#This Row],[Code]])</f>
        <v>1</v>
      </c>
      <c r="L35" s="8">
        <f>STOCK[[#This Row],[Entradas]]-STOCK[[#This Row],[Salidas]]</f>
        <v>0</v>
      </c>
      <c r="M35" s="7">
        <f>STOCK[[#This Row],[Precio Final]]*10%</f>
        <v>1.8</v>
      </c>
      <c r="N35" s="7">
        <v>170</v>
      </c>
      <c r="O35" s="7">
        <v>18</v>
      </c>
      <c r="P35" s="7">
        <v>9.4444444444444446</v>
      </c>
      <c r="Q35" s="8">
        <v>175</v>
      </c>
      <c r="R35" s="7">
        <v>17</v>
      </c>
      <c r="S35" s="7">
        <f>STOCK[[#This Row],[Peso (g)]]*STOCK[[#This Row],[Precio Envío Kilogramo (USD)]]/1000</f>
        <v>2.9750000000000001</v>
      </c>
      <c r="T35" s="12">
        <f>STOCK[[#This Row],[Costo Unitario (USD)]]+STOCK[[#This Row],[Costo Envío (USD)]]+STOCK[[#This Row],[Comisión 10%]]</f>
        <v>14.219444444444445</v>
      </c>
      <c r="U35" s="7">
        <f>STOCK[[#This Row],[Costo total]]*1.5</f>
        <v>21.329166666666666</v>
      </c>
      <c r="V35" s="7">
        <v>18</v>
      </c>
      <c r="W35" s="7">
        <f>STOCK[[#This Row],[Precio Final]]-STOCK[[#This Row],[Costo total]]</f>
        <v>3.780555555555555</v>
      </c>
      <c r="X35" s="7">
        <f>STOCK[[#This Row],[Ganancia Unitaria]]*STOCK[[#This Row],[Salidas]]</f>
        <v>3.780555555555555</v>
      </c>
      <c r="AA35" s="7">
        <f>STOCK[[#This Row],[Costo total]]*STOCK[[#This Row],[Entradas]]</f>
        <v>14.219444444444445</v>
      </c>
      <c r="AB35" s="7">
        <f>STOCK[[#This Row],[Stock Actual]]*STOCK[[#This Row],[Costo total]]</f>
        <v>0</v>
      </c>
    </row>
    <row r="36" spans="1:28" s="12" customFormat="1" ht="50" customHeight="1" x14ac:dyDescent="0.15">
      <c r="A36" s="12" t="s">
        <v>576</v>
      </c>
      <c r="B36" s="70"/>
      <c r="C36" s="12" t="s">
        <v>4</v>
      </c>
      <c r="D36" s="12" t="s">
        <v>2288</v>
      </c>
      <c r="E36" s="12" t="s">
        <v>2265</v>
      </c>
      <c r="F36" s="12" t="s">
        <v>2137</v>
      </c>
      <c r="G36" s="12" t="s">
        <v>69</v>
      </c>
      <c r="H36" s="12">
        <f>STOCK[[#This Row],[Precio Final]]</f>
        <v>20</v>
      </c>
      <c r="I36" s="12">
        <f>STOCK[[#This Row],[Precio Venta Ideal (x1.5)]]</f>
        <v>21.629166666666666</v>
      </c>
      <c r="J36" s="87">
        <v>2</v>
      </c>
      <c r="K36" s="87">
        <f>SUMIFS(VENTAS[Cantidad],VENTAS[Código del producto Vendido],STOCK[[#This Row],[Code]])</f>
        <v>1</v>
      </c>
      <c r="L36" s="87">
        <f>STOCK[[#This Row],[Entradas]]-STOCK[[#This Row],[Salidas]]</f>
        <v>1</v>
      </c>
      <c r="M36" s="12">
        <f>STOCK[[#This Row],[Precio Final]]*10%</f>
        <v>2</v>
      </c>
      <c r="N36" s="12">
        <v>170</v>
      </c>
      <c r="O36" s="12">
        <v>18</v>
      </c>
      <c r="P36" s="12">
        <v>9.4444444444444446</v>
      </c>
      <c r="Q36" s="87">
        <v>175</v>
      </c>
      <c r="R36" s="12">
        <v>17</v>
      </c>
      <c r="S36" s="12">
        <f>STOCK[[#This Row],[Peso (g)]]*STOCK[[#This Row],[Precio Envío Kilogramo (USD)]]/1000</f>
        <v>2.9750000000000001</v>
      </c>
      <c r="T36" s="12">
        <f>STOCK[[#This Row],[Costo Unitario (USD)]]+STOCK[[#This Row],[Costo Envío (USD)]]+STOCK[[#This Row],[Comisión 10%]]</f>
        <v>14.419444444444444</v>
      </c>
      <c r="U36" s="12">
        <f>STOCK[[#This Row],[Costo total]]*1.5</f>
        <v>21.629166666666666</v>
      </c>
      <c r="V36" s="12">
        <v>20</v>
      </c>
      <c r="W36" s="12">
        <f>STOCK[[#This Row],[Precio Final]]-STOCK[[#This Row],[Costo total]]</f>
        <v>5.5805555555555557</v>
      </c>
      <c r="X36" s="12">
        <f>STOCK[[#This Row],[Ganancia Unitaria]]*STOCK[[#This Row],[Salidas]]</f>
        <v>5.5805555555555557</v>
      </c>
      <c r="AA36" s="12">
        <f>STOCK[[#This Row],[Costo total]]*STOCK[[#This Row],[Entradas]]</f>
        <v>28.838888888888889</v>
      </c>
      <c r="AB36" s="12">
        <f>STOCK[[#This Row],[Stock Actual]]*STOCK[[#This Row],[Costo total]]</f>
        <v>14.419444444444444</v>
      </c>
    </row>
    <row r="37" spans="1:28" s="7" customFormat="1" ht="50" customHeight="1" x14ac:dyDescent="0.15">
      <c r="A37" s="7" t="s">
        <v>35</v>
      </c>
      <c r="B37" s="70"/>
      <c r="C37" s="7" t="s">
        <v>4</v>
      </c>
      <c r="D37" s="7" t="s">
        <v>211</v>
      </c>
      <c r="E37" s="7" t="s">
        <v>276</v>
      </c>
      <c r="F37" s="7" t="s">
        <v>241</v>
      </c>
      <c r="G37" s="7" t="s">
        <v>69</v>
      </c>
      <c r="H37" s="7">
        <f>STOCK[[#This Row],[Precio Final]]</f>
        <v>25</v>
      </c>
      <c r="I37" s="7">
        <f>STOCK[[#This Row],[Precio Venta Ideal (x1.5)]]</f>
        <v>31.468333333333334</v>
      </c>
      <c r="J37" s="8">
        <v>1</v>
      </c>
      <c r="K37" s="8">
        <f>SUMIFS(VENTAS[Cantidad],VENTAS[Código del producto Vendido],STOCK[[#This Row],[Code]])</f>
        <v>1</v>
      </c>
      <c r="L37" s="8">
        <f>STOCK[[#This Row],[Entradas]]-STOCK[[#This Row],[Salidas]]</f>
        <v>0</v>
      </c>
      <c r="M37" s="7">
        <f>STOCK[[#This Row],[Precio Final]]*10%</f>
        <v>2.5</v>
      </c>
      <c r="N37" s="7">
        <v>250</v>
      </c>
      <c r="O37" s="7">
        <v>18</v>
      </c>
      <c r="P37" s="7">
        <v>13.888888888888889</v>
      </c>
      <c r="Q37" s="8">
        <v>270</v>
      </c>
      <c r="R37" s="7">
        <v>17</v>
      </c>
      <c r="S37" s="7">
        <f>STOCK[[#This Row],[Peso (g)]]*STOCK[[#This Row],[Precio Envío Kilogramo (USD)]]/1000</f>
        <v>4.59</v>
      </c>
      <c r="T37" s="12">
        <f>STOCK[[#This Row],[Costo Unitario (USD)]]+STOCK[[#This Row],[Costo Envío (USD)]]+STOCK[[#This Row],[Comisión 10%]]</f>
        <v>20.978888888888889</v>
      </c>
      <c r="U37" s="7">
        <f>STOCK[[#This Row],[Costo total]]*1.5</f>
        <v>31.468333333333334</v>
      </c>
      <c r="V37" s="7">
        <v>25</v>
      </c>
      <c r="W37" s="7">
        <f>STOCK[[#This Row],[Precio Final]]-STOCK[[#This Row],[Costo total]]</f>
        <v>4.0211111111111109</v>
      </c>
      <c r="X37" s="7">
        <f>STOCK[[#This Row],[Ganancia Unitaria]]*STOCK[[#This Row],[Salidas]]</f>
        <v>4.0211111111111109</v>
      </c>
      <c r="AA37" s="7">
        <f>STOCK[[#This Row],[Costo total]]*STOCK[[#This Row],[Entradas]]</f>
        <v>20.978888888888889</v>
      </c>
      <c r="AB37" s="7">
        <f>STOCK[[#This Row],[Stock Actual]]*STOCK[[#This Row],[Costo total]]</f>
        <v>0</v>
      </c>
    </row>
    <row r="38" spans="1:28" s="12" customFormat="1" ht="50" customHeight="1" x14ac:dyDescent="0.15">
      <c r="A38" s="12" t="s">
        <v>36</v>
      </c>
      <c r="B38" s="70"/>
      <c r="C38" s="12" t="s">
        <v>4</v>
      </c>
      <c r="D38" s="12" t="s">
        <v>2287</v>
      </c>
      <c r="E38" s="12" t="s">
        <v>1767</v>
      </c>
      <c r="F38" s="12" t="s">
        <v>2157</v>
      </c>
      <c r="G38" s="12" t="s">
        <v>69</v>
      </c>
      <c r="H38" s="12">
        <f>STOCK[[#This Row],[Precio Final]]</f>
        <v>25</v>
      </c>
      <c r="I38" s="12">
        <f>STOCK[[#This Row],[Precio Venta Ideal (x1.5)]]</f>
        <v>32.48833333333333</v>
      </c>
      <c r="J38" s="87">
        <v>2</v>
      </c>
      <c r="K38" s="87">
        <f>SUMIFS(VENTAS[Cantidad],VENTAS[Código del producto Vendido],STOCK[[#This Row],[Code]])</f>
        <v>2</v>
      </c>
      <c r="L38" s="87">
        <f>STOCK[[#This Row],[Entradas]]-STOCK[[#This Row],[Salidas]]</f>
        <v>0</v>
      </c>
      <c r="M38" s="12">
        <f>STOCK[[#This Row],[Precio Final]]*10%</f>
        <v>2.5</v>
      </c>
      <c r="N38" s="12">
        <v>250</v>
      </c>
      <c r="O38" s="12">
        <v>18</v>
      </c>
      <c r="P38" s="12">
        <v>13.888888888888889</v>
      </c>
      <c r="Q38" s="87">
        <v>310</v>
      </c>
      <c r="R38" s="12">
        <v>17</v>
      </c>
      <c r="S38" s="12">
        <f>STOCK[[#This Row],[Peso (g)]]*STOCK[[#This Row],[Precio Envío Kilogramo (USD)]]/1000</f>
        <v>5.27</v>
      </c>
      <c r="T38" s="12">
        <f>STOCK[[#This Row],[Costo Unitario (USD)]]+STOCK[[#This Row],[Costo Envío (USD)]]+STOCK[[#This Row],[Comisión 10%]]</f>
        <v>21.658888888888889</v>
      </c>
      <c r="U38" s="12">
        <f>STOCK[[#This Row],[Costo total]]*1.5</f>
        <v>32.48833333333333</v>
      </c>
      <c r="V38" s="12">
        <v>25</v>
      </c>
      <c r="W38" s="12">
        <f>STOCK[[#This Row],[Precio Final]]-STOCK[[#This Row],[Costo total]]</f>
        <v>3.3411111111111111</v>
      </c>
      <c r="X38" s="12">
        <f>STOCK[[#This Row],[Ganancia Unitaria]]*STOCK[[#This Row],[Salidas]]</f>
        <v>6.6822222222222223</v>
      </c>
      <c r="AA38" s="12">
        <f>STOCK[[#This Row],[Costo total]]*STOCK[[#This Row],[Entradas]]</f>
        <v>43.317777777777778</v>
      </c>
      <c r="AB38" s="12">
        <f>STOCK[[#This Row],[Stock Actual]]*STOCK[[#This Row],[Costo total]]</f>
        <v>0</v>
      </c>
    </row>
    <row r="39" spans="1:28" s="7" customFormat="1" ht="50" customHeight="1" x14ac:dyDescent="0.15">
      <c r="A39" s="7" t="s">
        <v>577</v>
      </c>
      <c r="B39" s="70"/>
      <c r="C39" s="7" t="s">
        <v>4</v>
      </c>
      <c r="D39" s="7" t="s">
        <v>211</v>
      </c>
      <c r="E39" s="7" t="s">
        <v>404</v>
      </c>
      <c r="F39" s="7" t="s">
        <v>241</v>
      </c>
      <c r="G39" s="7" t="s">
        <v>69</v>
      </c>
      <c r="H39" s="7">
        <f>STOCK[[#This Row],[Precio Final]]</f>
        <v>28</v>
      </c>
      <c r="I39" s="7">
        <f>STOCK[[#This Row],[Precio Venta Ideal (x1.5)]]</f>
        <v>32.30083333333333</v>
      </c>
      <c r="J39" s="8">
        <v>1</v>
      </c>
      <c r="K39" s="8">
        <f>SUMIFS(VENTAS[Cantidad],VENTAS[Código del producto Vendido],STOCK[[#This Row],[Code]])</f>
        <v>1</v>
      </c>
      <c r="L39" s="8">
        <f>STOCK[[#This Row],[Entradas]]-STOCK[[#This Row],[Salidas]]</f>
        <v>0</v>
      </c>
      <c r="M39" s="7">
        <f>STOCK[[#This Row],[Precio Final]]*10%</f>
        <v>2.8000000000000003</v>
      </c>
      <c r="N39" s="7">
        <v>250</v>
      </c>
      <c r="O39" s="7">
        <v>18</v>
      </c>
      <c r="P39" s="7">
        <v>13.888888888888889</v>
      </c>
      <c r="Q39" s="8">
        <v>285</v>
      </c>
      <c r="R39" s="7">
        <v>17</v>
      </c>
      <c r="S39" s="7">
        <f>STOCK[[#This Row],[Peso (g)]]*STOCK[[#This Row],[Precio Envío Kilogramo (USD)]]/1000</f>
        <v>4.8449999999999998</v>
      </c>
      <c r="T39" s="12">
        <f>STOCK[[#This Row],[Costo Unitario (USD)]]+STOCK[[#This Row],[Costo Envío (USD)]]+STOCK[[#This Row],[Comisión 10%]]</f>
        <v>21.533888888888889</v>
      </c>
      <c r="U39" s="7">
        <f>STOCK[[#This Row],[Costo total]]*1.5</f>
        <v>32.30083333333333</v>
      </c>
      <c r="V39" s="7">
        <v>28</v>
      </c>
      <c r="W39" s="7">
        <f>STOCK[[#This Row],[Precio Final]]-STOCK[[#This Row],[Costo total]]</f>
        <v>6.4661111111111111</v>
      </c>
      <c r="X39" s="7">
        <f>STOCK[[#This Row],[Ganancia Unitaria]]*STOCK[[#This Row],[Salidas]]</f>
        <v>6.4661111111111111</v>
      </c>
      <c r="AA39" s="7">
        <f>STOCK[[#This Row],[Costo total]]*STOCK[[#This Row],[Entradas]]</f>
        <v>21.533888888888889</v>
      </c>
      <c r="AB39" s="7">
        <f>STOCK[[#This Row],[Stock Actual]]*STOCK[[#This Row],[Costo total]]</f>
        <v>0</v>
      </c>
    </row>
    <row r="40" spans="1:28" s="12" customFormat="1" ht="50" customHeight="1" x14ac:dyDescent="0.15">
      <c r="A40" s="12" t="s">
        <v>578</v>
      </c>
      <c r="B40" s="70"/>
      <c r="C40" s="12" t="s">
        <v>4</v>
      </c>
      <c r="D40" s="12" t="s">
        <v>211</v>
      </c>
      <c r="E40" s="12" t="s">
        <v>500</v>
      </c>
      <c r="F40" s="12" t="s">
        <v>243</v>
      </c>
      <c r="G40" s="12" t="s">
        <v>69</v>
      </c>
      <c r="H40" s="12">
        <f>STOCK[[#This Row],[Precio Final]]</f>
        <v>25</v>
      </c>
      <c r="I40" s="12">
        <f>STOCK[[#This Row],[Precio Venta Ideal (x1.5)]]</f>
        <v>24.810833333333335</v>
      </c>
      <c r="J40" s="87">
        <v>1</v>
      </c>
      <c r="K40" s="87">
        <f>SUMIFS(VENTAS[Cantidad],VENTAS[Código del producto Vendido],STOCK[[#This Row],[Code]])</f>
        <v>1</v>
      </c>
      <c r="L40" s="87">
        <f>STOCK[[#This Row],[Entradas]]-STOCK[[#This Row],[Salidas]]</f>
        <v>0</v>
      </c>
      <c r="M40" s="12">
        <f>STOCK[[#This Row],[Precio Final]]*10%</f>
        <v>2.5</v>
      </c>
      <c r="N40" s="12">
        <v>190</v>
      </c>
      <c r="O40" s="12">
        <v>18</v>
      </c>
      <c r="P40" s="12">
        <v>10.555555555555555</v>
      </c>
      <c r="Q40" s="87">
        <v>205</v>
      </c>
      <c r="R40" s="12">
        <v>17</v>
      </c>
      <c r="S40" s="12">
        <f>STOCK[[#This Row],[Peso (g)]]*STOCK[[#This Row],[Precio Envío Kilogramo (USD)]]/1000</f>
        <v>3.4849999999999999</v>
      </c>
      <c r="T40" s="12">
        <f>STOCK[[#This Row],[Costo Unitario (USD)]]+STOCK[[#This Row],[Costo Envío (USD)]]+STOCK[[#This Row],[Comisión 10%]]</f>
        <v>16.540555555555557</v>
      </c>
      <c r="U40" s="12">
        <f>STOCK[[#This Row],[Costo total]]*1.5</f>
        <v>24.810833333333335</v>
      </c>
      <c r="V40" s="12">
        <v>25</v>
      </c>
      <c r="W40" s="12">
        <f>STOCK[[#This Row],[Precio Final]]-STOCK[[#This Row],[Costo total]]</f>
        <v>8.4594444444444434</v>
      </c>
      <c r="X40" s="12">
        <f>STOCK[[#This Row],[Ganancia Unitaria]]*STOCK[[#This Row],[Salidas]]</f>
        <v>8.4594444444444434</v>
      </c>
      <c r="AA40" s="12">
        <f>STOCK[[#This Row],[Costo total]]*STOCK[[#This Row],[Entradas]]</f>
        <v>16.540555555555557</v>
      </c>
      <c r="AB40" s="12">
        <f>STOCK[[#This Row],[Stock Actual]]*STOCK[[#This Row],[Costo total]]</f>
        <v>0</v>
      </c>
    </row>
    <row r="41" spans="1:28" s="7" customFormat="1" ht="50" customHeight="1" x14ac:dyDescent="0.15">
      <c r="A41" s="7" t="s">
        <v>192</v>
      </c>
      <c r="B41" s="70"/>
      <c r="C41" s="7" t="s">
        <v>4</v>
      </c>
      <c r="D41" s="7" t="s">
        <v>211</v>
      </c>
      <c r="E41" s="7" t="s">
        <v>270</v>
      </c>
      <c r="F41" s="7" t="s">
        <v>243</v>
      </c>
      <c r="G41" s="7" t="s">
        <v>69</v>
      </c>
      <c r="H41" s="7">
        <f>STOCK[[#This Row],[Precio Final]]</f>
        <v>22</v>
      </c>
      <c r="I41" s="7">
        <f>STOCK[[#This Row],[Precio Venta Ideal (x1.5)]]</f>
        <v>25.125833333333333</v>
      </c>
      <c r="J41" s="8">
        <v>1</v>
      </c>
      <c r="K41" s="8">
        <f>SUMIFS(VENTAS[Cantidad],VENTAS[Código del producto Vendido],STOCK[[#This Row],[Code]])</f>
        <v>1</v>
      </c>
      <c r="L41" s="8">
        <f>STOCK[[#This Row],[Entradas]]-STOCK[[#This Row],[Salidas]]</f>
        <v>0</v>
      </c>
      <c r="M41" s="7">
        <f>STOCK[[#This Row],[Precio Final]]*10%</f>
        <v>2.2000000000000002</v>
      </c>
      <c r="N41" s="7">
        <v>190</v>
      </c>
      <c r="O41" s="7">
        <v>18</v>
      </c>
      <c r="P41" s="7">
        <v>10.555555555555555</v>
      </c>
      <c r="Q41" s="8">
        <v>235</v>
      </c>
      <c r="R41" s="7">
        <v>17</v>
      </c>
      <c r="S41" s="7">
        <f>STOCK[[#This Row],[Peso (g)]]*STOCK[[#This Row],[Precio Envío Kilogramo (USD)]]/1000</f>
        <v>3.9950000000000001</v>
      </c>
      <c r="T41" s="12">
        <f>STOCK[[#This Row],[Costo Unitario (USD)]]+STOCK[[#This Row],[Costo Envío (USD)]]+STOCK[[#This Row],[Comisión 10%]]</f>
        <v>16.750555555555554</v>
      </c>
      <c r="U41" s="7">
        <f>STOCK[[#This Row],[Costo total]]*1.5</f>
        <v>25.125833333333333</v>
      </c>
      <c r="V41" s="7">
        <v>22</v>
      </c>
      <c r="W41" s="7">
        <f>STOCK[[#This Row],[Precio Final]]-STOCK[[#This Row],[Costo total]]</f>
        <v>5.2494444444444461</v>
      </c>
      <c r="X41" s="7">
        <f>STOCK[[#This Row],[Ganancia Unitaria]]*STOCK[[#This Row],[Salidas]]</f>
        <v>5.2494444444444461</v>
      </c>
      <c r="AA41" s="7">
        <f>STOCK[[#This Row],[Costo total]]*STOCK[[#This Row],[Entradas]]</f>
        <v>16.750555555555554</v>
      </c>
      <c r="AB41" s="7">
        <f>STOCK[[#This Row],[Stock Actual]]*STOCK[[#This Row],[Costo total]]</f>
        <v>0</v>
      </c>
    </row>
    <row r="42" spans="1:28" s="12" customFormat="1" ht="50" customHeight="1" x14ac:dyDescent="0.15">
      <c r="A42" s="12" t="s">
        <v>37</v>
      </c>
      <c r="B42" s="70"/>
      <c r="C42" s="12" t="s">
        <v>4</v>
      </c>
      <c r="D42" s="12" t="s">
        <v>211</v>
      </c>
      <c r="E42" s="12" t="s">
        <v>269</v>
      </c>
      <c r="F42" s="12" t="s">
        <v>243</v>
      </c>
      <c r="G42" s="12" t="s">
        <v>69</v>
      </c>
      <c r="H42" s="12">
        <f>STOCK[[#This Row],[Precio Final]]</f>
        <v>25</v>
      </c>
      <c r="I42" s="12">
        <f>STOCK[[#This Row],[Precio Venta Ideal (x1.5)]]</f>
        <v>30.796666666666663</v>
      </c>
      <c r="J42" s="87">
        <v>1</v>
      </c>
      <c r="K42" s="87">
        <f>SUMIFS(VENTAS[Cantidad],VENTAS[Código del producto Vendido],STOCK[[#This Row],[Code]])</f>
        <v>1</v>
      </c>
      <c r="L42" s="87">
        <f>STOCK[[#This Row],[Entradas]]-STOCK[[#This Row],[Salidas]]</f>
        <v>0</v>
      </c>
      <c r="M42" s="12">
        <f>STOCK[[#This Row],[Precio Final]]*10%</f>
        <v>2.5</v>
      </c>
      <c r="N42" s="12">
        <v>245</v>
      </c>
      <c r="O42" s="12">
        <v>18</v>
      </c>
      <c r="P42" s="12">
        <v>13.611111111111111</v>
      </c>
      <c r="Q42" s="87">
        <v>260</v>
      </c>
      <c r="R42" s="12">
        <v>17</v>
      </c>
      <c r="S42" s="12">
        <f>STOCK[[#This Row],[Peso (g)]]*STOCK[[#This Row],[Precio Envío Kilogramo (USD)]]/1000</f>
        <v>4.42</v>
      </c>
      <c r="T42" s="12">
        <f>STOCK[[#This Row],[Costo Unitario (USD)]]+STOCK[[#This Row],[Costo Envío (USD)]]+STOCK[[#This Row],[Comisión 10%]]</f>
        <v>20.531111111111109</v>
      </c>
      <c r="U42" s="12">
        <f>STOCK[[#This Row],[Costo total]]*1.5</f>
        <v>30.796666666666663</v>
      </c>
      <c r="V42" s="12">
        <v>25</v>
      </c>
      <c r="W42" s="12">
        <f>STOCK[[#This Row],[Precio Final]]-STOCK[[#This Row],[Costo total]]</f>
        <v>4.4688888888888911</v>
      </c>
      <c r="X42" s="12">
        <f>STOCK[[#This Row],[Ganancia Unitaria]]*STOCK[[#This Row],[Salidas]]</f>
        <v>4.4688888888888911</v>
      </c>
      <c r="AA42" s="12">
        <f>STOCK[[#This Row],[Costo total]]*STOCK[[#This Row],[Entradas]]</f>
        <v>20.531111111111109</v>
      </c>
      <c r="AB42" s="12">
        <f>STOCK[[#This Row],[Stock Actual]]*STOCK[[#This Row],[Costo total]]</f>
        <v>0</v>
      </c>
    </row>
    <row r="43" spans="1:28" s="7" customFormat="1" ht="50" customHeight="1" x14ac:dyDescent="0.15">
      <c r="A43" s="7" t="s">
        <v>38</v>
      </c>
      <c r="B43" s="70"/>
      <c r="C43" s="7" t="s">
        <v>4</v>
      </c>
      <c r="D43" s="7" t="s">
        <v>211</v>
      </c>
      <c r="E43" s="7" t="s">
        <v>291</v>
      </c>
      <c r="F43" s="7" t="s">
        <v>241</v>
      </c>
      <c r="G43" s="7" t="s">
        <v>69</v>
      </c>
      <c r="H43" s="7">
        <f>STOCK[[#This Row],[Precio Final]]</f>
        <v>25</v>
      </c>
      <c r="I43" s="7">
        <f>STOCK[[#This Row],[Precio Venta Ideal (x1.5)]]</f>
        <v>28.781666666666666</v>
      </c>
      <c r="J43" s="8">
        <v>1</v>
      </c>
      <c r="K43" s="8">
        <f>SUMIFS(VENTAS[Cantidad],VENTAS[Código del producto Vendido],STOCK[[#This Row],[Code]])</f>
        <v>1</v>
      </c>
      <c r="L43" s="8">
        <f>STOCK[[#This Row],[Entradas]]-STOCK[[#This Row],[Salidas]]</f>
        <v>0</v>
      </c>
      <c r="M43" s="7">
        <f>STOCK[[#This Row],[Precio Final]]*10%</f>
        <v>2.5</v>
      </c>
      <c r="N43" s="7">
        <v>230</v>
      </c>
      <c r="O43" s="7">
        <v>18</v>
      </c>
      <c r="P43" s="7">
        <v>12.777777777777779</v>
      </c>
      <c r="Q43" s="8">
        <v>230</v>
      </c>
      <c r="R43" s="7">
        <v>17</v>
      </c>
      <c r="S43" s="7">
        <f>STOCK[[#This Row],[Peso (g)]]*STOCK[[#This Row],[Precio Envío Kilogramo (USD)]]/1000</f>
        <v>3.91</v>
      </c>
      <c r="T43" s="12">
        <f>STOCK[[#This Row],[Costo Unitario (USD)]]+STOCK[[#This Row],[Costo Envío (USD)]]+STOCK[[#This Row],[Comisión 10%]]</f>
        <v>19.187777777777779</v>
      </c>
      <c r="U43" s="7">
        <f>STOCK[[#This Row],[Costo total]]*1.5</f>
        <v>28.781666666666666</v>
      </c>
      <c r="V43" s="7">
        <v>25</v>
      </c>
      <c r="W43" s="7">
        <f>STOCK[[#This Row],[Precio Final]]-STOCK[[#This Row],[Costo total]]</f>
        <v>5.8122222222222213</v>
      </c>
      <c r="X43" s="7">
        <f>STOCK[[#This Row],[Ganancia Unitaria]]*STOCK[[#This Row],[Salidas]]</f>
        <v>5.8122222222222213</v>
      </c>
      <c r="AA43" s="7">
        <f>STOCK[[#This Row],[Costo total]]*STOCK[[#This Row],[Entradas]]</f>
        <v>19.187777777777779</v>
      </c>
      <c r="AB43" s="7">
        <f>STOCK[[#This Row],[Stock Actual]]*STOCK[[#This Row],[Costo total]]</f>
        <v>0</v>
      </c>
    </row>
    <row r="44" spans="1:28" s="12" customFormat="1" ht="50" customHeight="1" x14ac:dyDescent="0.15">
      <c r="A44" s="12" t="s">
        <v>39</v>
      </c>
      <c r="B44" s="70"/>
      <c r="C44" s="12" t="s">
        <v>4</v>
      </c>
      <c r="D44" s="12" t="s">
        <v>211</v>
      </c>
      <c r="E44" s="12" t="s">
        <v>225</v>
      </c>
      <c r="F44" s="12" t="s">
        <v>241</v>
      </c>
      <c r="G44" s="12" t="s">
        <v>69</v>
      </c>
      <c r="H44" s="12">
        <f>STOCK[[#This Row],[Precio Final]]</f>
        <v>25</v>
      </c>
      <c r="I44" s="12">
        <f>STOCK[[#This Row],[Precio Venta Ideal (x1.5)]]</f>
        <v>28.909166666666671</v>
      </c>
      <c r="J44" s="87">
        <v>2</v>
      </c>
      <c r="K44" s="87">
        <f>SUMIFS(VENTAS[Cantidad],VENTAS[Código del producto Vendido],STOCK[[#This Row],[Code]])</f>
        <v>2</v>
      </c>
      <c r="L44" s="87">
        <f>STOCK[[#This Row],[Entradas]]-STOCK[[#This Row],[Salidas]]</f>
        <v>0</v>
      </c>
      <c r="M44" s="12">
        <f>STOCK[[#This Row],[Precio Final]]*10%</f>
        <v>2.5</v>
      </c>
      <c r="N44" s="12">
        <v>230</v>
      </c>
      <c r="O44" s="12">
        <v>18</v>
      </c>
      <c r="P44" s="12">
        <v>12.777777777777779</v>
      </c>
      <c r="Q44" s="87">
        <v>235</v>
      </c>
      <c r="R44" s="12">
        <v>17</v>
      </c>
      <c r="S44" s="12">
        <f>STOCK[[#This Row],[Peso (g)]]*STOCK[[#This Row],[Precio Envío Kilogramo (USD)]]/1000</f>
        <v>3.9950000000000001</v>
      </c>
      <c r="T44" s="12">
        <f>STOCK[[#This Row],[Costo Unitario (USD)]]+STOCK[[#This Row],[Costo Envío (USD)]]+STOCK[[#This Row],[Comisión 10%]]</f>
        <v>19.27277777777778</v>
      </c>
      <c r="U44" s="12">
        <f>STOCK[[#This Row],[Costo total]]*1.5</f>
        <v>28.909166666666671</v>
      </c>
      <c r="V44" s="12">
        <v>25</v>
      </c>
      <c r="W44" s="12">
        <f>STOCK[[#This Row],[Precio Final]]-STOCK[[#This Row],[Costo total]]</f>
        <v>5.7272222222222204</v>
      </c>
      <c r="X44" s="12">
        <f>STOCK[[#This Row],[Ganancia Unitaria]]*STOCK[[#This Row],[Salidas]]</f>
        <v>11.454444444444441</v>
      </c>
      <c r="AA44" s="12">
        <f>STOCK[[#This Row],[Costo total]]*STOCK[[#This Row],[Entradas]]</f>
        <v>38.545555555555559</v>
      </c>
      <c r="AB44" s="12">
        <f>STOCK[[#This Row],[Stock Actual]]*STOCK[[#This Row],[Costo total]]</f>
        <v>0</v>
      </c>
    </row>
    <row r="45" spans="1:28" s="7" customFormat="1" ht="50" customHeight="1" x14ac:dyDescent="0.15">
      <c r="A45" s="7" t="s">
        <v>579</v>
      </c>
      <c r="B45" s="70"/>
      <c r="C45" s="7" t="s">
        <v>4</v>
      </c>
      <c r="D45" s="7" t="s">
        <v>211</v>
      </c>
      <c r="E45" s="7" t="s">
        <v>277</v>
      </c>
      <c r="F45" s="7" t="s">
        <v>241</v>
      </c>
      <c r="G45" s="7" t="s">
        <v>69</v>
      </c>
      <c r="H45" s="7">
        <f>STOCK[[#This Row],[Precio Final]]</f>
        <v>25</v>
      </c>
      <c r="I45" s="7">
        <f>STOCK[[#This Row],[Precio Venta Ideal (x1.5)]]</f>
        <v>25.516666666666669</v>
      </c>
      <c r="J45" s="8">
        <v>1</v>
      </c>
      <c r="K45" s="8">
        <f>SUMIFS(VENTAS[Cantidad],VENTAS[Código del producto Vendido],STOCK[[#This Row],[Code]])</f>
        <v>1</v>
      </c>
      <c r="L45" s="8">
        <f>STOCK[[#This Row],[Entradas]]-STOCK[[#This Row],[Salidas]]</f>
        <v>0</v>
      </c>
      <c r="M45" s="7">
        <f>STOCK[[#This Row],[Precio Final]]*10%</f>
        <v>2.5</v>
      </c>
      <c r="N45" s="7">
        <v>200</v>
      </c>
      <c r="O45" s="7">
        <v>18</v>
      </c>
      <c r="P45" s="7">
        <v>11.111111111111111</v>
      </c>
      <c r="Q45" s="8">
        <v>200</v>
      </c>
      <c r="R45" s="7">
        <v>17</v>
      </c>
      <c r="S45" s="7">
        <f>STOCK[[#This Row],[Peso (g)]]*STOCK[[#This Row],[Precio Envío Kilogramo (USD)]]/1000</f>
        <v>3.4</v>
      </c>
      <c r="T45" s="12">
        <f>STOCK[[#This Row],[Costo Unitario (USD)]]+STOCK[[#This Row],[Costo Envío (USD)]]+STOCK[[#This Row],[Comisión 10%]]</f>
        <v>17.011111111111113</v>
      </c>
      <c r="U45" s="7">
        <f>STOCK[[#This Row],[Costo total]]*1.5</f>
        <v>25.516666666666669</v>
      </c>
      <c r="V45" s="7">
        <v>25</v>
      </c>
      <c r="W45" s="7">
        <f>STOCK[[#This Row],[Precio Final]]-STOCK[[#This Row],[Costo total]]</f>
        <v>7.9888888888888872</v>
      </c>
      <c r="X45" s="7">
        <f>STOCK[[#This Row],[Ganancia Unitaria]]*STOCK[[#This Row],[Salidas]]</f>
        <v>7.9888888888888872</v>
      </c>
      <c r="AA45" s="7">
        <f>STOCK[[#This Row],[Costo total]]*STOCK[[#This Row],[Entradas]]</f>
        <v>17.011111111111113</v>
      </c>
      <c r="AB45" s="7">
        <f>STOCK[[#This Row],[Stock Actual]]*STOCK[[#This Row],[Costo total]]</f>
        <v>0</v>
      </c>
    </row>
    <row r="46" spans="1:28" s="12" customFormat="1" ht="50" customHeight="1" x14ac:dyDescent="0.15">
      <c r="A46" s="12" t="s">
        <v>219</v>
      </c>
      <c r="B46" s="70"/>
      <c r="C46" s="12" t="s">
        <v>4</v>
      </c>
      <c r="D46" s="12" t="s">
        <v>974</v>
      </c>
      <c r="E46" s="12" t="s">
        <v>279</v>
      </c>
      <c r="F46" s="12" t="s">
        <v>1511</v>
      </c>
      <c r="G46" s="12" t="s">
        <v>69</v>
      </c>
      <c r="H46" s="12">
        <f>STOCK[[#This Row],[Precio Final]]</f>
        <v>20</v>
      </c>
      <c r="I46" s="12">
        <f>STOCK[[#This Row],[Precio Venta Ideal (x1.5)]]</f>
        <v>22.266666666666666</v>
      </c>
      <c r="J46" s="87">
        <v>1</v>
      </c>
      <c r="K46" s="87">
        <f>SUMIFS(VENTAS[Cantidad],VENTAS[Código del producto Vendido],STOCK[[#This Row],[Code]])</f>
        <v>1</v>
      </c>
      <c r="L46" s="87">
        <f>STOCK[[#This Row],[Entradas]]-STOCK[[#This Row],[Salidas]]</f>
        <v>0</v>
      </c>
      <c r="M46" s="12">
        <f>STOCK[[#This Row],[Precio Final]]*10%</f>
        <v>2</v>
      </c>
      <c r="N46" s="12">
        <v>170</v>
      </c>
      <c r="O46" s="12">
        <v>18</v>
      </c>
      <c r="P46" s="12">
        <v>9.4444444444444446</v>
      </c>
      <c r="Q46" s="87">
        <v>200</v>
      </c>
      <c r="R46" s="12">
        <v>17</v>
      </c>
      <c r="S46" s="12">
        <f>STOCK[[#This Row],[Peso (g)]]*STOCK[[#This Row],[Precio Envío Kilogramo (USD)]]/1000</f>
        <v>3.4</v>
      </c>
      <c r="T46" s="12">
        <f>STOCK[[#This Row],[Costo Unitario (USD)]]+STOCK[[#This Row],[Costo Envío (USD)]]+STOCK[[#This Row],[Comisión 10%]]</f>
        <v>14.844444444444445</v>
      </c>
      <c r="U46" s="12">
        <f>STOCK[[#This Row],[Costo total]]*1.5</f>
        <v>22.266666666666666</v>
      </c>
      <c r="V46" s="12">
        <v>20</v>
      </c>
      <c r="W46" s="12">
        <f>STOCK[[#This Row],[Precio Final]]-STOCK[[#This Row],[Costo total]]</f>
        <v>5.155555555555555</v>
      </c>
      <c r="X46" s="12">
        <f>STOCK[[#This Row],[Ganancia Unitaria]]*STOCK[[#This Row],[Salidas]]</f>
        <v>5.155555555555555</v>
      </c>
      <c r="AA46" s="12">
        <f>STOCK[[#This Row],[Costo total]]*STOCK[[#This Row],[Entradas]]</f>
        <v>14.844444444444445</v>
      </c>
      <c r="AB46" s="12">
        <f>STOCK[[#This Row],[Stock Actual]]*STOCK[[#This Row],[Costo total]]</f>
        <v>0</v>
      </c>
    </row>
    <row r="47" spans="1:28" s="7" customFormat="1" ht="50" customHeight="1" x14ac:dyDescent="0.15">
      <c r="A47" s="7" t="s">
        <v>220</v>
      </c>
      <c r="B47" s="70"/>
      <c r="C47" s="7" t="s">
        <v>4</v>
      </c>
      <c r="D47" s="7" t="s">
        <v>974</v>
      </c>
      <c r="E47" s="7" t="s">
        <v>278</v>
      </c>
      <c r="F47" s="7" t="s">
        <v>1512</v>
      </c>
      <c r="G47" s="7" t="s">
        <v>69</v>
      </c>
      <c r="H47" s="7">
        <f>STOCK[[#This Row],[Precio Final]]</f>
        <v>20</v>
      </c>
      <c r="I47" s="7">
        <f>STOCK[[#This Row],[Precio Venta Ideal (x1.5)]]</f>
        <v>25.149166666666662</v>
      </c>
      <c r="J47" s="8">
        <v>1</v>
      </c>
      <c r="K47" s="8">
        <f>SUMIFS(VENTAS[Cantidad],VENTAS[Código del producto Vendido],STOCK[[#This Row],[Code]])</f>
        <v>1</v>
      </c>
      <c r="L47" s="8">
        <f>STOCK[[#This Row],[Entradas]]-STOCK[[#This Row],[Salidas]]</f>
        <v>0</v>
      </c>
      <c r="M47" s="7">
        <f>STOCK[[#This Row],[Precio Final]]*10%</f>
        <v>2</v>
      </c>
      <c r="N47" s="7">
        <v>200</v>
      </c>
      <c r="O47" s="7">
        <v>18</v>
      </c>
      <c r="P47" s="7">
        <v>11.111111111111111</v>
      </c>
      <c r="Q47" s="8">
        <v>215</v>
      </c>
      <c r="R47" s="7">
        <v>17</v>
      </c>
      <c r="S47" s="7">
        <f>STOCK[[#This Row],[Peso (g)]]*STOCK[[#This Row],[Precio Envío Kilogramo (USD)]]/1000</f>
        <v>3.6549999999999998</v>
      </c>
      <c r="T47" s="12">
        <f>STOCK[[#This Row],[Costo Unitario (USD)]]+STOCK[[#This Row],[Costo Envío (USD)]]+STOCK[[#This Row],[Comisión 10%]]</f>
        <v>16.766111111111108</v>
      </c>
      <c r="U47" s="7">
        <f>STOCK[[#This Row],[Costo total]]*1.5</f>
        <v>25.149166666666662</v>
      </c>
      <c r="V47" s="7">
        <v>20</v>
      </c>
      <c r="W47" s="7">
        <f>STOCK[[#This Row],[Precio Final]]-STOCK[[#This Row],[Costo total]]</f>
        <v>3.2338888888888917</v>
      </c>
      <c r="X47" s="7">
        <f>STOCK[[#This Row],[Ganancia Unitaria]]*STOCK[[#This Row],[Salidas]]</f>
        <v>3.2338888888888917</v>
      </c>
      <c r="AA47" s="7">
        <f>STOCK[[#This Row],[Costo total]]*STOCK[[#This Row],[Entradas]]</f>
        <v>16.766111111111108</v>
      </c>
      <c r="AB47" s="7">
        <f>STOCK[[#This Row],[Stock Actual]]*STOCK[[#This Row],[Costo total]]</f>
        <v>0</v>
      </c>
    </row>
    <row r="48" spans="1:28" s="12" customFormat="1" ht="50" customHeight="1" x14ac:dyDescent="0.15">
      <c r="A48" s="12" t="s">
        <v>580</v>
      </c>
      <c r="B48" s="70"/>
      <c r="C48" s="12" t="s">
        <v>4</v>
      </c>
      <c r="D48" s="12" t="s">
        <v>1798</v>
      </c>
      <c r="E48" s="12" t="s">
        <v>1573</v>
      </c>
      <c r="F48" s="12" t="s">
        <v>1513</v>
      </c>
      <c r="G48" s="12" t="s">
        <v>69</v>
      </c>
      <c r="H48" s="12">
        <f>STOCK[[#This Row],[Precio Final]]</f>
        <v>18</v>
      </c>
      <c r="I48" s="12">
        <f>STOCK[[#This Row],[Precio Venta Ideal (x1.5)]]</f>
        <v>19.348333333333336</v>
      </c>
      <c r="J48" s="87">
        <v>1</v>
      </c>
      <c r="K48" s="87">
        <f>SUMIFS(VENTAS[Cantidad],VENTAS[Código del producto Vendido],STOCK[[#This Row],[Code]])</f>
        <v>1</v>
      </c>
      <c r="L48" s="87">
        <f>STOCK[[#This Row],[Entradas]]-STOCK[[#This Row],[Salidas]]</f>
        <v>0</v>
      </c>
      <c r="M48" s="12">
        <f>STOCK[[#This Row],[Precio Final]]*10%</f>
        <v>1.8</v>
      </c>
      <c r="N48" s="12">
        <v>160</v>
      </c>
      <c r="O48" s="12">
        <v>18</v>
      </c>
      <c r="P48" s="12">
        <v>8.8888888888888893</v>
      </c>
      <c r="Q48" s="87">
        <v>130</v>
      </c>
      <c r="R48" s="12">
        <v>17</v>
      </c>
      <c r="S48" s="12">
        <f>STOCK[[#This Row],[Peso (g)]]*STOCK[[#This Row],[Precio Envío Kilogramo (USD)]]/1000</f>
        <v>2.21</v>
      </c>
      <c r="T48" s="12">
        <f>STOCK[[#This Row],[Costo Unitario (USD)]]+STOCK[[#This Row],[Costo Envío (USD)]]+STOCK[[#This Row],[Comisión 10%]]</f>
        <v>12.898888888888891</v>
      </c>
      <c r="U48" s="12">
        <f>STOCK[[#This Row],[Costo total]]*1.5</f>
        <v>19.348333333333336</v>
      </c>
      <c r="V48" s="12">
        <v>18</v>
      </c>
      <c r="W48" s="12">
        <f>STOCK[[#This Row],[Precio Final]]-STOCK[[#This Row],[Costo total]]</f>
        <v>5.1011111111111092</v>
      </c>
      <c r="X48" s="12">
        <f>STOCK[[#This Row],[Ganancia Unitaria]]*STOCK[[#This Row],[Salidas]]</f>
        <v>5.1011111111111092</v>
      </c>
      <c r="AA48" s="12">
        <f>STOCK[[#This Row],[Costo total]]*STOCK[[#This Row],[Entradas]]</f>
        <v>12.898888888888891</v>
      </c>
      <c r="AB48" s="12">
        <f>STOCK[[#This Row],[Stock Actual]]*STOCK[[#This Row],[Costo total]]</f>
        <v>0</v>
      </c>
    </row>
    <row r="49" spans="1:28" s="7" customFormat="1" ht="50" customHeight="1" x14ac:dyDescent="0.15">
      <c r="A49" s="7" t="s">
        <v>581</v>
      </c>
      <c r="B49" s="70"/>
      <c r="C49" s="7" t="s">
        <v>4</v>
      </c>
      <c r="D49" s="7" t="s">
        <v>2271</v>
      </c>
      <c r="E49" s="7" t="s">
        <v>1574</v>
      </c>
      <c r="F49" s="7" t="s">
        <v>2166</v>
      </c>
      <c r="G49" s="7" t="s">
        <v>69</v>
      </c>
      <c r="H49" s="7">
        <f>STOCK[[#This Row],[Precio Final]]</f>
        <v>18</v>
      </c>
      <c r="I49" s="7">
        <f>STOCK[[#This Row],[Precio Venta Ideal (x1.5)]]</f>
        <v>25.138333333333335</v>
      </c>
      <c r="J49" s="8">
        <v>1</v>
      </c>
      <c r="K49" s="8">
        <f>SUMIFS(VENTAS[Cantidad],VENTAS[Código del producto Vendido],STOCK[[#This Row],[Code]])</f>
        <v>0</v>
      </c>
      <c r="L49" s="8">
        <f>STOCK[[#This Row],[Entradas]]-STOCK[[#This Row],[Salidas]]</f>
        <v>1</v>
      </c>
      <c r="M49" s="7">
        <f>STOCK[[#This Row],[Precio Final]]*10%</f>
        <v>1.8</v>
      </c>
      <c r="N49" s="7">
        <v>205</v>
      </c>
      <c r="O49" s="7">
        <v>18</v>
      </c>
      <c r="P49" s="7">
        <v>11.388888888888889</v>
      </c>
      <c r="Q49" s="8">
        <v>210</v>
      </c>
      <c r="R49" s="7">
        <v>17</v>
      </c>
      <c r="S49" s="7">
        <f>STOCK[[#This Row],[Peso (g)]]*STOCK[[#This Row],[Precio Envío Kilogramo (USD)]]/1000</f>
        <v>3.57</v>
      </c>
      <c r="T49" s="12">
        <f>STOCK[[#This Row],[Costo Unitario (USD)]]+STOCK[[#This Row],[Costo Envío (USD)]]+STOCK[[#This Row],[Comisión 10%]]</f>
        <v>16.75888888888889</v>
      </c>
      <c r="U49" s="7">
        <f>STOCK[[#This Row],[Costo total]]*1.5</f>
        <v>25.138333333333335</v>
      </c>
      <c r="V49" s="7">
        <v>18</v>
      </c>
      <c r="W49" s="7">
        <f>STOCK[[#This Row],[Precio Final]]-STOCK[[#This Row],[Costo total]]</f>
        <v>1.2411111111111097</v>
      </c>
      <c r="X49" s="7">
        <f>STOCK[[#This Row],[Ganancia Unitaria]]*STOCK[[#This Row],[Salidas]]</f>
        <v>0</v>
      </c>
      <c r="AA49" s="7">
        <f>STOCK[[#This Row],[Costo total]]*STOCK[[#This Row],[Entradas]]</f>
        <v>16.75888888888889</v>
      </c>
      <c r="AB49" s="7">
        <f>STOCK[[#This Row],[Stock Actual]]*STOCK[[#This Row],[Costo total]]</f>
        <v>16.75888888888889</v>
      </c>
    </row>
    <row r="50" spans="1:28" s="12" customFormat="1" ht="50" customHeight="1" x14ac:dyDescent="0.15">
      <c r="A50" s="12" t="s">
        <v>221</v>
      </c>
      <c r="B50" s="70"/>
      <c r="C50" s="12" t="s">
        <v>4</v>
      </c>
      <c r="D50" s="12" t="s">
        <v>974</v>
      </c>
      <c r="E50" s="12" t="s">
        <v>280</v>
      </c>
      <c r="F50" s="12" t="s">
        <v>1514</v>
      </c>
      <c r="G50" s="12" t="s">
        <v>69</v>
      </c>
      <c r="H50" s="12">
        <f>STOCK[[#This Row],[Precio Final]]</f>
        <v>20</v>
      </c>
      <c r="I50" s="12">
        <f>STOCK[[#This Row],[Precio Venta Ideal (x1.5)]]</f>
        <v>22.2075</v>
      </c>
      <c r="J50" s="87">
        <v>1</v>
      </c>
      <c r="K50" s="87">
        <f>SUMIFS(VENTAS[Cantidad],VENTAS[Código del producto Vendido],STOCK[[#This Row],[Code]])</f>
        <v>1</v>
      </c>
      <c r="L50" s="87">
        <f>STOCK[[#This Row],[Entradas]]-STOCK[[#This Row],[Salidas]]</f>
        <v>0</v>
      </c>
      <c r="M50" s="12">
        <f>STOCK[[#This Row],[Precio Final]]*10%</f>
        <v>2</v>
      </c>
      <c r="N50" s="12">
        <v>180</v>
      </c>
      <c r="O50" s="12">
        <v>18</v>
      </c>
      <c r="P50" s="12">
        <v>10</v>
      </c>
      <c r="Q50" s="87">
        <v>165</v>
      </c>
      <c r="R50" s="12">
        <v>17</v>
      </c>
      <c r="S50" s="12">
        <f>STOCK[[#This Row],[Peso (g)]]*STOCK[[#This Row],[Precio Envío Kilogramo (USD)]]/1000</f>
        <v>2.8050000000000002</v>
      </c>
      <c r="T50" s="12">
        <f>STOCK[[#This Row],[Costo Unitario (USD)]]+STOCK[[#This Row],[Costo Envío (USD)]]+STOCK[[#This Row],[Comisión 10%]]</f>
        <v>14.805</v>
      </c>
      <c r="U50" s="12">
        <f>STOCK[[#This Row],[Costo total]]*1.5</f>
        <v>22.2075</v>
      </c>
      <c r="V50" s="12">
        <v>20</v>
      </c>
      <c r="W50" s="12">
        <f>STOCK[[#This Row],[Precio Final]]-STOCK[[#This Row],[Costo total]]</f>
        <v>5.1950000000000003</v>
      </c>
      <c r="X50" s="12">
        <f>STOCK[[#This Row],[Ganancia Unitaria]]*STOCK[[#This Row],[Salidas]]</f>
        <v>5.1950000000000003</v>
      </c>
      <c r="AA50" s="12">
        <f>STOCK[[#This Row],[Costo total]]*STOCK[[#This Row],[Entradas]]</f>
        <v>14.805</v>
      </c>
      <c r="AB50" s="12">
        <f>STOCK[[#This Row],[Stock Actual]]*STOCK[[#This Row],[Costo total]]</f>
        <v>0</v>
      </c>
    </row>
    <row r="51" spans="1:28" s="7" customFormat="1" ht="50" customHeight="1" x14ac:dyDescent="0.15">
      <c r="A51" s="7" t="s">
        <v>582</v>
      </c>
      <c r="B51" s="70"/>
      <c r="C51" s="7" t="s">
        <v>4</v>
      </c>
      <c r="D51" s="7" t="s">
        <v>2271</v>
      </c>
      <c r="E51" s="7" t="s">
        <v>1575</v>
      </c>
      <c r="F51" s="7" t="s">
        <v>2167</v>
      </c>
      <c r="G51" s="7" t="s">
        <v>69</v>
      </c>
      <c r="H51" s="7">
        <f>STOCK[[#This Row],[Precio Final]]</f>
        <v>18</v>
      </c>
      <c r="I51" s="7">
        <f>STOCK[[#This Row],[Precio Venta Ideal (x1.5)]]</f>
        <v>19.603333333333332</v>
      </c>
      <c r="J51" s="8">
        <v>1</v>
      </c>
      <c r="K51" s="8">
        <f>SUMIFS(VENTAS[Cantidad],VENTAS[Código del producto Vendido],STOCK[[#This Row],[Code]])</f>
        <v>0</v>
      </c>
      <c r="L51" s="8">
        <f>STOCK[[#This Row],[Entradas]]-STOCK[[#This Row],[Salidas]]</f>
        <v>1</v>
      </c>
      <c r="M51" s="7">
        <f>STOCK[[#This Row],[Precio Final]]*10%</f>
        <v>1.8</v>
      </c>
      <c r="N51" s="7">
        <v>160</v>
      </c>
      <c r="O51" s="7">
        <v>18</v>
      </c>
      <c r="P51" s="7">
        <v>8.8888888888888893</v>
      </c>
      <c r="Q51" s="8">
        <v>140</v>
      </c>
      <c r="R51" s="7">
        <v>17</v>
      </c>
      <c r="S51" s="7">
        <f>STOCK[[#This Row],[Peso (g)]]*STOCK[[#This Row],[Precio Envío Kilogramo (USD)]]/1000</f>
        <v>2.38</v>
      </c>
      <c r="T51" s="12">
        <f>STOCK[[#This Row],[Costo Unitario (USD)]]+STOCK[[#This Row],[Costo Envío (USD)]]+STOCK[[#This Row],[Comisión 10%]]</f>
        <v>13.068888888888889</v>
      </c>
      <c r="U51" s="7">
        <f>STOCK[[#This Row],[Costo total]]*1.5</f>
        <v>19.603333333333332</v>
      </c>
      <c r="V51" s="7">
        <v>18</v>
      </c>
      <c r="W51" s="7">
        <f>STOCK[[#This Row],[Precio Final]]-STOCK[[#This Row],[Costo total]]</f>
        <v>4.931111111111111</v>
      </c>
      <c r="X51" s="7">
        <f>STOCK[[#This Row],[Ganancia Unitaria]]*STOCK[[#This Row],[Salidas]]</f>
        <v>0</v>
      </c>
      <c r="AA51" s="7">
        <f>STOCK[[#This Row],[Costo total]]*STOCK[[#This Row],[Entradas]]</f>
        <v>13.068888888888889</v>
      </c>
      <c r="AB51" s="7">
        <f>STOCK[[#This Row],[Stock Actual]]*STOCK[[#This Row],[Costo total]]</f>
        <v>13.068888888888889</v>
      </c>
    </row>
    <row r="52" spans="1:28" s="12" customFormat="1" ht="50" customHeight="1" x14ac:dyDescent="0.15">
      <c r="A52" s="12" t="s">
        <v>583</v>
      </c>
      <c r="B52" s="70"/>
      <c r="C52" s="12" t="s">
        <v>4</v>
      </c>
      <c r="D52" s="12" t="s">
        <v>2271</v>
      </c>
      <c r="E52" s="12" t="s">
        <v>1575</v>
      </c>
      <c r="F52" s="12" t="s">
        <v>2168</v>
      </c>
      <c r="G52" s="12" t="s">
        <v>69</v>
      </c>
      <c r="H52" s="12">
        <f>STOCK[[#This Row],[Precio Final]]</f>
        <v>18</v>
      </c>
      <c r="I52" s="12">
        <f>STOCK[[#This Row],[Precio Venta Ideal (x1.5)]]</f>
        <v>19.603333333333332</v>
      </c>
      <c r="J52" s="87">
        <v>1</v>
      </c>
      <c r="K52" s="87">
        <f>SUMIFS(VENTAS[Cantidad],VENTAS[Código del producto Vendido],STOCK[[#This Row],[Code]])</f>
        <v>0</v>
      </c>
      <c r="L52" s="87">
        <f>STOCK[[#This Row],[Entradas]]-STOCK[[#This Row],[Salidas]]</f>
        <v>1</v>
      </c>
      <c r="M52" s="12">
        <f>STOCK[[#This Row],[Precio Final]]*10%</f>
        <v>1.8</v>
      </c>
      <c r="N52" s="12">
        <v>160</v>
      </c>
      <c r="O52" s="12">
        <v>18</v>
      </c>
      <c r="P52" s="12">
        <v>8.8888888888888893</v>
      </c>
      <c r="Q52" s="87">
        <v>140</v>
      </c>
      <c r="R52" s="12">
        <v>17</v>
      </c>
      <c r="S52" s="12">
        <f>STOCK[[#This Row],[Peso (g)]]*STOCK[[#This Row],[Precio Envío Kilogramo (USD)]]/1000</f>
        <v>2.38</v>
      </c>
      <c r="T52" s="12">
        <f>STOCK[[#This Row],[Costo Unitario (USD)]]+STOCK[[#This Row],[Costo Envío (USD)]]+STOCK[[#This Row],[Comisión 10%]]</f>
        <v>13.068888888888889</v>
      </c>
      <c r="U52" s="12">
        <f>STOCK[[#This Row],[Costo total]]*1.5</f>
        <v>19.603333333333332</v>
      </c>
      <c r="V52" s="12">
        <v>18</v>
      </c>
      <c r="W52" s="12">
        <f>STOCK[[#This Row],[Precio Final]]-STOCK[[#This Row],[Costo total]]</f>
        <v>4.931111111111111</v>
      </c>
      <c r="X52" s="12">
        <f>STOCK[[#This Row],[Ganancia Unitaria]]*STOCK[[#This Row],[Salidas]]</f>
        <v>0</v>
      </c>
      <c r="AA52" s="12">
        <f>STOCK[[#This Row],[Costo total]]*STOCK[[#This Row],[Entradas]]</f>
        <v>13.068888888888889</v>
      </c>
      <c r="AB52" s="12">
        <f>STOCK[[#This Row],[Stock Actual]]*STOCK[[#This Row],[Costo total]]</f>
        <v>13.068888888888889</v>
      </c>
    </row>
    <row r="53" spans="1:28" s="7" customFormat="1" ht="50" customHeight="1" x14ac:dyDescent="0.15">
      <c r="A53" s="7" t="s">
        <v>584</v>
      </c>
      <c r="B53" s="70"/>
      <c r="C53" s="7" t="s">
        <v>4</v>
      </c>
      <c r="D53" s="7" t="s">
        <v>2271</v>
      </c>
      <c r="E53" s="7" t="s">
        <v>1587</v>
      </c>
      <c r="F53" s="7" t="s">
        <v>2167</v>
      </c>
      <c r="G53" s="7" t="s">
        <v>69</v>
      </c>
      <c r="H53" s="7">
        <f>STOCK[[#This Row],[Precio Final]]</f>
        <v>18</v>
      </c>
      <c r="I53" s="7">
        <f>STOCK[[#This Row],[Precio Venta Ideal (x1.5)]]</f>
        <v>20.53</v>
      </c>
      <c r="J53" s="8">
        <v>1</v>
      </c>
      <c r="K53" s="8">
        <f>SUMIFS(VENTAS[Cantidad],VENTAS[Código del producto Vendido],STOCK[[#This Row],[Code]])</f>
        <v>1</v>
      </c>
      <c r="L53" s="8">
        <f>STOCK[[#This Row],[Entradas]]-STOCK[[#This Row],[Salidas]]</f>
        <v>0</v>
      </c>
      <c r="M53" s="7">
        <f>STOCK[[#This Row],[Precio Final]]*10%</f>
        <v>1.8</v>
      </c>
      <c r="N53" s="7">
        <v>165</v>
      </c>
      <c r="O53" s="7">
        <v>18</v>
      </c>
      <c r="P53" s="7">
        <v>9.1666666666666661</v>
      </c>
      <c r="Q53" s="8">
        <v>160</v>
      </c>
      <c r="R53" s="7">
        <v>17</v>
      </c>
      <c r="S53" s="7">
        <f>STOCK[[#This Row],[Peso (g)]]*STOCK[[#This Row],[Precio Envío Kilogramo (USD)]]/1000</f>
        <v>2.72</v>
      </c>
      <c r="T53" s="12">
        <f>STOCK[[#This Row],[Costo Unitario (USD)]]+STOCK[[#This Row],[Costo Envío (USD)]]+STOCK[[#This Row],[Comisión 10%]]</f>
        <v>13.686666666666667</v>
      </c>
      <c r="U53" s="7">
        <f>STOCK[[#This Row],[Costo total]]*1.5</f>
        <v>20.53</v>
      </c>
      <c r="V53" s="7">
        <v>18</v>
      </c>
      <c r="W53" s="7">
        <f>STOCK[[#This Row],[Precio Final]]-STOCK[[#This Row],[Costo total]]</f>
        <v>4.3133333333333326</v>
      </c>
      <c r="X53" s="7">
        <f>STOCK[[#This Row],[Ganancia Unitaria]]*STOCK[[#This Row],[Salidas]]</f>
        <v>4.3133333333333326</v>
      </c>
      <c r="AA53" s="7">
        <f>STOCK[[#This Row],[Costo total]]*STOCK[[#This Row],[Entradas]]</f>
        <v>13.686666666666667</v>
      </c>
      <c r="AB53" s="7">
        <f>STOCK[[#This Row],[Stock Actual]]*STOCK[[#This Row],[Costo total]]</f>
        <v>0</v>
      </c>
    </row>
    <row r="54" spans="1:28" s="12" customFormat="1" ht="50" customHeight="1" x14ac:dyDescent="0.15">
      <c r="A54" s="12" t="s">
        <v>585</v>
      </c>
      <c r="B54" s="70"/>
      <c r="C54" s="12" t="s">
        <v>4</v>
      </c>
      <c r="D54" s="12" t="s">
        <v>2271</v>
      </c>
      <c r="E54" s="12" t="s">
        <v>1586</v>
      </c>
      <c r="F54" s="12" t="s">
        <v>2169</v>
      </c>
      <c r="G54" s="12" t="s">
        <v>69</v>
      </c>
      <c r="H54" s="12">
        <f>STOCK[[#This Row],[Precio Final]]</f>
        <v>18</v>
      </c>
      <c r="I54" s="12">
        <f>STOCK[[#This Row],[Precio Venta Ideal (x1.5)]]</f>
        <v>17.349166666666665</v>
      </c>
      <c r="J54" s="87">
        <v>1</v>
      </c>
      <c r="K54" s="87">
        <f>SUMIFS(VENTAS[Cantidad],VENTAS[Código del producto Vendido],STOCK[[#This Row],[Code]])</f>
        <v>1</v>
      </c>
      <c r="L54" s="87">
        <f>STOCK[[#This Row],[Entradas]]-STOCK[[#This Row],[Salidas]]</f>
        <v>0</v>
      </c>
      <c r="M54" s="12">
        <f>STOCK[[#This Row],[Precio Final]]*10%</f>
        <v>1.8</v>
      </c>
      <c r="N54" s="12">
        <v>110</v>
      </c>
      <c r="O54" s="12">
        <v>18</v>
      </c>
      <c r="P54" s="12">
        <v>6.1111111111111107</v>
      </c>
      <c r="Q54" s="87">
        <v>215</v>
      </c>
      <c r="R54" s="12">
        <v>17</v>
      </c>
      <c r="S54" s="12">
        <f>STOCK[[#This Row],[Peso (g)]]*STOCK[[#This Row],[Precio Envío Kilogramo (USD)]]/1000</f>
        <v>3.6549999999999998</v>
      </c>
      <c r="T54" s="12">
        <f>STOCK[[#This Row],[Costo Unitario (USD)]]+STOCK[[#This Row],[Costo Envío (USD)]]+STOCK[[#This Row],[Comisión 10%]]</f>
        <v>11.566111111111111</v>
      </c>
      <c r="U54" s="12">
        <f>STOCK[[#This Row],[Costo total]]*1.5</f>
        <v>17.349166666666665</v>
      </c>
      <c r="V54" s="12">
        <v>18</v>
      </c>
      <c r="W54" s="12">
        <f>STOCK[[#This Row],[Precio Final]]-STOCK[[#This Row],[Costo total]]</f>
        <v>6.4338888888888892</v>
      </c>
      <c r="X54" s="12">
        <f>STOCK[[#This Row],[Ganancia Unitaria]]*STOCK[[#This Row],[Salidas]]</f>
        <v>6.4338888888888892</v>
      </c>
      <c r="AA54" s="12">
        <f>STOCK[[#This Row],[Costo total]]*STOCK[[#This Row],[Entradas]]</f>
        <v>11.566111111111111</v>
      </c>
      <c r="AB54" s="12">
        <f>STOCK[[#This Row],[Stock Actual]]*STOCK[[#This Row],[Costo total]]</f>
        <v>0</v>
      </c>
    </row>
    <row r="55" spans="1:28" s="7" customFormat="1" ht="50" customHeight="1" x14ac:dyDescent="0.15">
      <c r="A55" s="7" t="s">
        <v>586</v>
      </c>
      <c r="B55" s="70"/>
      <c r="C55" s="7" t="s">
        <v>4</v>
      </c>
      <c r="D55" s="7" t="s">
        <v>1519</v>
      </c>
      <c r="E55" s="7" t="s">
        <v>1576</v>
      </c>
      <c r="F55" s="7" t="s">
        <v>243</v>
      </c>
      <c r="G55" s="7" t="s">
        <v>69</v>
      </c>
      <c r="H55" s="7">
        <f>STOCK[[#This Row],[Precio Final]]</f>
        <v>30</v>
      </c>
      <c r="I55" s="7">
        <f>STOCK[[#This Row],[Precio Venta Ideal (x1.5)]]</f>
        <v>32.53</v>
      </c>
      <c r="J55" s="8">
        <v>4</v>
      </c>
      <c r="K55" s="8">
        <f>SUMIFS(VENTAS[Cantidad],VENTAS[Código del producto Vendido],STOCK[[#This Row],[Code]])</f>
        <v>4</v>
      </c>
      <c r="L55" s="8">
        <f>STOCK[[#This Row],[Entradas]]-STOCK[[#This Row],[Salidas]]</f>
        <v>0</v>
      </c>
      <c r="M55" s="7">
        <f>STOCK[[#This Row],[Precio Final]]*10%</f>
        <v>3</v>
      </c>
      <c r="N55" s="7">
        <v>165</v>
      </c>
      <c r="O55" s="7">
        <v>18</v>
      </c>
      <c r="P55" s="7">
        <v>9.1666666666666661</v>
      </c>
      <c r="Q55" s="8">
        <v>560</v>
      </c>
      <c r="R55" s="7">
        <v>17</v>
      </c>
      <c r="S55" s="7">
        <f>STOCK[[#This Row],[Peso (g)]]*STOCK[[#This Row],[Precio Envío Kilogramo (USD)]]/1000</f>
        <v>9.52</v>
      </c>
      <c r="T55" s="12">
        <f>STOCK[[#This Row],[Costo Unitario (USD)]]+STOCK[[#This Row],[Costo Envío (USD)]]+STOCK[[#This Row],[Comisión 10%]]</f>
        <v>21.686666666666667</v>
      </c>
      <c r="U55" s="7">
        <f>STOCK[[#This Row],[Costo total]]*1.5</f>
        <v>32.53</v>
      </c>
      <c r="V55" s="7">
        <v>30</v>
      </c>
      <c r="W55" s="7">
        <f>STOCK[[#This Row],[Precio Final]]-STOCK[[#This Row],[Costo total]]</f>
        <v>8.3133333333333326</v>
      </c>
      <c r="X55" s="7">
        <f>STOCK[[#This Row],[Ganancia Unitaria]]*STOCK[[#This Row],[Salidas]]</f>
        <v>33.25333333333333</v>
      </c>
      <c r="AA55" s="7">
        <f>STOCK[[#This Row],[Costo total]]*STOCK[[#This Row],[Entradas]]</f>
        <v>86.74666666666667</v>
      </c>
      <c r="AB55" s="7">
        <f>STOCK[[#This Row],[Stock Actual]]*STOCK[[#This Row],[Costo total]]</f>
        <v>0</v>
      </c>
    </row>
    <row r="56" spans="1:28" s="12" customFormat="1" ht="50" customHeight="1" x14ac:dyDescent="0.15">
      <c r="A56" s="12" t="s">
        <v>587</v>
      </c>
      <c r="B56" s="70"/>
      <c r="C56" s="12" t="s">
        <v>4</v>
      </c>
      <c r="D56" s="12" t="s">
        <v>373</v>
      </c>
      <c r="E56" s="12" t="s">
        <v>290</v>
      </c>
      <c r="F56" s="12" t="s">
        <v>244</v>
      </c>
      <c r="G56" s="12" t="s">
        <v>69</v>
      </c>
      <c r="H56" s="12">
        <f>STOCK[[#This Row],[Precio Final]]</f>
        <v>30</v>
      </c>
      <c r="I56" s="12">
        <f>STOCK[[#This Row],[Precio Venta Ideal (x1.5)]]</f>
        <v>32.53</v>
      </c>
      <c r="J56" s="87">
        <v>3</v>
      </c>
      <c r="K56" s="87">
        <f>SUMIFS(VENTAS[Cantidad],VENTAS[Código del producto Vendido],STOCK[[#This Row],[Code]])</f>
        <v>3</v>
      </c>
      <c r="L56" s="87">
        <f>STOCK[[#This Row],[Entradas]]-STOCK[[#This Row],[Salidas]]</f>
        <v>0</v>
      </c>
      <c r="M56" s="12">
        <f>STOCK[[#This Row],[Precio Final]]*10%</f>
        <v>3</v>
      </c>
      <c r="N56" s="12">
        <v>165</v>
      </c>
      <c r="O56" s="12">
        <v>18</v>
      </c>
      <c r="P56" s="12">
        <v>9.1666666666666661</v>
      </c>
      <c r="Q56" s="87">
        <v>560</v>
      </c>
      <c r="R56" s="12">
        <v>17</v>
      </c>
      <c r="S56" s="12">
        <f>STOCK[[#This Row],[Peso (g)]]*STOCK[[#This Row],[Precio Envío Kilogramo (USD)]]/1000</f>
        <v>9.52</v>
      </c>
      <c r="T56" s="12">
        <f>STOCK[[#This Row],[Costo Unitario (USD)]]+STOCK[[#This Row],[Costo Envío (USD)]]+STOCK[[#This Row],[Comisión 10%]]</f>
        <v>21.686666666666667</v>
      </c>
      <c r="U56" s="12">
        <f>STOCK[[#This Row],[Costo total]]*1.5</f>
        <v>32.53</v>
      </c>
      <c r="V56" s="12">
        <v>30</v>
      </c>
      <c r="W56" s="12">
        <f>STOCK[[#This Row],[Precio Final]]-STOCK[[#This Row],[Costo total]]</f>
        <v>8.3133333333333326</v>
      </c>
      <c r="X56" s="12">
        <f>STOCK[[#This Row],[Ganancia Unitaria]]*STOCK[[#This Row],[Salidas]]</f>
        <v>24.939999999999998</v>
      </c>
      <c r="AA56" s="12">
        <f>STOCK[[#This Row],[Costo total]]*STOCK[[#This Row],[Entradas]]</f>
        <v>65.06</v>
      </c>
      <c r="AB56" s="12">
        <f>STOCK[[#This Row],[Stock Actual]]*STOCK[[#This Row],[Costo total]]</f>
        <v>0</v>
      </c>
    </row>
    <row r="57" spans="1:28" s="7" customFormat="1" ht="50" customHeight="1" x14ac:dyDescent="0.15">
      <c r="A57" s="7" t="s">
        <v>588</v>
      </c>
      <c r="B57" s="70"/>
      <c r="C57" s="7" t="s">
        <v>4</v>
      </c>
      <c r="D57" s="7" t="s">
        <v>373</v>
      </c>
      <c r="E57" s="7" t="s">
        <v>290</v>
      </c>
      <c r="F57" s="7" t="s">
        <v>243</v>
      </c>
      <c r="G57" s="7" t="s">
        <v>69</v>
      </c>
      <c r="H57" s="7">
        <f>STOCK[[#This Row],[Precio Final]]</f>
        <v>30</v>
      </c>
      <c r="I57" s="7">
        <f>STOCK[[#This Row],[Precio Venta Ideal (x1.5)]]</f>
        <v>32.53</v>
      </c>
      <c r="J57" s="8">
        <v>5</v>
      </c>
      <c r="K57" s="8">
        <f>SUMIFS(VENTAS[Cantidad],VENTAS[Código del producto Vendido],STOCK[[#This Row],[Code]])</f>
        <v>5</v>
      </c>
      <c r="L57" s="8">
        <f>STOCK[[#This Row],[Entradas]]-STOCK[[#This Row],[Salidas]]</f>
        <v>0</v>
      </c>
      <c r="M57" s="7">
        <f>STOCK[[#This Row],[Precio Final]]*10%</f>
        <v>3</v>
      </c>
      <c r="N57" s="7">
        <v>165</v>
      </c>
      <c r="O57" s="7">
        <v>18</v>
      </c>
      <c r="P57" s="7">
        <v>9.1666666666666661</v>
      </c>
      <c r="Q57" s="8">
        <v>560</v>
      </c>
      <c r="R57" s="7">
        <v>17</v>
      </c>
      <c r="S57" s="7">
        <f>STOCK[[#This Row],[Peso (g)]]*STOCK[[#This Row],[Precio Envío Kilogramo (USD)]]/1000</f>
        <v>9.52</v>
      </c>
      <c r="T57" s="12">
        <f>STOCK[[#This Row],[Costo Unitario (USD)]]+STOCK[[#This Row],[Costo Envío (USD)]]+STOCK[[#This Row],[Comisión 10%]]</f>
        <v>21.686666666666667</v>
      </c>
      <c r="U57" s="7">
        <f>STOCK[[#This Row],[Costo total]]*1.5</f>
        <v>32.53</v>
      </c>
      <c r="V57" s="7">
        <v>30</v>
      </c>
      <c r="W57" s="7">
        <f>STOCK[[#This Row],[Precio Final]]-STOCK[[#This Row],[Costo total]]</f>
        <v>8.3133333333333326</v>
      </c>
      <c r="X57" s="7">
        <f>STOCK[[#This Row],[Ganancia Unitaria]]*STOCK[[#This Row],[Salidas]]</f>
        <v>41.566666666666663</v>
      </c>
      <c r="AA57" s="7">
        <f>STOCK[[#This Row],[Costo total]]*STOCK[[#This Row],[Entradas]]</f>
        <v>108.43333333333334</v>
      </c>
      <c r="AB57" s="7">
        <f>STOCK[[#This Row],[Stock Actual]]*STOCK[[#This Row],[Costo total]]</f>
        <v>0</v>
      </c>
    </row>
    <row r="58" spans="1:28" s="12" customFormat="1" ht="50" customHeight="1" x14ac:dyDescent="0.15">
      <c r="A58" s="12" t="s">
        <v>47</v>
      </c>
      <c r="B58" s="70"/>
      <c r="C58" s="12" t="s">
        <v>4</v>
      </c>
      <c r="D58" s="12" t="s">
        <v>373</v>
      </c>
      <c r="E58" s="12" t="s">
        <v>290</v>
      </c>
      <c r="F58" s="12" t="s">
        <v>238</v>
      </c>
      <c r="G58" s="12" t="s">
        <v>69</v>
      </c>
      <c r="H58" s="12">
        <f>STOCK[[#This Row],[Precio Final]]</f>
        <v>30</v>
      </c>
      <c r="I58" s="12">
        <f>STOCK[[#This Row],[Precio Venta Ideal (x1.5)]]</f>
        <v>32.53</v>
      </c>
      <c r="J58" s="87">
        <v>3</v>
      </c>
      <c r="K58" s="87">
        <f>SUMIFS(VENTAS[Cantidad],VENTAS[Código del producto Vendido],STOCK[[#This Row],[Code]])</f>
        <v>3</v>
      </c>
      <c r="L58" s="87">
        <f>STOCK[[#This Row],[Entradas]]-STOCK[[#This Row],[Salidas]]</f>
        <v>0</v>
      </c>
      <c r="M58" s="12">
        <f>STOCK[[#This Row],[Precio Final]]*10%</f>
        <v>3</v>
      </c>
      <c r="N58" s="12">
        <v>165</v>
      </c>
      <c r="O58" s="12">
        <v>18</v>
      </c>
      <c r="P58" s="12">
        <v>9.1666666666666661</v>
      </c>
      <c r="Q58" s="87">
        <v>560</v>
      </c>
      <c r="R58" s="12">
        <v>17</v>
      </c>
      <c r="S58" s="12">
        <f>STOCK[[#This Row],[Peso (g)]]*STOCK[[#This Row],[Precio Envío Kilogramo (USD)]]/1000</f>
        <v>9.52</v>
      </c>
      <c r="T58" s="12">
        <f>STOCK[[#This Row],[Costo Unitario (USD)]]+STOCK[[#This Row],[Costo Envío (USD)]]+STOCK[[#This Row],[Comisión 10%]]</f>
        <v>21.686666666666667</v>
      </c>
      <c r="U58" s="12">
        <f>STOCK[[#This Row],[Costo total]]*1.5</f>
        <v>32.53</v>
      </c>
      <c r="V58" s="12">
        <v>30</v>
      </c>
      <c r="W58" s="12">
        <f>STOCK[[#This Row],[Precio Final]]-STOCK[[#This Row],[Costo total]]</f>
        <v>8.3133333333333326</v>
      </c>
      <c r="X58" s="12">
        <f>STOCK[[#This Row],[Ganancia Unitaria]]*STOCK[[#This Row],[Salidas]]</f>
        <v>24.939999999999998</v>
      </c>
      <c r="AA58" s="12">
        <f>STOCK[[#This Row],[Costo total]]*STOCK[[#This Row],[Entradas]]</f>
        <v>65.06</v>
      </c>
      <c r="AB58" s="12">
        <f>STOCK[[#This Row],[Stock Actual]]*STOCK[[#This Row],[Costo total]]</f>
        <v>0</v>
      </c>
    </row>
    <row r="59" spans="1:28" s="7" customFormat="1" ht="50" customHeight="1" x14ac:dyDescent="0.15">
      <c r="A59" s="7" t="s">
        <v>589</v>
      </c>
      <c r="B59" s="70"/>
      <c r="C59" s="7" t="s">
        <v>4</v>
      </c>
      <c r="D59" s="7" t="s">
        <v>211</v>
      </c>
      <c r="E59" s="7" t="s">
        <v>269</v>
      </c>
      <c r="F59" s="7" t="s">
        <v>241</v>
      </c>
      <c r="G59" s="7" t="s">
        <v>69</v>
      </c>
      <c r="H59" s="7">
        <f>STOCK[[#This Row],[Precio Final]]</f>
        <v>25</v>
      </c>
      <c r="I59" s="7">
        <f>STOCK[[#This Row],[Precio Venta Ideal (x1.5)]]</f>
        <v>31.213333333333331</v>
      </c>
      <c r="J59" s="8">
        <v>1</v>
      </c>
      <c r="K59" s="8">
        <f>SUMIFS(VENTAS[Cantidad],VENTAS[Código del producto Vendido],STOCK[[#This Row],[Code]])</f>
        <v>1</v>
      </c>
      <c r="L59" s="8">
        <f>STOCK[[#This Row],[Entradas]]-STOCK[[#This Row],[Salidas]]</f>
        <v>0</v>
      </c>
      <c r="M59" s="7">
        <f>STOCK[[#This Row],[Precio Final]]*10%</f>
        <v>2.5</v>
      </c>
      <c r="N59" s="7">
        <v>250</v>
      </c>
      <c r="O59" s="7">
        <v>18</v>
      </c>
      <c r="P59" s="7">
        <v>13.888888888888889</v>
      </c>
      <c r="Q59" s="8">
        <v>260</v>
      </c>
      <c r="R59" s="7">
        <v>17</v>
      </c>
      <c r="S59" s="7">
        <f>STOCK[[#This Row],[Peso (g)]]*STOCK[[#This Row],[Precio Envío Kilogramo (USD)]]/1000</f>
        <v>4.42</v>
      </c>
      <c r="T59" s="12">
        <f>STOCK[[#This Row],[Costo Unitario (USD)]]+STOCK[[#This Row],[Costo Envío (USD)]]+STOCK[[#This Row],[Comisión 10%]]</f>
        <v>20.808888888888887</v>
      </c>
      <c r="U59" s="7">
        <f>STOCK[[#This Row],[Costo total]]*1.5</f>
        <v>31.213333333333331</v>
      </c>
      <c r="V59" s="7">
        <v>25</v>
      </c>
      <c r="W59" s="7">
        <f>STOCK[[#This Row],[Precio Final]]-STOCK[[#This Row],[Costo total]]</f>
        <v>4.1911111111111126</v>
      </c>
      <c r="X59" s="7">
        <f>STOCK[[#This Row],[Ganancia Unitaria]]*STOCK[[#This Row],[Salidas]]</f>
        <v>4.1911111111111126</v>
      </c>
      <c r="AA59" s="7">
        <f>STOCK[[#This Row],[Costo total]]*STOCK[[#This Row],[Entradas]]</f>
        <v>20.808888888888887</v>
      </c>
      <c r="AB59" s="7">
        <f>STOCK[[#This Row],[Stock Actual]]*STOCK[[#This Row],[Costo total]]</f>
        <v>0</v>
      </c>
    </row>
    <row r="60" spans="1:28" s="12" customFormat="1" ht="50" customHeight="1" x14ac:dyDescent="0.15">
      <c r="A60" s="12" t="s">
        <v>590</v>
      </c>
      <c r="B60" s="70"/>
      <c r="C60" s="12" t="s">
        <v>4</v>
      </c>
      <c r="D60" s="12" t="s">
        <v>2271</v>
      </c>
      <c r="E60" s="12" t="s">
        <v>1577</v>
      </c>
      <c r="F60" s="12" t="s">
        <v>2167</v>
      </c>
      <c r="G60" s="12" t="s">
        <v>69</v>
      </c>
      <c r="H60" s="12">
        <f>STOCK[[#This Row],[Precio Final]]</f>
        <v>18</v>
      </c>
      <c r="I60" s="12">
        <f>STOCK[[#This Row],[Precio Venta Ideal (x1.5)]]</f>
        <v>20.020000000000003</v>
      </c>
      <c r="J60" s="87">
        <v>1</v>
      </c>
      <c r="K60" s="87">
        <f>SUMIFS(VENTAS[Cantidad],VENTAS[Código del producto Vendido],STOCK[[#This Row],[Code]])</f>
        <v>1</v>
      </c>
      <c r="L60" s="87">
        <f>STOCK[[#This Row],[Entradas]]-STOCK[[#This Row],[Salidas]]</f>
        <v>0</v>
      </c>
      <c r="M60" s="12">
        <f>STOCK[[#This Row],[Precio Final]]*10%</f>
        <v>1.8</v>
      </c>
      <c r="N60" s="12">
        <v>165</v>
      </c>
      <c r="O60" s="12">
        <v>18</v>
      </c>
      <c r="P60" s="12">
        <v>9.1666666666666661</v>
      </c>
      <c r="Q60" s="87">
        <v>140</v>
      </c>
      <c r="R60" s="12">
        <v>17</v>
      </c>
      <c r="S60" s="12">
        <f>STOCK[[#This Row],[Peso (g)]]*STOCK[[#This Row],[Precio Envío Kilogramo (USD)]]/1000</f>
        <v>2.38</v>
      </c>
      <c r="T60" s="12">
        <f>STOCK[[#This Row],[Costo Unitario (USD)]]+STOCK[[#This Row],[Costo Envío (USD)]]+STOCK[[#This Row],[Comisión 10%]]</f>
        <v>13.346666666666668</v>
      </c>
      <c r="U60" s="12">
        <f>STOCK[[#This Row],[Costo total]]*1.5</f>
        <v>20.020000000000003</v>
      </c>
      <c r="V60" s="12">
        <v>18</v>
      </c>
      <c r="W60" s="12">
        <f>STOCK[[#This Row],[Precio Final]]-STOCK[[#This Row],[Costo total]]</f>
        <v>4.6533333333333324</v>
      </c>
      <c r="X60" s="12">
        <f>STOCK[[#This Row],[Ganancia Unitaria]]*STOCK[[#This Row],[Salidas]]</f>
        <v>4.6533333333333324</v>
      </c>
      <c r="AA60" s="12">
        <f>STOCK[[#This Row],[Costo total]]*STOCK[[#This Row],[Entradas]]</f>
        <v>13.346666666666668</v>
      </c>
      <c r="AB60" s="12">
        <f>STOCK[[#This Row],[Stock Actual]]*STOCK[[#This Row],[Costo total]]</f>
        <v>0</v>
      </c>
    </row>
    <row r="61" spans="1:28" s="7" customFormat="1" ht="50" customHeight="1" x14ac:dyDescent="0.15">
      <c r="A61" s="7" t="s">
        <v>591</v>
      </c>
      <c r="B61" s="70"/>
      <c r="C61" s="7" t="s">
        <v>4</v>
      </c>
      <c r="D61" s="7" t="s">
        <v>2289</v>
      </c>
      <c r="E61" s="7" t="s">
        <v>1768</v>
      </c>
      <c r="F61" s="7" t="s">
        <v>241</v>
      </c>
      <c r="G61" s="7" t="s">
        <v>69</v>
      </c>
      <c r="H61" s="7">
        <f>STOCK[[#This Row],[Precio Final]]</f>
        <v>20</v>
      </c>
      <c r="I61" s="7">
        <f>STOCK[[#This Row],[Precio Venta Ideal (x1.5)]]</f>
        <v>22.114166666666669</v>
      </c>
      <c r="J61" s="8">
        <v>1</v>
      </c>
      <c r="K61" s="8">
        <f>SUMIFS(VENTAS[Cantidad],VENTAS[Código del producto Vendido],STOCK[[#This Row],[Code]])</f>
        <v>1</v>
      </c>
      <c r="L61" s="8">
        <f>STOCK[[#This Row],[Entradas]]-STOCK[[#This Row],[Salidas]]</f>
        <v>0</v>
      </c>
      <c r="M61" s="7">
        <f>STOCK[[#This Row],[Precio Final]]*10%</f>
        <v>2</v>
      </c>
      <c r="N61" s="7">
        <v>185</v>
      </c>
      <c r="O61" s="7">
        <v>18</v>
      </c>
      <c r="P61" s="7">
        <v>10.277777777777779</v>
      </c>
      <c r="Q61" s="8">
        <v>145</v>
      </c>
      <c r="R61" s="7">
        <v>17</v>
      </c>
      <c r="S61" s="7">
        <f>STOCK[[#This Row],[Peso (g)]]*STOCK[[#This Row],[Precio Envío Kilogramo (USD)]]/1000</f>
        <v>2.4649999999999999</v>
      </c>
      <c r="T61" s="12">
        <f>STOCK[[#This Row],[Costo Unitario (USD)]]+STOCK[[#This Row],[Costo Envío (USD)]]+STOCK[[#This Row],[Comisión 10%]]</f>
        <v>14.742777777777778</v>
      </c>
      <c r="U61" s="7">
        <f>STOCK[[#This Row],[Costo total]]*1.5</f>
        <v>22.114166666666669</v>
      </c>
      <c r="V61" s="7">
        <v>20</v>
      </c>
      <c r="W61" s="7">
        <f>STOCK[[#This Row],[Precio Final]]-STOCK[[#This Row],[Costo total]]</f>
        <v>5.2572222222222216</v>
      </c>
      <c r="X61" s="7">
        <f>STOCK[[#This Row],[Ganancia Unitaria]]*STOCK[[#This Row],[Salidas]]</f>
        <v>5.2572222222222216</v>
      </c>
      <c r="AA61" s="7">
        <f>STOCK[[#This Row],[Costo total]]*STOCK[[#This Row],[Entradas]]</f>
        <v>14.742777777777778</v>
      </c>
      <c r="AB61" s="7">
        <f>STOCK[[#This Row],[Stock Actual]]*STOCK[[#This Row],[Costo total]]</f>
        <v>0</v>
      </c>
    </row>
    <row r="62" spans="1:28" s="12" customFormat="1" ht="50" customHeight="1" x14ac:dyDescent="0.15">
      <c r="A62" s="12" t="s">
        <v>592</v>
      </c>
      <c r="B62" s="70"/>
      <c r="C62" s="12" t="s">
        <v>4</v>
      </c>
      <c r="D62" s="12" t="s">
        <v>429</v>
      </c>
      <c r="E62" s="12" t="s">
        <v>1578</v>
      </c>
      <c r="F62" s="12" t="s">
        <v>1514</v>
      </c>
      <c r="G62" s="12" t="s">
        <v>69</v>
      </c>
      <c r="H62" s="12">
        <f>STOCK[[#This Row],[Precio Final]]</f>
        <v>20</v>
      </c>
      <c r="I62" s="12">
        <f>STOCK[[#This Row],[Precio Venta Ideal (x1.5)]]</f>
        <v>21.663333333333334</v>
      </c>
      <c r="J62" s="87">
        <v>1</v>
      </c>
      <c r="K62" s="87">
        <f>SUMIFS(VENTAS[Cantidad],VENTAS[Código del producto Vendido],STOCK[[#This Row],[Code]])</f>
        <v>1</v>
      </c>
      <c r="L62" s="87">
        <f>STOCK[[#This Row],[Entradas]]-STOCK[[#This Row],[Salidas]]</f>
        <v>0</v>
      </c>
      <c r="M62" s="12">
        <f>STOCK[[#This Row],[Precio Final]]*10%</f>
        <v>2</v>
      </c>
      <c r="N62" s="12">
        <v>175</v>
      </c>
      <c r="O62" s="12">
        <v>18</v>
      </c>
      <c r="P62" s="12">
        <v>9.7222222222222214</v>
      </c>
      <c r="Q62" s="87">
        <v>160</v>
      </c>
      <c r="R62" s="12">
        <v>17</v>
      </c>
      <c r="S62" s="12">
        <f>STOCK[[#This Row],[Peso (g)]]*STOCK[[#This Row],[Precio Envío Kilogramo (USD)]]/1000</f>
        <v>2.72</v>
      </c>
      <c r="T62" s="12">
        <f>STOCK[[#This Row],[Costo Unitario (USD)]]+STOCK[[#This Row],[Costo Envío (USD)]]+STOCK[[#This Row],[Comisión 10%]]</f>
        <v>14.442222222222222</v>
      </c>
      <c r="U62" s="12">
        <f>STOCK[[#This Row],[Costo total]]*1.5</f>
        <v>21.663333333333334</v>
      </c>
      <c r="V62" s="12">
        <v>20</v>
      </c>
      <c r="W62" s="12">
        <f>STOCK[[#This Row],[Precio Final]]-STOCK[[#This Row],[Costo total]]</f>
        <v>5.5577777777777779</v>
      </c>
      <c r="X62" s="12">
        <f>STOCK[[#This Row],[Ganancia Unitaria]]*STOCK[[#This Row],[Salidas]]</f>
        <v>5.5577777777777779</v>
      </c>
      <c r="AA62" s="12">
        <f>STOCK[[#This Row],[Costo total]]*STOCK[[#This Row],[Entradas]]</f>
        <v>14.442222222222222</v>
      </c>
      <c r="AB62" s="12">
        <f>STOCK[[#This Row],[Stock Actual]]*STOCK[[#This Row],[Costo total]]</f>
        <v>0</v>
      </c>
    </row>
    <row r="63" spans="1:28" s="7" customFormat="1" ht="50" customHeight="1" x14ac:dyDescent="0.15">
      <c r="A63" s="7" t="s">
        <v>48</v>
      </c>
      <c r="B63" s="70"/>
      <c r="C63" s="7" t="s">
        <v>4</v>
      </c>
      <c r="D63" s="7" t="s">
        <v>26</v>
      </c>
      <c r="E63" s="7" t="s">
        <v>288</v>
      </c>
      <c r="F63" s="7" t="s">
        <v>241</v>
      </c>
      <c r="G63" s="7" t="s">
        <v>69</v>
      </c>
      <c r="H63" s="7">
        <f>STOCK[[#This Row],[Precio Final]]</f>
        <v>25</v>
      </c>
      <c r="I63" s="7">
        <f>STOCK[[#This Row],[Precio Venta Ideal (x1.5)]]</f>
        <v>29.733333333333334</v>
      </c>
      <c r="J63" s="8">
        <v>1</v>
      </c>
      <c r="K63" s="8">
        <f>SUMIFS(VENTAS[Cantidad],VENTAS[Código del producto Vendido],STOCK[[#This Row],[Code]])</f>
        <v>1</v>
      </c>
      <c r="L63" s="8">
        <f>STOCK[[#This Row],[Entradas]]-STOCK[[#This Row],[Salidas]]</f>
        <v>0</v>
      </c>
      <c r="M63" s="7">
        <f>STOCK[[#This Row],[Precio Final]]*10%</f>
        <v>2.5</v>
      </c>
      <c r="N63" s="7">
        <v>265</v>
      </c>
      <c r="O63" s="7">
        <v>18</v>
      </c>
      <c r="P63" s="7">
        <v>14.722222222222221</v>
      </c>
      <c r="Q63" s="8">
        <v>325</v>
      </c>
      <c r="R63" s="7">
        <v>8</v>
      </c>
      <c r="S63" s="7">
        <f>STOCK[[#This Row],[Peso (g)]]*STOCK[[#This Row],[Precio Envío Kilogramo (USD)]]/1000</f>
        <v>2.6</v>
      </c>
      <c r="T63" s="12">
        <f>STOCK[[#This Row],[Costo Unitario (USD)]]+STOCK[[#This Row],[Costo Envío (USD)]]+STOCK[[#This Row],[Comisión 10%]]</f>
        <v>19.822222222222223</v>
      </c>
      <c r="U63" s="7">
        <f>STOCK[[#This Row],[Costo total]]*1.5</f>
        <v>29.733333333333334</v>
      </c>
      <c r="V63" s="7">
        <v>25</v>
      </c>
      <c r="W63" s="7">
        <f>STOCK[[#This Row],[Precio Final]]-STOCK[[#This Row],[Costo total]]</f>
        <v>5.1777777777777771</v>
      </c>
      <c r="X63" s="7">
        <f>STOCK[[#This Row],[Ganancia Unitaria]]*STOCK[[#This Row],[Salidas]]</f>
        <v>5.1777777777777771</v>
      </c>
      <c r="Y63" s="7" t="s">
        <v>472</v>
      </c>
      <c r="AA63" s="7">
        <f>STOCK[[#This Row],[Costo total]]*STOCK[[#This Row],[Entradas]]</f>
        <v>19.822222222222223</v>
      </c>
      <c r="AB63" s="7">
        <f>STOCK[[#This Row],[Stock Actual]]*STOCK[[#This Row],[Costo total]]</f>
        <v>0</v>
      </c>
    </row>
    <row r="64" spans="1:28" s="12" customFormat="1" ht="50" customHeight="1" x14ac:dyDescent="0.15">
      <c r="A64" s="12" t="s">
        <v>593</v>
      </c>
      <c r="B64" s="70"/>
      <c r="C64" s="12" t="s">
        <v>4</v>
      </c>
      <c r="D64" s="12" t="s">
        <v>26</v>
      </c>
      <c r="E64" s="12" t="s">
        <v>287</v>
      </c>
      <c r="F64" s="12" t="s">
        <v>241</v>
      </c>
      <c r="G64" s="12" t="s">
        <v>69</v>
      </c>
      <c r="H64" s="12">
        <f>STOCK[[#This Row],[Precio Final]]</f>
        <v>30</v>
      </c>
      <c r="I64" s="12">
        <f>STOCK[[#This Row],[Precio Venta Ideal (x1.5)]]</f>
        <v>35.783333333333339</v>
      </c>
      <c r="J64" s="87">
        <v>1</v>
      </c>
      <c r="K64" s="87">
        <f>SUMIFS(VENTAS[Cantidad],VENTAS[Código del producto Vendido],STOCK[[#This Row],[Code]])</f>
        <v>1</v>
      </c>
      <c r="L64" s="87">
        <f>STOCK[[#This Row],[Entradas]]-STOCK[[#This Row],[Salidas]]</f>
        <v>0</v>
      </c>
      <c r="M64" s="12">
        <f>STOCK[[#This Row],[Precio Final]]*10%</f>
        <v>3</v>
      </c>
      <c r="N64" s="12">
        <v>325</v>
      </c>
      <c r="O64" s="12">
        <v>18</v>
      </c>
      <c r="P64" s="12">
        <v>18.055555555555557</v>
      </c>
      <c r="Q64" s="87">
        <v>350</v>
      </c>
      <c r="R64" s="12">
        <v>8</v>
      </c>
      <c r="S64" s="12">
        <f>STOCK[[#This Row],[Peso (g)]]*STOCK[[#This Row],[Precio Envío Kilogramo (USD)]]/1000</f>
        <v>2.8</v>
      </c>
      <c r="T64" s="12">
        <f>STOCK[[#This Row],[Costo Unitario (USD)]]+STOCK[[#This Row],[Costo Envío (USD)]]+STOCK[[#This Row],[Comisión 10%]]</f>
        <v>23.855555555555558</v>
      </c>
      <c r="U64" s="12">
        <f>STOCK[[#This Row],[Costo total]]*1.5</f>
        <v>35.783333333333339</v>
      </c>
      <c r="V64" s="12">
        <v>30</v>
      </c>
      <c r="W64" s="12">
        <f>STOCK[[#This Row],[Precio Final]]-STOCK[[#This Row],[Costo total]]</f>
        <v>6.1444444444444422</v>
      </c>
      <c r="X64" s="12">
        <f>STOCK[[#This Row],[Ganancia Unitaria]]*STOCK[[#This Row],[Salidas]]</f>
        <v>6.1444444444444422</v>
      </c>
      <c r="Y64" s="12" t="s">
        <v>472</v>
      </c>
      <c r="AA64" s="12">
        <f>STOCK[[#This Row],[Costo total]]*STOCK[[#This Row],[Entradas]]</f>
        <v>23.855555555555558</v>
      </c>
      <c r="AB64" s="12">
        <f>STOCK[[#This Row],[Stock Actual]]*STOCK[[#This Row],[Costo total]]</f>
        <v>0</v>
      </c>
    </row>
    <row r="65" spans="1:28" s="7" customFormat="1" ht="50" customHeight="1" x14ac:dyDescent="0.15">
      <c r="A65" s="7" t="s">
        <v>49</v>
      </c>
      <c r="B65" s="70"/>
      <c r="C65" s="7" t="s">
        <v>4</v>
      </c>
      <c r="D65" s="7" t="s">
        <v>26</v>
      </c>
      <c r="E65" s="7" t="s">
        <v>289</v>
      </c>
      <c r="F65" s="7" t="s">
        <v>241</v>
      </c>
      <c r="G65" s="7" t="s">
        <v>69</v>
      </c>
      <c r="H65" s="7">
        <f>STOCK[[#This Row],[Precio Final]]</f>
        <v>30</v>
      </c>
      <c r="I65" s="7">
        <f>STOCK[[#This Row],[Precio Venta Ideal (x1.5)]]</f>
        <v>30.900000000000002</v>
      </c>
      <c r="J65" s="8">
        <v>1</v>
      </c>
      <c r="K65" s="8">
        <f>SUMIFS(VENTAS[Cantidad],VENTAS[Código del producto Vendido],STOCK[[#This Row],[Code]])</f>
        <v>1</v>
      </c>
      <c r="L65" s="8">
        <f>STOCK[[#This Row],[Entradas]]-STOCK[[#This Row],[Salidas]]</f>
        <v>0</v>
      </c>
      <c r="M65" s="7">
        <f>STOCK[[#This Row],[Precio Final]]*10%</f>
        <v>3</v>
      </c>
      <c r="N65" s="7">
        <v>270</v>
      </c>
      <c r="O65" s="7">
        <v>18</v>
      </c>
      <c r="P65" s="7">
        <v>15</v>
      </c>
      <c r="Q65" s="8">
        <v>325</v>
      </c>
      <c r="R65" s="7">
        <v>8</v>
      </c>
      <c r="S65" s="7">
        <f>STOCK[[#This Row],[Peso (g)]]*STOCK[[#This Row],[Precio Envío Kilogramo (USD)]]/1000</f>
        <v>2.6</v>
      </c>
      <c r="T65" s="12">
        <f>STOCK[[#This Row],[Costo Unitario (USD)]]+STOCK[[#This Row],[Costo Envío (USD)]]+STOCK[[#This Row],[Comisión 10%]]</f>
        <v>20.6</v>
      </c>
      <c r="U65" s="7">
        <f>STOCK[[#This Row],[Costo total]]*1.5</f>
        <v>30.900000000000002</v>
      </c>
      <c r="V65" s="7">
        <v>30</v>
      </c>
      <c r="W65" s="7">
        <f>STOCK[[#This Row],[Precio Final]]-STOCK[[#This Row],[Costo total]]</f>
        <v>9.3999999999999986</v>
      </c>
      <c r="X65" s="7">
        <f>STOCK[[#This Row],[Ganancia Unitaria]]*STOCK[[#This Row],[Salidas]]</f>
        <v>9.3999999999999986</v>
      </c>
      <c r="Y65" s="7" t="s">
        <v>472</v>
      </c>
      <c r="AA65" s="7">
        <f>STOCK[[#This Row],[Costo total]]*STOCK[[#This Row],[Entradas]]</f>
        <v>20.6</v>
      </c>
      <c r="AB65" s="7">
        <f>STOCK[[#This Row],[Stock Actual]]*STOCK[[#This Row],[Costo total]]</f>
        <v>0</v>
      </c>
    </row>
    <row r="66" spans="1:28" s="12" customFormat="1" ht="50" customHeight="1" x14ac:dyDescent="0.15">
      <c r="A66" s="12" t="s">
        <v>51</v>
      </c>
      <c r="B66" s="70"/>
      <c r="C66" s="12" t="s">
        <v>4</v>
      </c>
      <c r="D66" s="12" t="s">
        <v>1911</v>
      </c>
      <c r="E66" s="12" t="s">
        <v>295</v>
      </c>
      <c r="F66" s="12" t="s">
        <v>243</v>
      </c>
      <c r="G66" s="12" t="s">
        <v>69</v>
      </c>
      <c r="H66" s="12">
        <f>STOCK[[#This Row],[Precio Final]]</f>
        <v>12</v>
      </c>
      <c r="I66" s="12">
        <f>STOCK[[#This Row],[Precio Venta Ideal (x1.5)]]</f>
        <v>12.129999999999999</v>
      </c>
      <c r="J66" s="87">
        <v>1</v>
      </c>
      <c r="K66" s="87">
        <f>SUMIFS(VENTAS[Cantidad],VENTAS[Código del producto Vendido],STOCK[[#This Row],[Code]])</f>
        <v>1</v>
      </c>
      <c r="L66" s="87">
        <f>STOCK[[#This Row],[Entradas]]-STOCK[[#This Row],[Salidas]]</f>
        <v>0</v>
      </c>
      <c r="M66" s="12">
        <f>STOCK[[#This Row],[Precio Final]]*10%</f>
        <v>1.2000000000000002</v>
      </c>
      <c r="N66" s="12">
        <v>111</v>
      </c>
      <c r="O66" s="12">
        <v>18</v>
      </c>
      <c r="P66" s="12">
        <v>6.166666666666667</v>
      </c>
      <c r="Q66" s="87">
        <v>90</v>
      </c>
      <c r="R66" s="12">
        <v>8</v>
      </c>
      <c r="S66" s="12">
        <f>STOCK[[#This Row],[Peso (g)]]*STOCK[[#This Row],[Precio Envío Kilogramo (USD)]]/1000</f>
        <v>0.72</v>
      </c>
      <c r="T66" s="12">
        <f>STOCK[[#This Row],[Costo Unitario (USD)]]+STOCK[[#This Row],[Costo Envío (USD)]]+STOCK[[#This Row],[Comisión 10%]]</f>
        <v>8.086666666666666</v>
      </c>
      <c r="U66" s="12">
        <f>STOCK[[#This Row],[Costo total]]*1.5</f>
        <v>12.129999999999999</v>
      </c>
      <c r="V66" s="12">
        <v>12</v>
      </c>
      <c r="W66" s="12">
        <f>STOCK[[#This Row],[Precio Final]]-STOCK[[#This Row],[Costo total]]</f>
        <v>3.913333333333334</v>
      </c>
      <c r="X66" s="12">
        <f>STOCK[[#This Row],[Ganancia Unitaria]]*STOCK[[#This Row],[Salidas]]</f>
        <v>3.913333333333334</v>
      </c>
      <c r="Y66" s="12" t="s">
        <v>472</v>
      </c>
      <c r="AA66" s="12">
        <f>STOCK[[#This Row],[Costo total]]*STOCK[[#This Row],[Entradas]]</f>
        <v>8.086666666666666</v>
      </c>
      <c r="AB66" s="12">
        <f>STOCK[[#This Row],[Stock Actual]]*STOCK[[#This Row],[Costo total]]</f>
        <v>0</v>
      </c>
    </row>
    <row r="67" spans="1:28" s="7" customFormat="1" ht="50" customHeight="1" x14ac:dyDescent="0.15">
      <c r="A67" s="7" t="s">
        <v>594</v>
      </c>
      <c r="B67" s="70"/>
      <c r="C67" s="7" t="s">
        <v>4</v>
      </c>
      <c r="D67" s="7" t="s">
        <v>26</v>
      </c>
      <c r="E67" s="7" t="s">
        <v>298</v>
      </c>
      <c r="F67" s="7" t="s">
        <v>241</v>
      </c>
      <c r="G67" s="7" t="s">
        <v>69</v>
      </c>
      <c r="H67" s="7">
        <f>STOCK[[#This Row],[Precio Final]]</f>
        <v>28</v>
      </c>
      <c r="I67" s="7">
        <f>STOCK[[#This Row],[Precio Venta Ideal (x1.5)]]</f>
        <v>29.353333333333332</v>
      </c>
      <c r="J67" s="8">
        <v>1</v>
      </c>
      <c r="K67" s="8">
        <f>SUMIFS(VENTAS[Cantidad],VENTAS[Código del producto Vendido],STOCK[[#This Row],[Code]])</f>
        <v>1</v>
      </c>
      <c r="L67" s="8">
        <f>STOCK[[#This Row],[Entradas]]-STOCK[[#This Row],[Salidas]]</f>
        <v>0</v>
      </c>
      <c r="M67" s="7">
        <f>STOCK[[#This Row],[Precio Final]]*10%</f>
        <v>2.8000000000000003</v>
      </c>
      <c r="N67" s="7">
        <v>250</v>
      </c>
      <c r="O67" s="7">
        <v>18</v>
      </c>
      <c r="P67" s="7">
        <v>13.888888888888889</v>
      </c>
      <c r="Q67" s="8">
        <v>360</v>
      </c>
      <c r="R67" s="7">
        <v>8</v>
      </c>
      <c r="S67" s="7">
        <f>STOCK[[#This Row],[Peso (g)]]*STOCK[[#This Row],[Precio Envío Kilogramo (USD)]]/1000</f>
        <v>2.88</v>
      </c>
      <c r="T67" s="12">
        <f>STOCK[[#This Row],[Costo Unitario (USD)]]+STOCK[[#This Row],[Costo Envío (USD)]]+STOCK[[#This Row],[Comisión 10%]]</f>
        <v>19.568888888888889</v>
      </c>
      <c r="U67" s="7">
        <f>STOCK[[#This Row],[Costo total]]*1.5</f>
        <v>29.353333333333332</v>
      </c>
      <c r="V67" s="7">
        <v>28</v>
      </c>
      <c r="W67" s="7">
        <f>STOCK[[#This Row],[Precio Final]]-STOCK[[#This Row],[Costo total]]</f>
        <v>8.431111111111111</v>
      </c>
      <c r="X67" s="7">
        <f>STOCK[[#This Row],[Ganancia Unitaria]]*STOCK[[#This Row],[Salidas]]</f>
        <v>8.431111111111111</v>
      </c>
      <c r="Y67" s="7" t="s">
        <v>472</v>
      </c>
      <c r="AA67" s="7">
        <f>STOCK[[#This Row],[Costo total]]*STOCK[[#This Row],[Entradas]]</f>
        <v>19.568888888888889</v>
      </c>
      <c r="AB67" s="7">
        <f>STOCK[[#This Row],[Stock Actual]]*STOCK[[#This Row],[Costo total]]</f>
        <v>0</v>
      </c>
    </row>
    <row r="68" spans="1:28" s="12" customFormat="1" ht="50" customHeight="1" x14ac:dyDescent="0.15">
      <c r="A68" s="12" t="s">
        <v>595</v>
      </c>
      <c r="B68" s="70"/>
      <c r="C68" s="12" t="s">
        <v>4</v>
      </c>
      <c r="D68" s="12" t="s">
        <v>26</v>
      </c>
      <c r="E68" s="12" t="s">
        <v>294</v>
      </c>
      <c r="F68" s="12" t="s">
        <v>243</v>
      </c>
      <c r="G68" s="12" t="s">
        <v>69</v>
      </c>
      <c r="H68" s="12">
        <f>STOCK[[#This Row],[Precio Final]]</f>
        <v>28</v>
      </c>
      <c r="I68" s="12">
        <f>STOCK[[#This Row],[Precio Venta Ideal (x1.5)]]</f>
        <v>29.353333333333332</v>
      </c>
      <c r="J68" s="87">
        <v>1</v>
      </c>
      <c r="K68" s="87">
        <f>SUMIFS(VENTAS[Cantidad],VENTAS[Código del producto Vendido],STOCK[[#This Row],[Code]])</f>
        <v>1</v>
      </c>
      <c r="L68" s="87">
        <f>STOCK[[#This Row],[Entradas]]-STOCK[[#This Row],[Salidas]]</f>
        <v>0</v>
      </c>
      <c r="M68" s="12">
        <f>STOCK[[#This Row],[Precio Final]]*10%</f>
        <v>2.8000000000000003</v>
      </c>
      <c r="N68" s="12">
        <v>250</v>
      </c>
      <c r="O68" s="12">
        <v>18</v>
      </c>
      <c r="P68" s="12">
        <v>13.888888888888889</v>
      </c>
      <c r="Q68" s="87">
        <v>360</v>
      </c>
      <c r="R68" s="12">
        <v>8</v>
      </c>
      <c r="S68" s="12">
        <f>STOCK[[#This Row],[Peso (g)]]*STOCK[[#This Row],[Precio Envío Kilogramo (USD)]]/1000</f>
        <v>2.88</v>
      </c>
      <c r="T68" s="12">
        <f>STOCK[[#This Row],[Costo Unitario (USD)]]+STOCK[[#This Row],[Costo Envío (USD)]]+STOCK[[#This Row],[Comisión 10%]]</f>
        <v>19.568888888888889</v>
      </c>
      <c r="U68" s="12">
        <f>STOCK[[#This Row],[Costo total]]*1.5</f>
        <v>29.353333333333332</v>
      </c>
      <c r="V68" s="12">
        <v>28</v>
      </c>
      <c r="W68" s="12">
        <f>STOCK[[#This Row],[Precio Final]]-STOCK[[#This Row],[Costo total]]</f>
        <v>8.431111111111111</v>
      </c>
      <c r="X68" s="12">
        <f>STOCK[[#This Row],[Ganancia Unitaria]]*STOCK[[#This Row],[Salidas]]</f>
        <v>8.431111111111111</v>
      </c>
      <c r="Y68" s="12" t="s">
        <v>472</v>
      </c>
      <c r="AA68" s="12">
        <f>STOCK[[#This Row],[Costo total]]*STOCK[[#This Row],[Entradas]]</f>
        <v>19.568888888888889</v>
      </c>
      <c r="AB68" s="12">
        <f>STOCK[[#This Row],[Stock Actual]]*STOCK[[#This Row],[Costo total]]</f>
        <v>0</v>
      </c>
    </row>
    <row r="69" spans="1:28" s="7" customFormat="1" ht="50" customHeight="1" x14ac:dyDescent="0.15">
      <c r="A69" s="7" t="s">
        <v>596</v>
      </c>
      <c r="B69" s="70"/>
      <c r="C69" s="7" t="s">
        <v>4</v>
      </c>
      <c r="D69" s="7" t="s">
        <v>1911</v>
      </c>
      <c r="E69" s="7" t="s">
        <v>293</v>
      </c>
      <c r="F69" s="7" t="s">
        <v>238</v>
      </c>
      <c r="G69" s="7" t="s">
        <v>69</v>
      </c>
      <c r="H69" s="7">
        <f>STOCK[[#This Row],[Precio Final]]</f>
        <v>14</v>
      </c>
      <c r="I69" s="7">
        <f>STOCK[[#This Row],[Precio Venta Ideal (x1.5)]]</f>
        <v>15.386666666666667</v>
      </c>
      <c r="J69" s="8">
        <v>1</v>
      </c>
      <c r="K69" s="8">
        <f>SUMIFS(VENTAS[Cantidad],VENTAS[Código del producto Vendido],STOCK[[#This Row],[Code]])</f>
        <v>1</v>
      </c>
      <c r="L69" s="8">
        <f>STOCK[[#This Row],[Entradas]]-STOCK[[#This Row],[Salidas]]</f>
        <v>0</v>
      </c>
      <c r="M69" s="7">
        <f>STOCK[[#This Row],[Precio Final]]*10%</f>
        <v>1.4000000000000001</v>
      </c>
      <c r="N69" s="7">
        <v>140</v>
      </c>
      <c r="O69" s="7">
        <v>18</v>
      </c>
      <c r="P69" s="7">
        <v>7.7777777777777777</v>
      </c>
      <c r="Q69" s="8">
        <v>135</v>
      </c>
      <c r="R69" s="7">
        <v>8</v>
      </c>
      <c r="S69" s="7">
        <f>STOCK[[#This Row],[Peso (g)]]*STOCK[[#This Row],[Precio Envío Kilogramo (USD)]]/1000</f>
        <v>1.08</v>
      </c>
      <c r="T69" s="12">
        <f>STOCK[[#This Row],[Costo Unitario (USD)]]+STOCK[[#This Row],[Costo Envío (USD)]]+STOCK[[#This Row],[Comisión 10%]]</f>
        <v>10.257777777777777</v>
      </c>
      <c r="U69" s="7">
        <f>STOCK[[#This Row],[Costo total]]*1.5</f>
        <v>15.386666666666667</v>
      </c>
      <c r="V69" s="7">
        <v>14</v>
      </c>
      <c r="W69" s="7">
        <f>STOCK[[#This Row],[Precio Final]]-STOCK[[#This Row],[Costo total]]</f>
        <v>3.7422222222222228</v>
      </c>
      <c r="X69" s="7">
        <f>STOCK[[#This Row],[Ganancia Unitaria]]*STOCK[[#This Row],[Salidas]]</f>
        <v>3.7422222222222228</v>
      </c>
      <c r="Y69" s="7" t="s">
        <v>472</v>
      </c>
      <c r="AA69" s="7">
        <f>STOCK[[#This Row],[Costo total]]*STOCK[[#This Row],[Entradas]]</f>
        <v>10.257777777777777</v>
      </c>
      <c r="AB69" s="7">
        <f>STOCK[[#This Row],[Stock Actual]]*STOCK[[#This Row],[Costo total]]</f>
        <v>0</v>
      </c>
    </row>
    <row r="70" spans="1:28" s="12" customFormat="1" ht="50" customHeight="1" x14ac:dyDescent="0.15">
      <c r="A70" s="12" t="s">
        <v>597</v>
      </c>
      <c r="B70" s="70"/>
      <c r="C70" s="12" t="s">
        <v>4</v>
      </c>
      <c r="D70" s="12" t="s">
        <v>1911</v>
      </c>
      <c r="E70" s="12" t="s">
        <v>293</v>
      </c>
      <c r="F70" s="12" t="s">
        <v>243</v>
      </c>
      <c r="G70" s="12" t="s">
        <v>69</v>
      </c>
      <c r="H70" s="12">
        <f>STOCK[[#This Row],[Precio Final]]</f>
        <v>14</v>
      </c>
      <c r="I70" s="12">
        <f>STOCK[[#This Row],[Precio Venta Ideal (x1.5)]]</f>
        <v>15.446666666666667</v>
      </c>
      <c r="J70" s="87">
        <v>1</v>
      </c>
      <c r="K70" s="87">
        <f>SUMIFS(VENTAS[Cantidad],VENTAS[Código del producto Vendido],STOCK[[#This Row],[Code]])</f>
        <v>1</v>
      </c>
      <c r="L70" s="87">
        <f>STOCK[[#This Row],[Entradas]]-STOCK[[#This Row],[Salidas]]</f>
        <v>0</v>
      </c>
      <c r="M70" s="12">
        <f>STOCK[[#This Row],[Precio Final]]*10%</f>
        <v>1.4000000000000001</v>
      </c>
      <c r="N70" s="12">
        <v>140</v>
      </c>
      <c r="O70" s="12">
        <v>18</v>
      </c>
      <c r="P70" s="12">
        <v>7.7777777777777777</v>
      </c>
      <c r="Q70" s="87">
        <v>140</v>
      </c>
      <c r="R70" s="12">
        <v>8</v>
      </c>
      <c r="S70" s="12">
        <f>STOCK[[#This Row],[Peso (g)]]*STOCK[[#This Row],[Precio Envío Kilogramo (USD)]]/1000</f>
        <v>1.1200000000000001</v>
      </c>
      <c r="T70" s="12">
        <f>STOCK[[#This Row],[Costo Unitario (USD)]]+STOCK[[#This Row],[Costo Envío (USD)]]+STOCK[[#This Row],[Comisión 10%]]</f>
        <v>10.297777777777778</v>
      </c>
      <c r="U70" s="12">
        <f>STOCK[[#This Row],[Costo total]]*1.5</f>
        <v>15.446666666666667</v>
      </c>
      <c r="V70" s="12">
        <v>14</v>
      </c>
      <c r="W70" s="12">
        <f>STOCK[[#This Row],[Precio Final]]-STOCK[[#This Row],[Costo total]]</f>
        <v>3.7022222222222219</v>
      </c>
      <c r="X70" s="12">
        <f>STOCK[[#This Row],[Ganancia Unitaria]]*STOCK[[#This Row],[Salidas]]</f>
        <v>3.7022222222222219</v>
      </c>
      <c r="Y70" s="12" t="s">
        <v>472</v>
      </c>
      <c r="AA70" s="12">
        <f>STOCK[[#This Row],[Costo total]]*STOCK[[#This Row],[Entradas]]</f>
        <v>10.297777777777778</v>
      </c>
      <c r="AB70" s="12">
        <f>STOCK[[#This Row],[Stock Actual]]*STOCK[[#This Row],[Costo total]]</f>
        <v>0</v>
      </c>
    </row>
    <row r="71" spans="1:28" s="7" customFormat="1" ht="50" customHeight="1" x14ac:dyDescent="0.15">
      <c r="A71" s="7" t="s">
        <v>52</v>
      </c>
      <c r="B71" s="70"/>
      <c r="C71" s="7" t="s">
        <v>4</v>
      </c>
      <c r="D71" s="7" t="s">
        <v>1911</v>
      </c>
      <c r="E71" s="7" t="s">
        <v>286</v>
      </c>
      <c r="F71" s="7" t="s">
        <v>244</v>
      </c>
      <c r="G71" s="7" t="s">
        <v>69</v>
      </c>
      <c r="H71" s="7">
        <f>STOCK[[#This Row],[Precio Final]]</f>
        <v>14</v>
      </c>
      <c r="I71" s="7">
        <f>STOCK[[#This Row],[Precio Venta Ideal (x1.5)]]</f>
        <v>15.386666666666667</v>
      </c>
      <c r="J71" s="8">
        <v>1</v>
      </c>
      <c r="K71" s="8">
        <f>SUMIFS(VENTAS[Cantidad],VENTAS[Código del producto Vendido],STOCK[[#This Row],[Code]])</f>
        <v>1</v>
      </c>
      <c r="L71" s="8">
        <f>STOCK[[#This Row],[Entradas]]-STOCK[[#This Row],[Salidas]]</f>
        <v>0</v>
      </c>
      <c r="M71" s="7">
        <f>STOCK[[#This Row],[Precio Final]]*10%</f>
        <v>1.4000000000000001</v>
      </c>
      <c r="N71" s="7">
        <v>140</v>
      </c>
      <c r="O71" s="7">
        <v>18</v>
      </c>
      <c r="P71" s="7">
        <v>7.7777777777777777</v>
      </c>
      <c r="Q71" s="8">
        <v>135</v>
      </c>
      <c r="R71" s="7">
        <v>8</v>
      </c>
      <c r="S71" s="7">
        <f>STOCK[[#This Row],[Peso (g)]]*STOCK[[#This Row],[Precio Envío Kilogramo (USD)]]/1000</f>
        <v>1.08</v>
      </c>
      <c r="T71" s="12">
        <f>STOCK[[#This Row],[Costo Unitario (USD)]]+STOCK[[#This Row],[Costo Envío (USD)]]+STOCK[[#This Row],[Comisión 10%]]</f>
        <v>10.257777777777777</v>
      </c>
      <c r="U71" s="7">
        <f>STOCK[[#This Row],[Costo total]]*1.5</f>
        <v>15.386666666666667</v>
      </c>
      <c r="V71" s="7">
        <v>14</v>
      </c>
      <c r="W71" s="7">
        <f>STOCK[[#This Row],[Precio Final]]-STOCK[[#This Row],[Costo total]]</f>
        <v>3.7422222222222228</v>
      </c>
      <c r="X71" s="7">
        <f>STOCK[[#This Row],[Ganancia Unitaria]]*STOCK[[#This Row],[Salidas]]</f>
        <v>3.7422222222222228</v>
      </c>
      <c r="Y71" s="7" t="s">
        <v>472</v>
      </c>
      <c r="AA71" s="7">
        <f>STOCK[[#This Row],[Costo total]]*STOCK[[#This Row],[Entradas]]</f>
        <v>10.257777777777777</v>
      </c>
      <c r="AB71" s="7">
        <f>STOCK[[#This Row],[Stock Actual]]*STOCK[[#This Row],[Costo total]]</f>
        <v>0</v>
      </c>
    </row>
    <row r="72" spans="1:28" s="12" customFormat="1" ht="50" customHeight="1" x14ac:dyDescent="0.15">
      <c r="A72" s="12" t="s">
        <v>598</v>
      </c>
      <c r="B72" s="70"/>
      <c r="C72" s="12" t="s">
        <v>4</v>
      </c>
      <c r="D72" s="12" t="s">
        <v>1911</v>
      </c>
      <c r="E72" s="12" t="s">
        <v>2266</v>
      </c>
      <c r="F72" s="12" t="s">
        <v>2137</v>
      </c>
      <c r="G72" s="12" t="s">
        <v>69</v>
      </c>
      <c r="H72" s="12">
        <f>STOCK[[#This Row],[Precio Final]]</f>
        <v>12</v>
      </c>
      <c r="I72" s="12">
        <f>STOCK[[#This Row],[Precio Venta Ideal (x1.5)]]</f>
        <v>14.786666666666665</v>
      </c>
      <c r="J72" s="87">
        <v>1</v>
      </c>
      <c r="K72" s="87">
        <f>SUMIFS(VENTAS[Cantidad],VENTAS[Código del producto Vendido],STOCK[[#This Row],[Code]])</f>
        <v>1</v>
      </c>
      <c r="L72" s="87">
        <f>STOCK[[#This Row],[Entradas]]-STOCK[[#This Row],[Salidas]]</f>
        <v>0</v>
      </c>
      <c r="M72" s="12">
        <f>STOCK[[#This Row],[Precio Final]]*10%</f>
        <v>1.2000000000000002</v>
      </c>
      <c r="N72" s="12">
        <v>140</v>
      </c>
      <c r="O72" s="12">
        <v>18</v>
      </c>
      <c r="P72" s="12">
        <v>7.7777777777777777</v>
      </c>
      <c r="Q72" s="87">
        <v>110</v>
      </c>
      <c r="R72" s="12">
        <v>8</v>
      </c>
      <c r="S72" s="12">
        <f>STOCK[[#This Row],[Peso (g)]]*STOCK[[#This Row],[Precio Envío Kilogramo (USD)]]/1000</f>
        <v>0.88</v>
      </c>
      <c r="T72" s="12">
        <f>STOCK[[#This Row],[Costo Unitario (USD)]]+STOCK[[#This Row],[Costo Envío (USD)]]+STOCK[[#This Row],[Comisión 10%]]</f>
        <v>9.8577777777777769</v>
      </c>
      <c r="U72" s="12">
        <f>STOCK[[#This Row],[Costo total]]*1.5</f>
        <v>14.786666666666665</v>
      </c>
      <c r="V72" s="12">
        <v>12</v>
      </c>
      <c r="W72" s="12">
        <f>STOCK[[#This Row],[Precio Final]]-STOCK[[#This Row],[Costo total]]</f>
        <v>2.1422222222222231</v>
      </c>
      <c r="X72" s="12">
        <f>STOCK[[#This Row],[Ganancia Unitaria]]*STOCK[[#This Row],[Salidas]]</f>
        <v>2.1422222222222231</v>
      </c>
      <c r="Y72" s="12" t="s">
        <v>472</v>
      </c>
      <c r="AA72" s="12">
        <f>STOCK[[#This Row],[Costo total]]*STOCK[[#This Row],[Entradas]]</f>
        <v>9.8577777777777769</v>
      </c>
      <c r="AB72" s="12">
        <f>STOCK[[#This Row],[Stock Actual]]*STOCK[[#This Row],[Costo total]]</f>
        <v>0</v>
      </c>
    </row>
    <row r="73" spans="1:28" s="7" customFormat="1" ht="50" customHeight="1" x14ac:dyDescent="0.15">
      <c r="A73" s="7" t="s">
        <v>599</v>
      </c>
      <c r="B73" s="70"/>
      <c r="C73" s="7" t="s">
        <v>4</v>
      </c>
      <c r="D73" s="7" t="s">
        <v>1911</v>
      </c>
      <c r="E73" s="7" t="s">
        <v>284</v>
      </c>
      <c r="F73" s="7" t="s">
        <v>1557</v>
      </c>
      <c r="G73" s="7" t="s">
        <v>69</v>
      </c>
      <c r="H73" s="7">
        <f>STOCK[[#This Row],[Precio Final]]</f>
        <v>14</v>
      </c>
      <c r="I73" s="7">
        <f>STOCK[[#This Row],[Precio Venta Ideal (x1.5)]]</f>
        <v>15.446666666666667</v>
      </c>
      <c r="J73" s="8">
        <v>1</v>
      </c>
      <c r="K73" s="8">
        <f>SUMIFS(VENTAS[Cantidad],VENTAS[Código del producto Vendido],STOCK[[#This Row],[Code]])</f>
        <v>1</v>
      </c>
      <c r="L73" s="8">
        <f>STOCK[[#This Row],[Entradas]]-STOCK[[#This Row],[Salidas]]</f>
        <v>0</v>
      </c>
      <c r="M73" s="7">
        <f>STOCK[[#This Row],[Precio Final]]*10%</f>
        <v>1.4000000000000001</v>
      </c>
      <c r="N73" s="7">
        <v>140</v>
      </c>
      <c r="O73" s="7">
        <v>18</v>
      </c>
      <c r="P73" s="7">
        <v>7.7777777777777777</v>
      </c>
      <c r="Q73" s="8">
        <v>140</v>
      </c>
      <c r="R73" s="7">
        <v>8</v>
      </c>
      <c r="S73" s="7">
        <f>STOCK[[#This Row],[Peso (g)]]*STOCK[[#This Row],[Precio Envío Kilogramo (USD)]]/1000</f>
        <v>1.1200000000000001</v>
      </c>
      <c r="T73" s="12">
        <f>STOCK[[#This Row],[Costo Unitario (USD)]]+STOCK[[#This Row],[Costo Envío (USD)]]+STOCK[[#This Row],[Comisión 10%]]</f>
        <v>10.297777777777778</v>
      </c>
      <c r="U73" s="7">
        <f>STOCK[[#This Row],[Costo total]]*1.5</f>
        <v>15.446666666666667</v>
      </c>
      <c r="V73" s="7">
        <v>14</v>
      </c>
      <c r="W73" s="7">
        <f>STOCK[[#This Row],[Precio Final]]-STOCK[[#This Row],[Costo total]]</f>
        <v>3.7022222222222219</v>
      </c>
      <c r="X73" s="7">
        <f>STOCK[[#This Row],[Ganancia Unitaria]]*STOCK[[#This Row],[Salidas]]</f>
        <v>3.7022222222222219</v>
      </c>
      <c r="Y73" s="7" t="s">
        <v>472</v>
      </c>
      <c r="AA73" s="7">
        <f>STOCK[[#This Row],[Costo total]]*STOCK[[#This Row],[Entradas]]</f>
        <v>10.297777777777778</v>
      </c>
      <c r="AB73" s="7">
        <f>STOCK[[#This Row],[Stock Actual]]*STOCK[[#This Row],[Costo total]]</f>
        <v>0</v>
      </c>
    </row>
    <row r="74" spans="1:28" s="12" customFormat="1" ht="50" customHeight="1" x14ac:dyDescent="0.15">
      <c r="A74" s="12" t="s">
        <v>53</v>
      </c>
      <c r="B74" s="70"/>
      <c r="C74" s="12" t="s">
        <v>4</v>
      </c>
      <c r="D74" s="12" t="s">
        <v>1519</v>
      </c>
      <c r="E74" s="12" t="s">
        <v>283</v>
      </c>
      <c r="F74" s="12" t="s">
        <v>244</v>
      </c>
      <c r="G74" s="12" t="s">
        <v>69</v>
      </c>
      <c r="H74" s="12">
        <f>STOCK[[#This Row],[Precio Final]]</f>
        <v>23</v>
      </c>
      <c r="I74" s="12">
        <f>STOCK[[#This Row],[Precio Venta Ideal (x1.5)]]</f>
        <v>23.056666666666668</v>
      </c>
      <c r="J74" s="87">
        <v>1</v>
      </c>
      <c r="K74" s="87">
        <f>SUMIFS(VENTAS[Cantidad],VENTAS[Código del producto Vendido],STOCK[[#This Row],[Code]])</f>
        <v>1</v>
      </c>
      <c r="L74" s="87">
        <f>STOCK[[#This Row],[Entradas]]-STOCK[[#This Row],[Salidas]]</f>
        <v>0</v>
      </c>
      <c r="M74" s="12">
        <f>STOCK[[#This Row],[Precio Final]]*10%</f>
        <v>2.3000000000000003</v>
      </c>
      <c r="N74" s="12">
        <v>200</v>
      </c>
      <c r="O74" s="12">
        <v>18</v>
      </c>
      <c r="P74" s="12">
        <v>11.111111111111111</v>
      </c>
      <c r="Q74" s="87">
        <v>245</v>
      </c>
      <c r="R74" s="12">
        <v>8</v>
      </c>
      <c r="S74" s="12">
        <f>STOCK[[#This Row],[Peso (g)]]*STOCK[[#This Row],[Precio Envío Kilogramo (USD)]]/1000</f>
        <v>1.96</v>
      </c>
      <c r="T74" s="12">
        <f>STOCK[[#This Row],[Costo Unitario (USD)]]+STOCK[[#This Row],[Costo Envío (USD)]]+STOCK[[#This Row],[Comisión 10%]]</f>
        <v>15.371111111111112</v>
      </c>
      <c r="U74" s="12">
        <f>STOCK[[#This Row],[Costo total]]*1.5</f>
        <v>23.056666666666668</v>
      </c>
      <c r="V74" s="12">
        <v>23</v>
      </c>
      <c r="W74" s="12">
        <f>STOCK[[#This Row],[Precio Final]]-STOCK[[#This Row],[Costo total]]</f>
        <v>7.6288888888888877</v>
      </c>
      <c r="X74" s="12">
        <f>STOCK[[#This Row],[Ganancia Unitaria]]*STOCK[[#This Row],[Salidas]]</f>
        <v>7.6288888888888877</v>
      </c>
      <c r="Y74" s="12" t="s">
        <v>472</v>
      </c>
      <c r="AA74" s="12">
        <f>STOCK[[#This Row],[Costo total]]*STOCK[[#This Row],[Entradas]]</f>
        <v>15.371111111111112</v>
      </c>
      <c r="AB74" s="12">
        <f>STOCK[[#This Row],[Stock Actual]]*STOCK[[#This Row],[Costo total]]</f>
        <v>0</v>
      </c>
    </row>
    <row r="75" spans="1:28" s="7" customFormat="1" ht="50" customHeight="1" x14ac:dyDescent="0.15">
      <c r="A75" s="7" t="s">
        <v>600</v>
      </c>
      <c r="B75" s="70"/>
      <c r="C75" s="7" t="s">
        <v>4</v>
      </c>
      <c r="D75" s="7" t="s">
        <v>1519</v>
      </c>
      <c r="E75" s="7" t="s">
        <v>283</v>
      </c>
      <c r="F75" s="7" t="s">
        <v>241</v>
      </c>
      <c r="G75" s="7" t="s">
        <v>69</v>
      </c>
      <c r="H75" s="7">
        <f>STOCK[[#This Row],[Precio Final]]</f>
        <v>23</v>
      </c>
      <c r="I75" s="7">
        <f>STOCK[[#This Row],[Precio Venta Ideal (x1.5)]]</f>
        <v>23.176666666666666</v>
      </c>
      <c r="J75" s="8">
        <v>1</v>
      </c>
      <c r="K75" s="8">
        <f>SUMIFS(VENTAS[Cantidad],VENTAS[Código del producto Vendido],STOCK[[#This Row],[Code]])</f>
        <v>1</v>
      </c>
      <c r="L75" s="8">
        <f>STOCK[[#This Row],[Entradas]]-STOCK[[#This Row],[Salidas]]</f>
        <v>0</v>
      </c>
      <c r="M75" s="7">
        <f>STOCK[[#This Row],[Precio Final]]*10%</f>
        <v>2.3000000000000003</v>
      </c>
      <c r="N75" s="7">
        <v>200</v>
      </c>
      <c r="O75" s="7">
        <v>18</v>
      </c>
      <c r="P75" s="7">
        <v>11.111111111111111</v>
      </c>
      <c r="Q75" s="8">
        <v>255</v>
      </c>
      <c r="R75" s="7">
        <v>8</v>
      </c>
      <c r="S75" s="7">
        <f>STOCK[[#This Row],[Peso (g)]]*STOCK[[#This Row],[Precio Envío Kilogramo (USD)]]/1000</f>
        <v>2.04</v>
      </c>
      <c r="T75" s="12">
        <f>STOCK[[#This Row],[Costo Unitario (USD)]]+STOCK[[#This Row],[Costo Envío (USD)]]+STOCK[[#This Row],[Comisión 10%]]</f>
        <v>15.451111111111111</v>
      </c>
      <c r="U75" s="7">
        <f>STOCK[[#This Row],[Costo total]]*1.5</f>
        <v>23.176666666666666</v>
      </c>
      <c r="V75" s="7">
        <v>23</v>
      </c>
      <c r="W75" s="7">
        <f>STOCK[[#This Row],[Precio Final]]-STOCK[[#This Row],[Costo total]]</f>
        <v>7.5488888888888894</v>
      </c>
      <c r="X75" s="7">
        <f>STOCK[[#This Row],[Ganancia Unitaria]]*STOCK[[#This Row],[Salidas]]</f>
        <v>7.5488888888888894</v>
      </c>
      <c r="Y75" s="7" t="s">
        <v>472</v>
      </c>
      <c r="AA75" s="7">
        <f>STOCK[[#This Row],[Costo total]]*STOCK[[#This Row],[Entradas]]</f>
        <v>15.451111111111111</v>
      </c>
      <c r="AB75" s="7">
        <f>STOCK[[#This Row],[Stock Actual]]*STOCK[[#This Row],[Costo total]]</f>
        <v>0</v>
      </c>
    </row>
    <row r="76" spans="1:28" s="12" customFormat="1" ht="50" customHeight="1" x14ac:dyDescent="0.15">
      <c r="A76" s="12" t="s">
        <v>601</v>
      </c>
      <c r="B76" s="70"/>
      <c r="C76" s="12" t="s">
        <v>4</v>
      </c>
      <c r="D76" s="12" t="s">
        <v>1519</v>
      </c>
      <c r="E76" s="12" t="s">
        <v>283</v>
      </c>
      <c r="F76" s="12" t="s">
        <v>243</v>
      </c>
      <c r="G76" s="12" t="s">
        <v>69</v>
      </c>
      <c r="H76" s="12">
        <f>STOCK[[#This Row],[Precio Final]]</f>
        <v>23</v>
      </c>
      <c r="I76" s="12">
        <f>STOCK[[#This Row],[Precio Venta Ideal (x1.5)]]</f>
        <v>23.176666666666666</v>
      </c>
      <c r="J76" s="87">
        <v>1</v>
      </c>
      <c r="K76" s="87">
        <f>SUMIFS(VENTAS[Cantidad],VENTAS[Código del producto Vendido],STOCK[[#This Row],[Code]])</f>
        <v>1</v>
      </c>
      <c r="L76" s="87">
        <f>STOCK[[#This Row],[Entradas]]-STOCK[[#This Row],[Salidas]]</f>
        <v>0</v>
      </c>
      <c r="M76" s="12">
        <f>STOCK[[#This Row],[Precio Final]]*10%</f>
        <v>2.3000000000000003</v>
      </c>
      <c r="N76" s="12">
        <v>200</v>
      </c>
      <c r="O76" s="12">
        <v>18</v>
      </c>
      <c r="P76" s="12">
        <v>11.111111111111111</v>
      </c>
      <c r="Q76" s="87">
        <v>255</v>
      </c>
      <c r="R76" s="12">
        <v>8</v>
      </c>
      <c r="S76" s="12">
        <f>STOCK[[#This Row],[Peso (g)]]*STOCK[[#This Row],[Precio Envío Kilogramo (USD)]]/1000</f>
        <v>2.04</v>
      </c>
      <c r="T76" s="12">
        <f>STOCK[[#This Row],[Costo Unitario (USD)]]+STOCK[[#This Row],[Costo Envío (USD)]]+STOCK[[#This Row],[Comisión 10%]]</f>
        <v>15.451111111111111</v>
      </c>
      <c r="U76" s="12">
        <f>STOCK[[#This Row],[Costo total]]*1.5</f>
        <v>23.176666666666666</v>
      </c>
      <c r="V76" s="12">
        <v>23</v>
      </c>
      <c r="W76" s="12">
        <f>STOCK[[#This Row],[Precio Final]]-STOCK[[#This Row],[Costo total]]</f>
        <v>7.5488888888888894</v>
      </c>
      <c r="X76" s="12">
        <f>STOCK[[#This Row],[Ganancia Unitaria]]*STOCK[[#This Row],[Salidas]]</f>
        <v>7.5488888888888894</v>
      </c>
      <c r="Y76" s="12" t="s">
        <v>472</v>
      </c>
      <c r="AA76" s="12">
        <f>STOCK[[#This Row],[Costo total]]*STOCK[[#This Row],[Entradas]]</f>
        <v>15.451111111111111</v>
      </c>
      <c r="AB76" s="12">
        <f>STOCK[[#This Row],[Stock Actual]]*STOCK[[#This Row],[Costo total]]</f>
        <v>0</v>
      </c>
    </row>
    <row r="77" spans="1:28" s="7" customFormat="1" ht="50" customHeight="1" x14ac:dyDescent="0.15">
      <c r="A77" s="7" t="s">
        <v>602</v>
      </c>
      <c r="B77" s="70"/>
      <c r="C77" s="7" t="s">
        <v>4</v>
      </c>
      <c r="D77" s="7" t="s">
        <v>2272</v>
      </c>
      <c r="E77" s="7" t="s">
        <v>1579</v>
      </c>
      <c r="F77" s="7" t="s">
        <v>2132</v>
      </c>
      <c r="G77" s="7" t="s">
        <v>69</v>
      </c>
      <c r="H77" s="7">
        <f>STOCK[[#This Row],[Precio Final]]</f>
        <v>12</v>
      </c>
      <c r="I77" s="7">
        <f>STOCK[[#This Row],[Precio Venta Ideal (x1.5)]]</f>
        <v>12.530000000000001</v>
      </c>
      <c r="J77" s="8">
        <v>1</v>
      </c>
      <c r="K77" s="8">
        <f>SUMIFS(VENTAS[Cantidad],VENTAS[Código del producto Vendido],STOCK[[#This Row],[Code]])</f>
        <v>0</v>
      </c>
      <c r="L77" s="8">
        <f>STOCK[[#This Row],[Entradas]]-STOCK[[#This Row],[Salidas]]</f>
        <v>1</v>
      </c>
      <c r="M77" s="7">
        <f>STOCK[[#This Row],[Precio Final]]*10%</f>
        <v>1.2000000000000002</v>
      </c>
      <c r="N77" s="7">
        <v>105</v>
      </c>
      <c r="O77" s="7">
        <v>18</v>
      </c>
      <c r="P77" s="7">
        <v>5.833333333333333</v>
      </c>
      <c r="Q77" s="8">
        <v>165</v>
      </c>
      <c r="R77" s="7">
        <v>8</v>
      </c>
      <c r="S77" s="7">
        <f>STOCK[[#This Row],[Peso (g)]]*STOCK[[#This Row],[Precio Envío Kilogramo (USD)]]/1000</f>
        <v>1.32</v>
      </c>
      <c r="T77" s="12">
        <f>STOCK[[#This Row],[Costo Unitario (USD)]]+STOCK[[#This Row],[Costo Envío (USD)]]+STOCK[[#This Row],[Comisión 10%]]</f>
        <v>8.3533333333333335</v>
      </c>
      <c r="U77" s="7">
        <f>STOCK[[#This Row],[Costo total]]*1.5</f>
        <v>12.530000000000001</v>
      </c>
      <c r="V77" s="7">
        <v>12</v>
      </c>
      <c r="W77" s="7">
        <f>STOCK[[#This Row],[Precio Final]]-STOCK[[#This Row],[Costo total]]</f>
        <v>3.6466666666666665</v>
      </c>
      <c r="X77" s="7">
        <f>STOCK[[#This Row],[Ganancia Unitaria]]*STOCK[[#This Row],[Salidas]]</f>
        <v>0</v>
      </c>
      <c r="Y77" s="7" t="s">
        <v>472</v>
      </c>
      <c r="AA77" s="7">
        <f>STOCK[[#This Row],[Costo total]]*STOCK[[#This Row],[Entradas]]</f>
        <v>8.3533333333333335</v>
      </c>
      <c r="AB77" s="7">
        <f>STOCK[[#This Row],[Stock Actual]]*STOCK[[#This Row],[Costo total]]</f>
        <v>8.3533333333333335</v>
      </c>
    </row>
    <row r="78" spans="1:28" s="12" customFormat="1" ht="50" customHeight="1" x14ac:dyDescent="0.15">
      <c r="A78" s="12" t="s">
        <v>603</v>
      </c>
      <c r="B78" s="70"/>
      <c r="C78" s="12" t="s">
        <v>4</v>
      </c>
      <c r="D78" s="12" t="s">
        <v>1800</v>
      </c>
      <c r="E78" s="12" t="s">
        <v>1579</v>
      </c>
      <c r="F78" s="12" t="s">
        <v>2122</v>
      </c>
      <c r="G78" s="12" t="s">
        <v>69</v>
      </c>
      <c r="H78" s="12">
        <f>STOCK[[#This Row],[Precio Final]]</f>
        <v>12</v>
      </c>
      <c r="I78" s="12">
        <f>STOCK[[#This Row],[Precio Venta Ideal (x1.5)]]</f>
        <v>12.709999999999999</v>
      </c>
      <c r="J78" s="87">
        <v>1</v>
      </c>
      <c r="K78" s="87">
        <f>SUMIFS(VENTAS[Cantidad],VENTAS[Código del producto Vendido],STOCK[[#This Row],[Code]])</f>
        <v>0</v>
      </c>
      <c r="L78" s="87">
        <f>STOCK[[#This Row],[Entradas]]-STOCK[[#This Row],[Salidas]]</f>
        <v>1</v>
      </c>
      <c r="M78" s="12">
        <f>STOCK[[#This Row],[Precio Final]]*10%</f>
        <v>1.2000000000000002</v>
      </c>
      <c r="N78" s="12">
        <v>105</v>
      </c>
      <c r="O78" s="12">
        <v>18</v>
      </c>
      <c r="P78" s="12">
        <v>5.833333333333333</v>
      </c>
      <c r="Q78" s="87">
        <v>180</v>
      </c>
      <c r="R78" s="12">
        <v>8</v>
      </c>
      <c r="S78" s="12">
        <f>STOCK[[#This Row],[Peso (g)]]*STOCK[[#This Row],[Precio Envío Kilogramo (USD)]]/1000</f>
        <v>1.44</v>
      </c>
      <c r="T78" s="12">
        <f>STOCK[[#This Row],[Costo Unitario (USD)]]+STOCK[[#This Row],[Costo Envío (USD)]]+STOCK[[#This Row],[Comisión 10%]]</f>
        <v>8.4733333333333327</v>
      </c>
      <c r="U78" s="12">
        <f>STOCK[[#This Row],[Costo total]]*1.5</f>
        <v>12.709999999999999</v>
      </c>
      <c r="V78" s="12">
        <v>12</v>
      </c>
      <c r="W78" s="12">
        <f>STOCK[[#This Row],[Precio Final]]-STOCK[[#This Row],[Costo total]]</f>
        <v>3.5266666666666673</v>
      </c>
      <c r="X78" s="12">
        <f>STOCK[[#This Row],[Ganancia Unitaria]]*STOCK[[#This Row],[Salidas]]</f>
        <v>0</v>
      </c>
      <c r="Y78" s="12" t="s">
        <v>472</v>
      </c>
      <c r="AA78" s="12">
        <f>STOCK[[#This Row],[Costo total]]*STOCK[[#This Row],[Entradas]]</f>
        <v>8.4733333333333327</v>
      </c>
      <c r="AB78" s="12">
        <f>STOCK[[#This Row],[Stock Actual]]*STOCK[[#This Row],[Costo total]]</f>
        <v>8.4733333333333327</v>
      </c>
    </row>
    <row r="79" spans="1:28" s="7" customFormat="1" ht="50" customHeight="1" x14ac:dyDescent="0.15">
      <c r="A79" s="7" t="s">
        <v>50</v>
      </c>
      <c r="B79" s="70"/>
      <c r="C79" s="7" t="s">
        <v>4</v>
      </c>
      <c r="D79" s="7" t="s">
        <v>26</v>
      </c>
      <c r="E79" s="7" t="s">
        <v>305</v>
      </c>
      <c r="F79" s="7" t="s">
        <v>241</v>
      </c>
      <c r="G79" s="7" t="s">
        <v>69</v>
      </c>
      <c r="H79" s="7">
        <f>STOCK[[#This Row],[Precio Final]]</f>
        <v>16</v>
      </c>
      <c r="I79" s="7">
        <f>STOCK[[#This Row],[Precio Venta Ideal (x1.5)]]</f>
        <v>13.96</v>
      </c>
      <c r="J79" s="8">
        <v>1</v>
      </c>
      <c r="K79" s="8">
        <f>SUMIFS(VENTAS[Cantidad],VENTAS[Código del producto Vendido],STOCK[[#This Row],[Code]])</f>
        <v>1</v>
      </c>
      <c r="L79" s="8">
        <f>STOCK[[#This Row],[Entradas]]-STOCK[[#This Row],[Salidas]]</f>
        <v>0</v>
      </c>
      <c r="M79" s="7">
        <f>STOCK[[#This Row],[Precio Final]]*10%</f>
        <v>1.6</v>
      </c>
      <c r="N79" s="7">
        <v>120</v>
      </c>
      <c r="O79" s="7">
        <v>18</v>
      </c>
      <c r="P79" s="7">
        <v>6.666666666666667</v>
      </c>
      <c r="Q79" s="8">
        <v>130</v>
      </c>
      <c r="R79" s="7">
        <v>8</v>
      </c>
      <c r="S79" s="7">
        <f>STOCK[[#This Row],[Peso (g)]]*STOCK[[#This Row],[Precio Envío Kilogramo (USD)]]/1000</f>
        <v>1.04</v>
      </c>
      <c r="T79" s="12">
        <f>STOCK[[#This Row],[Costo Unitario (USD)]]+STOCK[[#This Row],[Costo Envío (USD)]]+STOCK[[#This Row],[Comisión 10%]]</f>
        <v>9.3066666666666666</v>
      </c>
      <c r="U79" s="7">
        <f>STOCK[[#This Row],[Costo total]]*1.5</f>
        <v>13.96</v>
      </c>
      <c r="V79" s="7">
        <v>16</v>
      </c>
      <c r="W79" s="7">
        <f>STOCK[[#This Row],[Precio Final]]-STOCK[[#This Row],[Costo total]]</f>
        <v>6.6933333333333334</v>
      </c>
      <c r="X79" s="7">
        <f>STOCK[[#This Row],[Ganancia Unitaria]]*STOCK[[#This Row],[Salidas]]</f>
        <v>6.6933333333333334</v>
      </c>
      <c r="Y79" s="7" t="s">
        <v>472</v>
      </c>
      <c r="AA79" s="7">
        <f>STOCK[[#This Row],[Costo total]]*STOCK[[#This Row],[Entradas]]</f>
        <v>9.3066666666666666</v>
      </c>
      <c r="AB79" s="7">
        <f>STOCK[[#This Row],[Stock Actual]]*STOCK[[#This Row],[Costo total]]</f>
        <v>0</v>
      </c>
    </row>
    <row r="80" spans="1:28" s="12" customFormat="1" ht="50" customHeight="1" x14ac:dyDescent="0.15">
      <c r="A80" s="12" t="s">
        <v>604</v>
      </c>
      <c r="B80" s="70"/>
      <c r="C80" s="12" t="s">
        <v>4</v>
      </c>
      <c r="D80" s="12" t="s">
        <v>2273</v>
      </c>
      <c r="E80" s="12" t="s">
        <v>2144</v>
      </c>
      <c r="F80" s="12" t="s">
        <v>2122</v>
      </c>
      <c r="G80" s="12" t="s">
        <v>69</v>
      </c>
      <c r="H80" s="12">
        <f>STOCK[[#This Row],[Precio Final]]</f>
        <v>18</v>
      </c>
      <c r="I80" s="12">
        <f>STOCK[[#This Row],[Precio Venta Ideal (x1.5)]]</f>
        <v>21.473333333333333</v>
      </c>
      <c r="J80" s="87">
        <v>1</v>
      </c>
      <c r="K80" s="87">
        <f>SUMIFS(VENTAS[Cantidad],VENTAS[Código del producto Vendido],STOCK[[#This Row],[Code]])</f>
        <v>1</v>
      </c>
      <c r="L80" s="87">
        <f>STOCK[[#This Row],[Entradas]]-STOCK[[#This Row],[Salidas]]</f>
        <v>0</v>
      </c>
      <c r="M80" s="12">
        <f>STOCK[[#This Row],[Precio Final]]*10%</f>
        <v>1.8</v>
      </c>
      <c r="N80" s="12">
        <v>190</v>
      </c>
      <c r="O80" s="12">
        <v>18</v>
      </c>
      <c r="P80" s="12">
        <v>10.555555555555555</v>
      </c>
      <c r="Q80" s="87">
        <v>245</v>
      </c>
      <c r="R80" s="12">
        <v>8</v>
      </c>
      <c r="S80" s="12">
        <f>STOCK[[#This Row],[Peso (g)]]*STOCK[[#This Row],[Precio Envío Kilogramo (USD)]]/1000</f>
        <v>1.96</v>
      </c>
      <c r="T80" s="12">
        <f>STOCK[[#This Row],[Costo Unitario (USD)]]+STOCK[[#This Row],[Costo Envío (USD)]]+STOCK[[#This Row],[Comisión 10%]]</f>
        <v>14.315555555555555</v>
      </c>
      <c r="U80" s="12">
        <f>STOCK[[#This Row],[Costo total]]*1.5</f>
        <v>21.473333333333333</v>
      </c>
      <c r="V80" s="12">
        <v>18</v>
      </c>
      <c r="W80" s="12">
        <f>STOCK[[#This Row],[Precio Final]]-STOCK[[#This Row],[Costo total]]</f>
        <v>3.6844444444444449</v>
      </c>
      <c r="X80" s="12">
        <f>STOCK[[#This Row],[Ganancia Unitaria]]*STOCK[[#This Row],[Salidas]]</f>
        <v>3.6844444444444449</v>
      </c>
      <c r="Y80" s="12" t="s">
        <v>472</v>
      </c>
      <c r="AA80" s="12">
        <f>STOCK[[#This Row],[Costo total]]*STOCK[[#This Row],[Entradas]]</f>
        <v>14.315555555555555</v>
      </c>
      <c r="AB80" s="12">
        <f>STOCK[[#This Row],[Stock Actual]]*STOCK[[#This Row],[Costo total]]</f>
        <v>0</v>
      </c>
    </row>
    <row r="81" spans="1:29" s="7" customFormat="1" ht="50" customHeight="1" x14ac:dyDescent="0.15">
      <c r="A81" s="7" t="s">
        <v>605</v>
      </c>
      <c r="B81" s="70"/>
      <c r="C81" s="7" t="s">
        <v>4</v>
      </c>
      <c r="D81" s="7" t="s">
        <v>26</v>
      </c>
      <c r="E81" s="7" t="s">
        <v>282</v>
      </c>
      <c r="F81" s="7" t="s">
        <v>243</v>
      </c>
      <c r="G81" s="7" t="s">
        <v>69</v>
      </c>
      <c r="H81" s="7">
        <f>STOCK[[#This Row],[Precio Final]]</f>
        <v>20</v>
      </c>
      <c r="I81" s="7">
        <f>STOCK[[#This Row],[Precio Venta Ideal (x1.5)]]</f>
        <v>22.313333333333333</v>
      </c>
      <c r="J81" s="8">
        <v>1</v>
      </c>
      <c r="K81" s="8">
        <f>SUMIFS(VENTAS[Cantidad],VENTAS[Código del producto Vendido],STOCK[[#This Row],[Code]])</f>
        <v>1</v>
      </c>
      <c r="L81" s="8">
        <f>STOCK[[#This Row],[Entradas]]-STOCK[[#This Row],[Salidas]]</f>
        <v>0</v>
      </c>
      <c r="M81" s="7">
        <f>STOCK[[#This Row],[Precio Final]]*10%</f>
        <v>2</v>
      </c>
      <c r="N81" s="7">
        <v>190</v>
      </c>
      <c r="O81" s="7">
        <v>18</v>
      </c>
      <c r="P81" s="7">
        <v>10.555555555555555</v>
      </c>
      <c r="Q81" s="8">
        <v>290</v>
      </c>
      <c r="R81" s="7">
        <v>8</v>
      </c>
      <c r="S81" s="7">
        <f>STOCK[[#This Row],[Peso (g)]]*STOCK[[#This Row],[Precio Envío Kilogramo (USD)]]/1000</f>
        <v>2.3199999999999998</v>
      </c>
      <c r="T81" s="12">
        <f>STOCK[[#This Row],[Costo Unitario (USD)]]+STOCK[[#This Row],[Costo Envío (USD)]]+STOCK[[#This Row],[Comisión 10%]]</f>
        <v>14.875555555555556</v>
      </c>
      <c r="U81" s="7">
        <f>STOCK[[#This Row],[Costo total]]*1.5</f>
        <v>22.313333333333333</v>
      </c>
      <c r="V81" s="7">
        <v>20</v>
      </c>
      <c r="W81" s="7">
        <f>STOCK[[#This Row],[Precio Final]]-STOCK[[#This Row],[Costo total]]</f>
        <v>5.1244444444444444</v>
      </c>
      <c r="X81" s="7">
        <f>STOCK[[#This Row],[Ganancia Unitaria]]*STOCK[[#This Row],[Salidas]]</f>
        <v>5.1244444444444444</v>
      </c>
      <c r="Y81" s="7" t="s">
        <v>472</v>
      </c>
      <c r="AA81" s="7">
        <f>STOCK[[#This Row],[Costo total]]*STOCK[[#This Row],[Entradas]]</f>
        <v>14.875555555555556</v>
      </c>
      <c r="AB81" s="7">
        <f>STOCK[[#This Row],[Stock Actual]]*STOCK[[#This Row],[Costo total]]</f>
        <v>0</v>
      </c>
    </row>
    <row r="82" spans="1:29" s="12" customFormat="1" ht="50" customHeight="1" x14ac:dyDescent="0.15">
      <c r="A82" s="12" t="s">
        <v>606</v>
      </c>
      <c r="B82" s="70"/>
      <c r="C82" s="12" t="s">
        <v>4</v>
      </c>
      <c r="D82" s="12" t="s">
        <v>26</v>
      </c>
      <c r="E82" s="12" t="s">
        <v>2170</v>
      </c>
      <c r="F82" s="12" t="s">
        <v>2103</v>
      </c>
      <c r="G82" s="12" t="s">
        <v>69</v>
      </c>
      <c r="H82" s="12">
        <f>STOCK[[#This Row],[Precio Final]]</f>
        <v>25</v>
      </c>
      <c r="I82" s="12">
        <f>STOCK[[#This Row],[Precio Venta Ideal (x1.5)]]</f>
        <v>25.5</v>
      </c>
      <c r="J82" s="87">
        <v>1</v>
      </c>
      <c r="K82" s="87">
        <f>SUMIFS(VENTAS[Cantidad],VENTAS[Código del producto Vendido],STOCK[[#This Row],[Code]])</f>
        <v>1</v>
      </c>
      <c r="L82" s="87">
        <f>STOCK[[#This Row],[Entradas]]-STOCK[[#This Row],[Salidas]]</f>
        <v>0</v>
      </c>
      <c r="M82" s="12">
        <f>STOCK[[#This Row],[Precio Final]]*10%</f>
        <v>2.5</v>
      </c>
      <c r="N82" s="12">
        <v>225</v>
      </c>
      <c r="O82" s="12">
        <v>18</v>
      </c>
      <c r="P82" s="12">
        <v>12.5</v>
      </c>
      <c r="Q82" s="87">
        <v>250</v>
      </c>
      <c r="R82" s="12">
        <v>8</v>
      </c>
      <c r="S82" s="12">
        <f>STOCK[[#This Row],[Peso (g)]]*STOCK[[#This Row],[Precio Envío Kilogramo (USD)]]/1000</f>
        <v>2</v>
      </c>
      <c r="T82" s="12">
        <f>STOCK[[#This Row],[Costo Unitario (USD)]]+STOCK[[#This Row],[Costo Envío (USD)]]+STOCK[[#This Row],[Comisión 10%]]</f>
        <v>17</v>
      </c>
      <c r="U82" s="12">
        <f>STOCK[[#This Row],[Costo total]]*1.5</f>
        <v>25.5</v>
      </c>
      <c r="V82" s="12">
        <v>25</v>
      </c>
      <c r="W82" s="12">
        <f>STOCK[[#This Row],[Precio Final]]-STOCK[[#This Row],[Costo total]]</f>
        <v>8</v>
      </c>
      <c r="X82" s="12">
        <f>STOCK[[#This Row],[Ganancia Unitaria]]*STOCK[[#This Row],[Salidas]]</f>
        <v>8</v>
      </c>
      <c r="Y82" s="12" t="s">
        <v>472</v>
      </c>
      <c r="AA82" s="12">
        <f>STOCK[[#This Row],[Costo total]]*STOCK[[#This Row],[Entradas]]</f>
        <v>17</v>
      </c>
      <c r="AB82" s="12">
        <f>STOCK[[#This Row],[Stock Actual]]*STOCK[[#This Row],[Costo total]]</f>
        <v>0</v>
      </c>
    </row>
    <row r="83" spans="1:29" s="7" customFormat="1" ht="50" customHeight="1" x14ac:dyDescent="0.15">
      <c r="A83" s="7" t="s">
        <v>607</v>
      </c>
      <c r="B83" s="70"/>
      <c r="C83" s="7" t="s">
        <v>4</v>
      </c>
      <c r="D83" s="7" t="s">
        <v>26</v>
      </c>
      <c r="E83" s="7" t="s">
        <v>2170</v>
      </c>
      <c r="F83" s="7" t="s">
        <v>2132</v>
      </c>
      <c r="G83" s="7" t="s">
        <v>69</v>
      </c>
      <c r="H83" s="7">
        <f>STOCK[[#This Row],[Precio Final]]</f>
        <v>25</v>
      </c>
      <c r="I83" s="7">
        <f>STOCK[[#This Row],[Precio Venta Ideal (x1.5)]]</f>
        <v>24.840000000000003</v>
      </c>
      <c r="J83" s="8">
        <v>1</v>
      </c>
      <c r="K83" s="8">
        <f>SUMIFS(VENTAS[Cantidad],VENTAS[Código del producto Vendido],STOCK[[#This Row],[Code]])</f>
        <v>1</v>
      </c>
      <c r="L83" s="8">
        <f>STOCK[[#This Row],[Entradas]]-STOCK[[#This Row],[Salidas]]</f>
        <v>0</v>
      </c>
      <c r="M83" s="7">
        <f>STOCK[[#This Row],[Precio Final]]*10%</f>
        <v>2.5</v>
      </c>
      <c r="N83" s="7">
        <v>225</v>
      </c>
      <c r="O83" s="7">
        <v>18</v>
      </c>
      <c r="P83" s="7">
        <v>12.5</v>
      </c>
      <c r="Q83" s="8">
        <v>195</v>
      </c>
      <c r="R83" s="7">
        <v>8</v>
      </c>
      <c r="S83" s="7">
        <f>STOCK[[#This Row],[Peso (g)]]*STOCK[[#This Row],[Precio Envío Kilogramo (USD)]]/1000</f>
        <v>1.56</v>
      </c>
      <c r="T83" s="12">
        <f>STOCK[[#This Row],[Costo Unitario (USD)]]+STOCK[[#This Row],[Costo Envío (USD)]]+STOCK[[#This Row],[Comisión 10%]]</f>
        <v>16.560000000000002</v>
      </c>
      <c r="U83" s="7">
        <f>STOCK[[#This Row],[Costo total]]*1.5</f>
        <v>24.840000000000003</v>
      </c>
      <c r="V83" s="7">
        <v>25</v>
      </c>
      <c r="W83" s="7">
        <f>STOCK[[#This Row],[Precio Final]]-STOCK[[#This Row],[Costo total]]</f>
        <v>8.4399999999999977</v>
      </c>
      <c r="X83" s="7">
        <f>STOCK[[#This Row],[Ganancia Unitaria]]*STOCK[[#This Row],[Salidas]]</f>
        <v>8.4399999999999977</v>
      </c>
      <c r="Y83" s="7" t="s">
        <v>472</v>
      </c>
      <c r="AA83" s="7">
        <f>STOCK[[#This Row],[Costo total]]*STOCK[[#This Row],[Entradas]]</f>
        <v>16.560000000000002</v>
      </c>
      <c r="AB83" s="7">
        <f>STOCK[[#This Row],[Stock Actual]]*STOCK[[#This Row],[Costo total]]</f>
        <v>0</v>
      </c>
    </row>
    <row r="84" spans="1:29" s="12" customFormat="1" ht="50" customHeight="1" x14ac:dyDescent="0.15">
      <c r="A84" s="12" t="s">
        <v>608</v>
      </c>
      <c r="B84" s="70"/>
      <c r="C84" s="12" t="s">
        <v>4</v>
      </c>
      <c r="D84" s="12" t="s">
        <v>1789</v>
      </c>
      <c r="E84" s="12" t="s">
        <v>1585</v>
      </c>
      <c r="F84" s="12" t="s">
        <v>244</v>
      </c>
      <c r="G84" s="12" t="s">
        <v>69</v>
      </c>
      <c r="H84" s="12">
        <f>STOCK[[#This Row],[Precio Final]]</f>
        <v>25</v>
      </c>
      <c r="I84" s="12">
        <f>STOCK[[#This Row],[Precio Venta Ideal (x1.5)]]</f>
        <v>25.259999999999998</v>
      </c>
      <c r="J84" s="87">
        <v>1</v>
      </c>
      <c r="K84" s="87">
        <f>SUMIFS(VENTAS[Cantidad],VENTAS[Código del producto Vendido],STOCK[[#This Row],[Code]])</f>
        <v>1</v>
      </c>
      <c r="L84" s="87">
        <f>STOCK[[#This Row],[Entradas]]-STOCK[[#This Row],[Salidas]]</f>
        <v>0</v>
      </c>
      <c r="M84" s="12">
        <f>STOCK[[#This Row],[Precio Final]]*10%</f>
        <v>2.5</v>
      </c>
      <c r="N84" s="12">
        <v>225</v>
      </c>
      <c r="O84" s="12">
        <v>18</v>
      </c>
      <c r="P84" s="12">
        <v>12.5</v>
      </c>
      <c r="Q84" s="87">
        <v>230</v>
      </c>
      <c r="R84" s="12">
        <v>8</v>
      </c>
      <c r="S84" s="12">
        <f>STOCK[[#This Row],[Peso (g)]]*STOCK[[#This Row],[Precio Envío Kilogramo (USD)]]/1000</f>
        <v>1.84</v>
      </c>
      <c r="T84" s="12">
        <f>STOCK[[#This Row],[Costo Unitario (USD)]]+STOCK[[#This Row],[Costo Envío (USD)]]+STOCK[[#This Row],[Comisión 10%]]</f>
        <v>16.84</v>
      </c>
      <c r="U84" s="12">
        <f>STOCK[[#This Row],[Costo total]]*1.5</f>
        <v>25.259999999999998</v>
      </c>
      <c r="V84" s="12">
        <v>25</v>
      </c>
      <c r="W84" s="12">
        <f>STOCK[[#This Row],[Precio Final]]-STOCK[[#This Row],[Costo total]]</f>
        <v>8.16</v>
      </c>
      <c r="X84" s="12">
        <f>STOCK[[#This Row],[Ganancia Unitaria]]*STOCK[[#This Row],[Salidas]]</f>
        <v>8.16</v>
      </c>
      <c r="Y84" s="12" t="s">
        <v>472</v>
      </c>
      <c r="AA84" s="12">
        <f>STOCK[[#This Row],[Costo total]]*STOCK[[#This Row],[Entradas]]</f>
        <v>16.84</v>
      </c>
      <c r="AB84" s="12">
        <f>STOCK[[#This Row],[Stock Actual]]*STOCK[[#This Row],[Costo total]]</f>
        <v>0</v>
      </c>
    </row>
    <row r="85" spans="1:29" s="7" customFormat="1" ht="50" customHeight="1" x14ac:dyDescent="0.15">
      <c r="A85" s="7" t="s">
        <v>609</v>
      </c>
      <c r="B85" s="70"/>
      <c r="C85" s="7" t="s">
        <v>4</v>
      </c>
      <c r="D85" s="7" t="s">
        <v>26</v>
      </c>
      <c r="E85" s="7" t="s">
        <v>2141</v>
      </c>
      <c r="F85" s="7" t="s">
        <v>2132</v>
      </c>
      <c r="G85" s="7" t="s">
        <v>69</v>
      </c>
      <c r="H85" s="7">
        <f>STOCK[[#This Row],[Precio Final]]</f>
        <v>30</v>
      </c>
      <c r="I85" s="7">
        <f>STOCK[[#This Row],[Precio Venta Ideal (x1.5)]]</f>
        <v>31.376666666666669</v>
      </c>
      <c r="J85" s="8">
        <v>1</v>
      </c>
      <c r="K85" s="8">
        <f>SUMIFS(VENTAS[Cantidad],VENTAS[Código del producto Vendido],STOCK[[#This Row],[Code]])</f>
        <v>0</v>
      </c>
      <c r="L85" s="8">
        <f>STOCK[[#This Row],[Entradas]]-STOCK[[#This Row],[Salidas]]</f>
        <v>1</v>
      </c>
      <c r="M85" s="7">
        <f>STOCK[[#This Row],[Precio Final]]*10%</f>
        <v>3</v>
      </c>
      <c r="N85" s="7">
        <v>275</v>
      </c>
      <c r="O85" s="7">
        <v>18</v>
      </c>
      <c r="P85" s="7">
        <v>15.277777777777779</v>
      </c>
      <c r="Q85" s="8">
        <v>330</v>
      </c>
      <c r="R85" s="7">
        <v>8</v>
      </c>
      <c r="S85" s="7">
        <f>STOCK[[#This Row],[Peso (g)]]*STOCK[[#This Row],[Precio Envío Kilogramo (USD)]]/1000</f>
        <v>2.64</v>
      </c>
      <c r="T85" s="12">
        <f>STOCK[[#This Row],[Costo Unitario (USD)]]+STOCK[[#This Row],[Costo Envío (USD)]]+STOCK[[#This Row],[Comisión 10%]]</f>
        <v>20.917777777777779</v>
      </c>
      <c r="U85" s="7">
        <f>STOCK[[#This Row],[Costo total]]*1.5</f>
        <v>31.376666666666669</v>
      </c>
      <c r="V85" s="7">
        <v>30</v>
      </c>
      <c r="W85" s="7">
        <f>STOCK[[#This Row],[Precio Final]]-STOCK[[#This Row],[Costo total]]</f>
        <v>9.0822222222222209</v>
      </c>
      <c r="X85" s="7">
        <f>STOCK[[#This Row],[Ganancia Unitaria]]*STOCK[[#This Row],[Salidas]]</f>
        <v>0</v>
      </c>
      <c r="Y85" s="7" t="s">
        <v>472</v>
      </c>
      <c r="AA85" s="7">
        <f>STOCK[[#This Row],[Costo total]]*STOCK[[#This Row],[Entradas]]</f>
        <v>20.917777777777779</v>
      </c>
      <c r="AB85" s="7">
        <f>STOCK[[#This Row],[Stock Actual]]*STOCK[[#This Row],[Costo total]]</f>
        <v>20.917777777777779</v>
      </c>
      <c r="AC85" s="7">
        <v>28</v>
      </c>
    </row>
    <row r="86" spans="1:29" s="12" customFormat="1" ht="50" customHeight="1" x14ac:dyDescent="0.15">
      <c r="A86" s="12" t="s">
        <v>610</v>
      </c>
      <c r="B86" s="70"/>
      <c r="C86" s="12" t="s">
        <v>4</v>
      </c>
      <c r="D86" s="12" t="s">
        <v>26</v>
      </c>
      <c r="E86" s="12" t="s">
        <v>2141</v>
      </c>
      <c r="F86" s="12" t="s">
        <v>2137</v>
      </c>
      <c r="G86" s="12" t="s">
        <v>69</v>
      </c>
      <c r="H86" s="12">
        <f>STOCK[[#This Row],[Precio Final]]</f>
        <v>30</v>
      </c>
      <c r="I86" s="12">
        <f>STOCK[[#This Row],[Precio Venta Ideal (x1.5)]]</f>
        <v>31.376666666666669</v>
      </c>
      <c r="J86" s="87">
        <v>1</v>
      </c>
      <c r="K86" s="87">
        <f>SUMIFS(VENTAS[Cantidad],VENTAS[Código del producto Vendido],STOCK[[#This Row],[Code]])</f>
        <v>0</v>
      </c>
      <c r="L86" s="87">
        <f>STOCK[[#This Row],[Entradas]]-STOCK[[#This Row],[Salidas]]</f>
        <v>1</v>
      </c>
      <c r="M86" s="12">
        <f>STOCK[[#This Row],[Precio Final]]*10%</f>
        <v>3</v>
      </c>
      <c r="N86" s="12">
        <v>275</v>
      </c>
      <c r="O86" s="12">
        <v>18</v>
      </c>
      <c r="P86" s="12">
        <v>15.277777777777779</v>
      </c>
      <c r="Q86" s="87">
        <v>330</v>
      </c>
      <c r="R86" s="12">
        <v>8</v>
      </c>
      <c r="S86" s="12">
        <f>STOCK[[#This Row],[Peso (g)]]*STOCK[[#This Row],[Precio Envío Kilogramo (USD)]]/1000</f>
        <v>2.64</v>
      </c>
      <c r="T86" s="12">
        <f>STOCK[[#This Row],[Costo Unitario (USD)]]+STOCK[[#This Row],[Costo Envío (USD)]]+STOCK[[#This Row],[Comisión 10%]]</f>
        <v>20.917777777777779</v>
      </c>
      <c r="U86" s="12">
        <f>STOCK[[#This Row],[Costo total]]*1.5</f>
        <v>31.376666666666669</v>
      </c>
      <c r="V86" s="12">
        <v>30</v>
      </c>
      <c r="W86" s="12">
        <f>STOCK[[#This Row],[Precio Final]]-STOCK[[#This Row],[Costo total]]</f>
        <v>9.0822222222222209</v>
      </c>
      <c r="X86" s="12">
        <f>STOCK[[#This Row],[Ganancia Unitaria]]*STOCK[[#This Row],[Salidas]]</f>
        <v>0</v>
      </c>
      <c r="Y86" s="12" t="s">
        <v>472</v>
      </c>
      <c r="AA86" s="12">
        <f>STOCK[[#This Row],[Costo total]]*STOCK[[#This Row],[Entradas]]</f>
        <v>20.917777777777779</v>
      </c>
      <c r="AB86" s="12">
        <f>STOCK[[#This Row],[Stock Actual]]*STOCK[[#This Row],[Costo total]]</f>
        <v>20.917777777777779</v>
      </c>
    </row>
    <row r="87" spans="1:29" s="7" customFormat="1" ht="50" customHeight="1" x14ac:dyDescent="0.15">
      <c r="A87" s="7" t="s">
        <v>611</v>
      </c>
      <c r="B87" s="70"/>
      <c r="C87" s="7" t="s">
        <v>4</v>
      </c>
      <c r="D87" s="7" t="s">
        <v>1911</v>
      </c>
      <c r="E87" s="7" t="s">
        <v>281</v>
      </c>
      <c r="F87" s="7" t="s">
        <v>243</v>
      </c>
      <c r="G87" s="7" t="s">
        <v>69</v>
      </c>
      <c r="H87" s="7">
        <f>STOCK[[#This Row],[Precio Final]]</f>
        <v>14</v>
      </c>
      <c r="I87" s="7">
        <f>STOCK[[#This Row],[Precio Venta Ideal (x1.5)]]</f>
        <v>15.386666666666667</v>
      </c>
      <c r="J87" s="8">
        <v>1</v>
      </c>
      <c r="K87" s="8">
        <f>SUMIFS(VENTAS[Cantidad],VENTAS[Código del producto Vendido],STOCK[[#This Row],[Code]])</f>
        <v>1</v>
      </c>
      <c r="L87" s="8">
        <f>STOCK[[#This Row],[Entradas]]-STOCK[[#This Row],[Salidas]]</f>
        <v>0</v>
      </c>
      <c r="M87" s="7">
        <f>STOCK[[#This Row],[Precio Final]]*10%</f>
        <v>1.4000000000000001</v>
      </c>
      <c r="N87" s="7">
        <v>140</v>
      </c>
      <c r="O87" s="7">
        <v>18</v>
      </c>
      <c r="P87" s="7">
        <v>7.7777777777777777</v>
      </c>
      <c r="Q87" s="8">
        <v>135</v>
      </c>
      <c r="R87" s="7">
        <v>8</v>
      </c>
      <c r="S87" s="7">
        <f>STOCK[[#This Row],[Peso (g)]]*STOCK[[#This Row],[Precio Envío Kilogramo (USD)]]/1000</f>
        <v>1.08</v>
      </c>
      <c r="T87" s="12">
        <f>STOCK[[#This Row],[Costo Unitario (USD)]]+STOCK[[#This Row],[Costo Envío (USD)]]+STOCK[[#This Row],[Comisión 10%]]</f>
        <v>10.257777777777777</v>
      </c>
      <c r="U87" s="7">
        <f>STOCK[[#This Row],[Costo total]]*1.5</f>
        <v>15.386666666666667</v>
      </c>
      <c r="V87" s="7">
        <v>14</v>
      </c>
      <c r="W87" s="7">
        <f>STOCK[[#This Row],[Precio Final]]-STOCK[[#This Row],[Costo total]]</f>
        <v>3.7422222222222228</v>
      </c>
      <c r="X87" s="7">
        <f>STOCK[[#This Row],[Ganancia Unitaria]]*STOCK[[#This Row],[Salidas]]</f>
        <v>3.7422222222222228</v>
      </c>
      <c r="Y87" s="7" t="s">
        <v>472</v>
      </c>
      <c r="AA87" s="7">
        <f>STOCK[[#This Row],[Costo total]]*STOCK[[#This Row],[Entradas]]</f>
        <v>10.257777777777777</v>
      </c>
      <c r="AB87" s="7">
        <f>STOCK[[#This Row],[Stock Actual]]*STOCK[[#This Row],[Costo total]]</f>
        <v>0</v>
      </c>
    </row>
    <row r="88" spans="1:29" s="12" customFormat="1" ht="50" customHeight="1" x14ac:dyDescent="0.15">
      <c r="A88" s="12" t="s">
        <v>612</v>
      </c>
      <c r="B88" s="70"/>
      <c r="C88" s="12" t="s">
        <v>4</v>
      </c>
      <c r="D88" s="12" t="s">
        <v>26</v>
      </c>
      <c r="E88" s="12" t="s">
        <v>296</v>
      </c>
      <c r="F88" s="12" t="s">
        <v>238</v>
      </c>
      <c r="G88" s="12" t="s">
        <v>69</v>
      </c>
      <c r="H88" s="12">
        <f>STOCK[[#This Row],[Precio Final]]</f>
        <v>30</v>
      </c>
      <c r="I88" s="12">
        <f>STOCK[[#This Row],[Precio Venta Ideal (x1.5)]]</f>
        <v>29.229999999999997</v>
      </c>
      <c r="J88" s="87">
        <v>1</v>
      </c>
      <c r="K88" s="87">
        <f>SUMIFS(VENTAS[Cantidad],VENTAS[Código del producto Vendido],STOCK[[#This Row],[Code]])</f>
        <v>1</v>
      </c>
      <c r="L88" s="87">
        <f>STOCK[[#This Row],[Entradas]]-STOCK[[#This Row],[Salidas]]</f>
        <v>0</v>
      </c>
      <c r="M88" s="12">
        <f>STOCK[[#This Row],[Precio Final]]*10%</f>
        <v>3</v>
      </c>
      <c r="N88" s="12">
        <v>255</v>
      </c>
      <c r="O88" s="12">
        <v>18</v>
      </c>
      <c r="P88" s="12">
        <v>14.166666666666666</v>
      </c>
      <c r="Q88" s="87">
        <v>290</v>
      </c>
      <c r="R88" s="12">
        <v>8</v>
      </c>
      <c r="S88" s="12">
        <f>STOCK[[#This Row],[Peso (g)]]*STOCK[[#This Row],[Precio Envío Kilogramo (USD)]]/1000</f>
        <v>2.3199999999999998</v>
      </c>
      <c r="T88" s="12">
        <f>STOCK[[#This Row],[Costo Unitario (USD)]]+STOCK[[#This Row],[Costo Envío (USD)]]+STOCK[[#This Row],[Comisión 10%]]</f>
        <v>19.486666666666665</v>
      </c>
      <c r="U88" s="12">
        <f>STOCK[[#This Row],[Costo total]]*1.5</f>
        <v>29.229999999999997</v>
      </c>
      <c r="V88" s="12">
        <v>30</v>
      </c>
      <c r="W88" s="12">
        <f>STOCK[[#This Row],[Precio Final]]-STOCK[[#This Row],[Costo total]]</f>
        <v>10.513333333333335</v>
      </c>
      <c r="X88" s="12">
        <f>STOCK[[#This Row],[Ganancia Unitaria]]*STOCK[[#This Row],[Salidas]]</f>
        <v>10.513333333333335</v>
      </c>
      <c r="Y88" s="12" t="s">
        <v>472</v>
      </c>
      <c r="AA88" s="12">
        <f>STOCK[[#This Row],[Costo total]]*STOCK[[#This Row],[Entradas]]</f>
        <v>19.486666666666665</v>
      </c>
      <c r="AB88" s="12">
        <f>STOCK[[#This Row],[Stock Actual]]*STOCK[[#This Row],[Costo total]]</f>
        <v>0</v>
      </c>
    </row>
    <row r="89" spans="1:29" s="7" customFormat="1" ht="50" customHeight="1" x14ac:dyDescent="0.15">
      <c r="A89" s="7" t="s">
        <v>613</v>
      </c>
      <c r="B89" s="70"/>
      <c r="C89" s="7" t="s">
        <v>4</v>
      </c>
      <c r="D89" s="7" t="s">
        <v>26</v>
      </c>
      <c r="E89" s="7" t="s">
        <v>297</v>
      </c>
      <c r="F89" s="7" t="s">
        <v>238</v>
      </c>
      <c r="G89" s="7" t="s">
        <v>69</v>
      </c>
      <c r="H89" s="7">
        <f>STOCK[[#This Row],[Precio Final]]</f>
        <v>18</v>
      </c>
      <c r="I89" s="7">
        <f>STOCK[[#This Row],[Precio Venta Ideal (x1.5)]]</f>
        <v>16.47</v>
      </c>
      <c r="J89" s="8">
        <v>1</v>
      </c>
      <c r="K89" s="8">
        <f>SUMIFS(VENTAS[Cantidad],VENTAS[Código del producto Vendido],STOCK[[#This Row],[Code]])</f>
        <v>1</v>
      </c>
      <c r="L89" s="8">
        <f>STOCK[[#This Row],[Entradas]]-STOCK[[#This Row],[Salidas]]</f>
        <v>0</v>
      </c>
      <c r="M89" s="7">
        <f>STOCK[[#This Row],[Precio Final]]*10%</f>
        <v>1.8</v>
      </c>
      <c r="N89" s="7">
        <v>135</v>
      </c>
      <c r="O89" s="7">
        <v>18</v>
      </c>
      <c r="P89" s="7">
        <v>7.5</v>
      </c>
      <c r="Q89" s="8">
        <v>210</v>
      </c>
      <c r="R89" s="7">
        <v>8</v>
      </c>
      <c r="S89" s="7">
        <f>STOCK[[#This Row],[Peso (g)]]*STOCK[[#This Row],[Precio Envío Kilogramo (USD)]]/1000</f>
        <v>1.68</v>
      </c>
      <c r="T89" s="12">
        <f>STOCK[[#This Row],[Costo Unitario (USD)]]+STOCK[[#This Row],[Costo Envío (USD)]]+STOCK[[#This Row],[Comisión 10%]]</f>
        <v>10.98</v>
      </c>
      <c r="U89" s="7">
        <f>STOCK[[#This Row],[Costo total]]*1.5</f>
        <v>16.47</v>
      </c>
      <c r="V89" s="7">
        <v>18</v>
      </c>
      <c r="W89" s="7">
        <f>STOCK[[#This Row],[Precio Final]]-STOCK[[#This Row],[Costo total]]</f>
        <v>7.02</v>
      </c>
      <c r="X89" s="7">
        <f>STOCK[[#This Row],[Ganancia Unitaria]]*STOCK[[#This Row],[Salidas]]</f>
        <v>7.02</v>
      </c>
      <c r="Y89" s="7" t="s">
        <v>472</v>
      </c>
      <c r="AA89" s="7">
        <f>STOCK[[#This Row],[Costo total]]*STOCK[[#This Row],[Entradas]]</f>
        <v>10.98</v>
      </c>
      <c r="AB89" s="7">
        <f>STOCK[[#This Row],[Stock Actual]]*STOCK[[#This Row],[Costo total]]</f>
        <v>0</v>
      </c>
    </row>
    <row r="90" spans="1:29" s="12" customFormat="1" ht="50" customHeight="1" x14ac:dyDescent="0.15">
      <c r="A90" s="12" t="s">
        <v>614</v>
      </c>
      <c r="B90" s="70"/>
      <c r="C90" s="12" t="s">
        <v>4</v>
      </c>
      <c r="D90" s="12" t="s">
        <v>26</v>
      </c>
      <c r="E90" s="12" t="s">
        <v>288</v>
      </c>
      <c r="F90" s="12" t="s">
        <v>243</v>
      </c>
      <c r="G90" s="12" t="s">
        <v>69</v>
      </c>
      <c r="H90" s="12">
        <f>STOCK[[#This Row],[Precio Final]]</f>
        <v>22</v>
      </c>
      <c r="I90" s="12">
        <f>STOCK[[#This Row],[Precio Venta Ideal (x1.5)]]</f>
        <v>22.606666666666669</v>
      </c>
      <c r="J90" s="87">
        <v>1</v>
      </c>
      <c r="K90" s="87">
        <f>SUMIFS(VENTAS[Cantidad],VENTAS[Código del producto Vendido],STOCK[[#This Row],[Code]])</f>
        <v>1</v>
      </c>
      <c r="L90" s="87">
        <f>STOCK[[#This Row],[Entradas]]-STOCK[[#This Row],[Salidas]]</f>
        <v>0</v>
      </c>
      <c r="M90" s="12">
        <f>STOCK[[#This Row],[Precio Final]]*10%</f>
        <v>2.2000000000000002</v>
      </c>
      <c r="N90" s="12">
        <v>200</v>
      </c>
      <c r="O90" s="12">
        <v>18</v>
      </c>
      <c r="P90" s="12">
        <v>11.111111111111111</v>
      </c>
      <c r="Q90" s="87">
        <v>220</v>
      </c>
      <c r="R90" s="12">
        <v>8</v>
      </c>
      <c r="S90" s="12">
        <f>STOCK[[#This Row],[Peso (g)]]*STOCK[[#This Row],[Precio Envío Kilogramo (USD)]]/1000</f>
        <v>1.76</v>
      </c>
      <c r="T90" s="12">
        <f>STOCK[[#This Row],[Costo Unitario (USD)]]+STOCK[[#This Row],[Costo Envío (USD)]]+STOCK[[#This Row],[Comisión 10%]]</f>
        <v>15.071111111111112</v>
      </c>
      <c r="U90" s="12">
        <f>STOCK[[#This Row],[Costo total]]*1.5</f>
        <v>22.606666666666669</v>
      </c>
      <c r="V90" s="12">
        <v>22</v>
      </c>
      <c r="W90" s="12">
        <f>STOCK[[#This Row],[Precio Final]]-STOCK[[#This Row],[Costo total]]</f>
        <v>6.9288888888888884</v>
      </c>
      <c r="X90" s="12">
        <f>STOCK[[#This Row],[Ganancia Unitaria]]*STOCK[[#This Row],[Salidas]]</f>
        <v>6.9288888888888884</v>
      </c>
      <c r="Y90" s="12" t="s">
        <v>472</v>
      </c>
      <c r="AA90" s="12">
        <f>STOCK[[#This Row],[Costo total]]*STOCK[[#This Row],[Entradas]]</f>
        <v>15.071111111111112</v>
      </c>
      <c r="AB90" s="12">
        <f>STOCK[[#This Row],[Stock Actual]]*STOCK[[#This Row],[Costo total]]</f>
        <v>0</v>
      </c>
    </row>
    <row r="91" spans="1:29" s="7" customFormat="1" ht="50" customHeight="1" x14ac:dyDescent="0.15">
      <c r="A91" s="7" t="s">
        <v>615</v>
      </c>
      <c r="B91" s="70"/>
      <c r="C91" s="7" t="s">
        <v>4</v>
      </c>
      <c r="D91" s="7" t="s">
        <v>1519</v>
      </c>
      <c r="E91" s="7" t="s">
        <v>1584</v>
      </c>
      <c r="F91" s="7" t="s">
        <v>1548</v>
      </c>
      <c r="G91" s="7" t="s">
        <v>69</v>
      </c>
      <c r="H91" s="7">
        <f>STOCK[[#This Row],[Precio Final]]</f>
        <v>23</v>
      </c>
      <c r="I91" s="7">
        <f>STOCK[[#This Row],[Precio Venta Ideal (x1.5)]]</f>
        <v>24.366666666666667</v>
      </c>
      <c r="J91" s="8">
        <v>1</v>
      </c>
      <c r="K91" s="8">
        <f>SUMIFS(VENTAS[Cantidad],VENTAS[Código del producto Vendido],STOCK[[#This Row],[Code]])</f>
        <v>1</v>
      </c>
      <c r="L91" s="8">
        <f>STOCK[[#This Row],[Entradas]]-STOCK[[#This Row],[Salidas]]</f>
        <v>0</v>
      </c>
      <c r="M91" s="7">
        <f>STOCK[[#This Row],[Precio Final]]*10%</f>
        <v>2.3000000000000003</v>
      </c>
      <c r="N91" s="7">
        <v>215</v>
      </c>
      <c r="O91" s="7">
        <v>18</v>
      </c>
      <c r="P91" s="7">
        <v>11.944444444444445</v>
      </c>
      <c r="Q91" s="8">
        <v>250</v>
      </c>
      <c r="R91" s="7">
        <v>8</v>
      </c>
      <c r="S91" s="7">
        <f>STOCK[[#This Row],[Peso (g)]]*STOCK[[#This Row],[Precio Envío Kilogramo (USD)]]/1000</f>
        <v>2</v>
      </c>
      <c r="T91" s="12">
        <f>STOCK[[#This Row],[Costo Unitario (USD)]]+STOCK[[#This Row],[Costo Envío (USD)]]+STOCK[[#This Row],[Comisión 10%]]</f>
        <v>16.244444444444444</v>
      </c>
      <c r="U91" s="7">
        <f>STOCK[[#This Row],[Costo total]]*1.5</f>
        <v>24.366666666666667</v>
      </c>
      <c r="V91" s="7">
        <v>23</v>
      </c>
      <c r="W91" s="7">
        <f>STOCK[[#This Row],[Precio Final]]-STOCK[[#This Row],[Costo total]]</f>
        <v>6.7555555555555564</v>
      </c>
      <c r="X91" s="7">
        <f>STOCK[[#This Row],[Ganancia Unitaria]]*STOCK[[#This Row],[Salidas]]</f>
        <v>6.7555555555555564</v>
      </c>
      <c r="Y91" s="7" t="s">
        <v>472</v>
      </c>
      <c r="AA91" s="7">
        <f>STOCK[[#This Row],[Costo total]]*STOCK[[#This Row],[Entradas]]</f>
        <v>16.244444444444444</v>
      </c>
      <c r="AB91" s="7">
        <f>STOCK[[#This Row],[Stock Actual]]*STOCK[[#This Row],[Costo total]]</f>
        <v>0</v>
      </c>
    </row>
    <row r="92" spans="1:29" s="12" customFormat="1" ht="50" customHeight="1" x14ac:dyDescent="0.15">
      <c r="A92" s="12" t="s">
        <v>616</v>
      </c>
      <c r="B92" s="70"/>
      <c r="C92" s="12" t="s">
        <v>4</v>
      </c>
      <c r="D92" s="12" t="s">
        <v>1519</v>
      </c>
      <c r="E92" s="12" t="s">
        <v>306</v>
      </c>
      <c r="F92" s="12" t="s">
        <v>1548</v>
      </c>
      <c r="G92" s="12" t="s">
        <v>69</v>
      </c>
      <c r="H92" s="12">
        <f>STOCK[[#This Row],[Precio Final]]</f>
        <v>23</v>
      </c>
      <c r="I92" s="12">
        <f>STOCK[[#This Row],[Precio Venta Ideal (x1.5)]]</f>
        <v>24.366666666666667</v>
      </c>
      <c r="J92" s="87">
        <v>1</v>
      </c>
      <c r="K92" s="87">
        <f>SUMIFS(VENTAS[Cantidad],VENTAS[Código del producto Vendido],STOCK[[#This Row],[Code]])</f>
        <v>1</v>
      </c>
      <c r="L92" s="87">
        <f>STOCK[[#This Row],[Entradas]]-STOCK[[#This Row],[Salidas]]</f>
        <v>0</v>
      </c>
      <c r="M92" s="12">
        <f>STOCK[[#This Row],[Precio Final]]*10%</f>
        <v>2.3000000000000003</v>
      </c>
      <c r="N92" s="12">
        <v>215</v>
      </c>
      <c r="O92" s="12">
        <v>18</v>
      </c>
      <c r="P92" s="12">
        <v>11.944444444444445</v>
      </c>
      <c r="Q92" s="87">
        <v>250</v>
      </c>
      <c r="R92" s="12">
        <v>8</v>
      </c>
      <c r="S92" s="12">
        <f>STOCK[[#This Row],[Peso (g)]]*STOCK[[#This Row],[Precio Envío Kilogramo (USD)]]/1000</f>
        <v>2</v>
      </c>
      <c r="T92" s="12">
        <f>STOCK[[#This Row],[Costo Unitario (USD)]]+STOCK[[#This Row],[Costo Envío (USD)]]+STOCK[[#This Row],[Comisión 10%]]</f>
        <v>16.244444444444444</v>
      </c>
      <c r="U92" s="12">
        <f>STOCK[[#This Row],[Costo total]]*1.5</f>
        <v>24.366666666666667</v>
      </c>
      <c r="V92" s="12">
        <v>23</v>
      </c>
      <c r="W92" s="12">
        <f>STOCK[[#This Row],[Precio Final]]-STOCK[[#This Row],[Costo total]]</f>
        <v>6.7555555555555564</v>
      </c>
      <c r="X92" s="12">
        <f>STOCK[[#This Row],[Ganancia Unitaria]]*STOCK[[#This Row],[Salidas]]</f>
        <v>6.7555555555555564</v>
      </c>
      <c r="Y92" s="12" t="s">
        <v>472</v>
      </c>
      <c r="AA92" s="12">
        <f>STOCK[[#This Row],[Costo total]]*STOCK[[#This Row],[Entradas]]</f>
        <v>16.244444444444444</v>
      </c>
      <c r="AB92" s="12">
        <f>STOCK[[#This Row],[Stock Actual]]*STOCK[[#This Row],[Costo total]]</f>
        <v>0</v>
      </c>
    </row>
    <row r="93" spans="1:29" s="7" customFormat="1" ht="50" customHeight="1" x14ac:dyDescent="0.15">
      <c r="A93" s="7" t="s">
        <v>55</v>
      </c>
      <c r="B93" s="70"/>
      <c r="C93" s="7" t="s">
        <v>4</v>
      </c>
      <c r="D93" s="7" t="s">
        <v>26</v>
      </c>
      <c r="E93" s="7" t="s">
        <v>532</v>
      </c>
      <c r="F93" s="7" t="s">
        <v>241</v>
      </c>
      <c r="G93" s="7" t="s">
        <v>69</v>
      </c>
      <c r="H93" s="7">
        <f>STOCK[[#This Row],[Precio Final]]</f>
        <v>28</v>
      </c>
      <c r="I93" s="7">
        <f>STOCK[[#This Row],[Precio Venta Ideal (x1.5)]]</f>
        <v>31.92</v>
      </c>
      <c r="J93" s="8">
        <v>1</v>
      </c>
      <c r="K93" s="8">
        <f>SUMIFS(VENTAS[Cantidad],VENTAS[Código del producto Vendido],STOCK[[#This Row],[Code]])</f>
        <v>1</v>
      </c>
      <c r="L93" s="8">
        <f>STOCK[[#This Row],[Entradas]]-STOCK[[#This Row],[Salidas]]</f>
        <v>0</v>
      </c>
      <c r="M93" s="7">
        <f>STOCK[[#This Row],[Precio Final]]*10%</f>
        <v>2.8000000000000003</v>
      </c>
      <c r="N93" s="7">
        <v>270</v>
      </c>
      <c r="O93" s="7">
        <v>18</v>
      </c>
      <c r="P93" s="7">
        <v>15</v>
      </c>
      <c r="Q93" s="8">
        <v>435</v>
      </c>
      <c r="R93" s="7">
        <v>8</v>
      </c>
      <c r="S93" s="7">
        <f>STOCK[[#This Row],[Peso (g)]]*STOCK[[#This Row],[Precio Envío Kilogramo (USD)]]/1000</f>
        <v>3.48</v>
      </c>
      <c r="T93" s="12">
        <f>STOCK[[#This Row],[Costo Unitario (USD)]]+STOCK[[#This Row],[Costo Envío (USD)]]+STOCK[[#This Row],[Comisión 10%]]</f>
        <v>21.28</v>
      </c>
      <c r="U93" s="7">
        <f>STOCK[[#This Row],[Costo total]]*1.5</f>
        <v>31.92</v>
      </c>
      <c r="V93" s="7">
        <v>28</v>
      </c>
      <c r="W93" s="7">
        <f>STOCK[[#This Row],[Precio Final]]-STOCK[[#This Row],[Costo total]]</f>
        <v>6.7199999999999989</v>
      </c>
      <c r="X93" s="7">
        <f>STOCK[[#This Row],[Ganancia Unitaria]]*STOCK[[#This Row],[Salidas]]</f>
        <v>6.7199999999999989</v>
      </c>
      <c r="Y93" s="7" t="s">
        <v>472</v>
      </c>
      <c r="AA93" s="7">
        <f>STOCK[[#This Row],[Costo total]]*STOCK[[#This Row],[Entradas]]</f>
        <v>21.28</v>
      </c>
      <c r="AB93" s="7">
        <f>STOCK[[#This Row],[Stock Actual]]*STOCK[[#This Row],[Costo total]]</f>
        <v>0</v>
      </c>
    </row>
    <row r="94" spans="1:29" s="12" customFormat="1" ht="50" customHeight="1" x14ac:dyDescent="0.15">
      <c r="A94" s="12" t="s">
        <v>54</v>
      </c>
      <c r="B94" s="70"/>
      <c r="C94" s="12" t="s">
        <v>4</v>
      </c>
      <c r="D94" s="12" t="s">
        <v>1911</v>
      </c>
      <c r="E94" s="12" t="s">
        <v>300</v>
      </c>
      <c r="F94" s="12" t="s">
        <v>243</v>
      </c>
      <c r="G94" s="12" t="s">
        <v>69</v>
      </c>
      <c r="H94" s="12">
        <f>STOCK[[#This Row],[Precio Final]]</f>
        <v>14</v>
      </c>
      <c r="I94" s="12">
        <f>STOCK[[#This Row],[Precio Venta Ideal (x1.5)]]</f>
        <v>14.433333333333334</v>
      </c>
      <c r="J94" s="87">
        <v>1</v>
      </c>
      <c r="K94" s="87">
        <f>SUMIFS(VENTAS[Cantidad],VENTAS[Código del producto Vendido],STOCK[[#This Row],[Code]])</f>
        <v>1</v>
      </c>
      <c r="L94" s="87">
        <f>STOCK[[#This Row],[Entradas]]-STOCK[[#This Row],[Salidas]]</f>
        <v>0</v>
      </c>
      <c r="M94" s="12">
        <f>STOCK[[#This Row],[Precio Final]]*10%</f>
        <v>1.4000000000000001</v>
      </c>
      <c r="N94" s="12">
        <v>130</v>
      </c>
      <c r="O94" s="12">
        <v>18</v>
      </c>
      <c r="P94" s="12">
        <v>7.2222222222222223</v>
      </c>
      <c r="Q94" s="87">
        <v>125</v>
      </c>
      <c r="R94" s="12">
        <v>8</v>
      </c>
      <c r="S94" s="12">
        <f>STOCK[[#This Row],[Peso (g)]]*STOCK[[#This Row],[Precio Envío Kilogramo (USD)]]/1000</f>
        <v>1</v>
      </c>
      <c r="T94" s="12">
        <f>STOCK[[#This Row],[Costo Unitario (USD)]]+STOCK[[#This Row],[Costo Envío (USD)]]+STOCK[[#This Row],[Comisión 10%]]</f>
        <v>9.6222222222222218</v>
      </c>
      <c r="U94" s="12">
        <f>STOCK[[#This Row],[Costo total]]*1.5</f>
        <v>14.433333333333334</v>
      </c>
      <c r="V94" s="12">
        <v>14</v>
      </c>
      <c r="W94" s="12">
        <f>STOCK[[#This Row],[Precio Final]]-STOCK[[#This Row],[Costo total]]</f>
        <v>4.3777777777777782</v>
      </c>
      <c r="X94" s="12">
        <f>STOCK[[#This Row],[Ganancia Unitaria]]*STOCK[[#This Row],[Salidas]]</f>
        <v>4.3777777777777782</v>
      </c>
      <c r="Y94" s="12" t="s">
        <v>472</v>
      </c>
      <c r="AA94" s="12">
        <f>STOCK[[#This Row],[Costo total]]*STOCK[[#This Row],[Entradas]]</f>
        <v>9.6222222222222218</v>
      </c>
      <c r="AB94" s="12">
        <f>STOCK[[#This Row],[Stock Actual]]*STOCK[[#This Row],[Costo total]]</f>
        <v>0</v>
      </c>
    </row>
    <row r="95" spans="1:29" s="7" customFormat="1" ht="50" customHeight="1" x14ac:dyDescent="0.15">
      <c r="A95" s="7" t="s">
        <v>617</v>
      </c>
      <c r="B95" s="70"/>
      <c r="C95" s="7" t="s">
        <v>4</v>
      </c>
      <c r="D95" s="7" t="s">
        <v>1911</v>
      </c>
      <c r="E95" s="7" t="s">
        <v>299</v>
      </c>
      <c r="F95" s="7" t="s">
        <v>238</v>
      </c>
      <c r="G95" s="7" t="s">
        <v>69</v>
      </c>
      <c r="H95" s="7">
        <f>STOCK[[#This Row],[Precio Final]]</f>
        <v>12</v>
      </c>
      <c r="I95" s="7">
        <f>STOCK[[#This Row],[Precio Venta Ideal (x1.5)]]</f>
        <v>13.656666666666666</v>
      </c>
      <c r="J95" s="8">
        <v>1</v>
      </c>
      <c r="K95" s="8">
        <f>SUMIFS(VENTAS[Cantidad],VENTAS[Código del producto Vendido],STOCK[[#This Row],[Code]])</f>
        <v>1</v>
      </c>
      <c r="L95" s="8">
        <f>STOCK[[#This Row],[Entradas]]-STOCK[[#This Row],[Salidas]]</f>
        <v>0</v>
      </c>
      <c r="M95" s="7">
        <f>STOCK[[#This Row],[Precio Final]]*10%</f>
        <v>1.2000000000000002</v>
      </c>
      <c r="N95" s="7">
        <v>125</v>
      </c>
      <c r="O95" s="7">
        <v>18</v>
      </c>
      <c r="P95" s="7">
        <v>6.9444444444444446</v>
      </c>
      <c r="Q95" s="8">
        <v>120</v>
      </c>
      <c r="R95" s="7">
        <v>8</v>
      </c>
      <c r="S95" s="7">
        <f>STOCK[[#This Row],[Peso (g)]]*STOCK[[#This Row],[Precio Envío Kilogramo (USD)]]/1000</f>
        <v>0.96</v>
      </c>
      <c r="T95" s="12">
        <f>STOCK[[#This Row],[Costo Unitario (USD)]]+STOCK[[#This Row],[Costo Envío (USD)]]+STOCK[[#This Row],[Comisión 10%]]</f>
        <v>9.1044444444444448</v>
      </c>
      <c r="U95" s="7">
        <f>STOCK[[#This Row],[Costo total]]*1.5</f>
        <v>13.656666666666666</v>
      </c>
      <c r="V95" s="7">
        <v>12</v>
      </c>
      <c r="W95" s="7">
        <f>STOCK[[#This Row],[Precio Final]]-STOCK[[#This Row],[Costo total]]</f>
        <v>2.8955555555555552</v>
      </c>
      <c r="X95" s="7">
        <f>STOCK[[#This Row],[Ganancia Unitaria]]*STOCK[[#This Row],[Salidas]]</f>
        <v>2.8955555555555552</v>
      </c>
      <c r="Y95" s="7" t="s">
        <v>472</v>
      </c>
      <c r="AA95" s="7">
        <f>STOCK[[#This Row],[Costo total]]*STOCK[[#This Row],[Entradas]]</f>
        <v>9.1044444444444448</v>
      </c>
      <c r="AB95" s="7">
        <f>STOCK[[#This Row],[Stock Actual]]*STOCK[[#This Row],[Costo total]]</f>
        <v>0</v>
      </c>
    </row>
    <row r="96" spans="1:29" s="12" customFormat="1" ht="50" customHeight="1" x14ac:dyDescent="0.15">
      <c r="A96" s="12" t="s">
        <v>56</v>
      </c>
      <c r="B96" s="70"/>
      <c r="C96" s="12" t="s">
        <v>4</v>
      </c>
      <c r="D96" s="12" t="s">
        <v>1911</v>
      </c>
      <c r="E96" s="12" t="s">
        <v>299</v>
      </c>
      <c r="F96" s="12" t="s">
        <v>243</v>
      </c>
      <c r="G96" s="12" t="s">
        <v>69</v>
      </c>
      <c r="H96" s="12">
        <f>STOCK[[#This Row],[Precio Final]]</f>
        <v>12</v>
      </c>
      <c r="I96" s="12">
        <f>STOCK[[#This Row],[Precio Venta Ideal (x1.5)]]</f>
        <v>13.656666666666666</v>
      </c>
      <c r="J96" s="87">
        <v>1</v>
      </c>
      <c r="K96" s="87">
        <f>SUMIFS(VENTAS[Cantidad],VENTAS[Código del producto Vendido],STOCK[[#This Row],[Code]])</f>
        <v>1</v>
      </c>
      <c r="L96" s="87">
        <f>STOCK[[#This Row],[Entradas]]-STOCK[[#This Row],[Salidas]]</f>
        <v>0</v>
      </c>
      <c r="M96" s="12">
        <f>STOCK[[#This Row],[Precio Final]]*10%</f>
        <v>1.2000000000000002</v>
      </c>
      <c r="N96" s="12">
        <v>125</v>
      </c>
      <c r="O96" s="12">
        <v>18</v>
      </c>
      <c r="P96" s="12">
        <v>6.9444444444444446</v>
      </c>
      <c r="Q96" s="87">
        <v>120</v>
      </c>
      <c r="R96" s="12">
        <v>8</v>
      </c>
      <c r="S96" s="12">
        <f>STOCK[[#This Row],[Peso (g)]]*STOCK[[#This Row],[Precio Envío Kilogramo (USD)]]/1000</f>
        <v>0.96</v>
      </c>
      <c r="T96" s="12">
        <f>STOCK[[#This Row],[Costo Unitario (USD)]]+STOCK[[#This Row],[Costo Envío (USD)]]+STOCK[[#This Row],[Comisión 10%]]</f>
        <v>9.1044444444444448</v>
      </c>
      <c r="U96" s="12">
        <f>STOCK[[#This Row],[Costo total]]*1.5</f>
        <v>13.656666666666666</v>
      </c>
      <c r="V96" s="12">
        <v>12</v>
      </c>
      <c r="W96" s="12">
        <f>STOCK[[#This Row],[Precio Final]]-STOCK[[#This Row],[Costo total]]</f>
        <v>2.8955555555555552</v>
      </c>
      <c r="X96" s="12">
        <f>STOCK[[#This Row],[Ganancia Unitaria]]*STOCK[[#This Row],[Salidas]]</f>
        <v>2.8955555555555552</v>
      </c>
      <c r="Y96" s="12" t="s">
        <v>472</v>
      </c>
      <c r="AA96" s="12">
        <f>STOCK[[#This Row],[Costo total]]*STOCK[[#This Row],[Entradas]]</f>
        <v>9.1044444444444448</v>
      </c>
      <c r="AB96" s="12">
        <f>STOCK[[#This Row],[Stock Actual]]*STOCK[[#This Row],[Costo total]]</f>
        <v>0</v>
      </c>
    </row>
    <row r="97" spans="1:28" s="7" customFormat="1" ht="50" customHeight="1" x14ac:dyDescent="0.15">
      <c r="A97" s="7" t="s">
        <v>618</v>
      </c>
      <c r="B97" s="70"/>
      <c r="C97" s="7" t="s">
        <v>4</v>
      </c>
      <c r="D97" s="7" t="s">
        <v>26</v>
      </c>
      <c r="E97" s="7" t="s">
        <v>301</v>
      </c>
      <c r="F97" s="7" t="s">
        <v>243</v>
      </c>
      <c r="G97" s="7" t="s">
        <v>69</v>
      </c>
      <c r="H97" s="7">
        <f>STOCK[[#This Row],[Precio Final]]</f>
        <v>28</v>
      </c>
      <c r="I97" s="7">
        <f>STOCK[[#This Row],[Precio Venta Ideal (x1.5)]]</f>
        <v>31.79666666666667</v>
      </c>
      <c r="J97" s="8">
        <v>1</v>
      </c>
      <c r="K97" s="8">
        <f>SUMIFS(VENTAS[Cantidad],VENTAS[Código del producto Vendido],STOCK[[#This Row],[Code]])</f>
        <v>1</v>
      </c>
      <c r="L97" s="8">
        <f>STOCK[[#This Row],[Entradas]]-STOCK[[#This Row],[Salidas]]</f>
        <v>0</v>
      </c>
      <c r="M97" s="7">
        <f>STOCK[[#This Row],[Precio Final]]*10%</f>
        <v>2.8000000000000003</v>
      </c>
      <c r="N97" s="7">
        <v>275</v>
      </c>
      <c r="O97" s="7">
        <v>18</v>
      </c>
      <c r="P97" s="7">
        <v>15.277777777777779</v>
      </c>
      <c r="Q97" s="8">
        <v>390</v>
      </c>
      <c r="R97" s="7">
        <v>8</v>
      </c>
      <c r="S97" s="7">
        <f>STOCK[[#This Row],[Peso (g)]]*STOCK[[#This Row],[Precio Envío Kilogramo (USD)]]/1000</f>
        <v>3.12</v>
      </c>
      <c r="T97" s="12">
        <f>STOCK[[#This Row],[Costo Unitario (USD)]]+STOCK[[#This Row],[Costo Envío (USD)]]+STOCK[[#This Row],[Comisión 10%]]</f>
        <v>21.19777777777778</v>
      </c>
      <c r="U97" s="7">
        <f>STOCK[[#This Row],[Costo total]]*1.5</f>
        <v>31.79666666666667</v>
      </c>
      <c r="V97" s="7">
        <v>28</v>
      </c>
      <c r="W97" s="7">
        <f>STOCK[[#This Row],[Precio Final]]-STOCK[[#This Row],[Costo total]]</f>
        <v>6.8022222222222197</v>
      </c>
      <c r="X97" s="7">
        <f>STOCK[[#This Row],[Ganancia Unitaria]]*STOCK[[#This Row],[Salidas]]</f>
        <v>6.8022222222222197</v>
      </c>
      <c r="Y97" s="7" t="s">
        <v>472</v>
      </c>
      <c r="AA97" s="7">
        <f>STOCK[[#This Row],[Costo total]]*STOCK[[#This Row],[Entradas]]</f>
        <v>21.19777777777778</v>
      </c>
      <c r="AB97" s="7">
        <f>STOCK[[#This Row],[Stock Actual]]*STOCK[[#This Row],[Costo total]]</f>
        <v>0</v>
      </c>
    </row>
    <row r="98" spans="1:28" s="12" customFormat="1" ht="50" customHeight="1" x14ac:dyDescent="0.15">
      <c r="A98" s="12" t="s">
        <v>619</v>
      </c>
      <c r="B98" s="70"/>
      <c r="C98" s="12" t="s">
        <v>4</v>
      </c>
      <c r="D98" s="12" t="s">
        <v>26</v>
      </c>
      <c r="E98" s="12" t="s">
        <v>301</v>
      </c>
      <c r="F98" s="12" t="s">
        <v>238</v>
      </c>
      <c r="G98" s="12" t="s">
        <v>69</v>
      </c>
      <c r="H98" s="12">
        <f>STOCK[[#This Row],[Precio Final]]</f>
        <v>28</v>
      </c>
      <c r="I98" s="12">
        <f>STOCK[[#This Row],[Precio Venta Ideal (x1.5)]]</f>
        <v>30.656666666666666</v>
      </c>
      <c r="J98" s="87">
        <v>1</v>
      </c>
      <c r="K98" s="87">
        <f>SUMIFS(VENTAS[Cantidad],VENTAS[Código del producto Vendido],STOCK[[#This Row],[Code]])</f>
        <v>1</v>
      </c>
      <c r="L98" s="87">
        <f>STOCK[[#This Row],[Entradas]]-STOCK[[#This Row],[Salidas]]</f>
        <v>0</v>
      </c>
      <c r="M98" s="12">
        <f>STOCK[[#This Row],[Precio Final]]*10%</f>
        <v>2.8000000000000003</v>
      </c>
      <c r="N98" s="12">
        <v>275</v>
      </c>
      <c r="O98" s="12">
        <v>18</v>
      </c>
      <c r="P98" s="12">
        <v>15.277777777777779</v>
      </c>
      <c r="Q98" s="87">
        <v>295</v>
      </c>
      <c r="R98" s="12">
        <v>8</v>
      </c>
      <c r="S98" s="12">
        <f>STOCK[[#This Row],[Peso (g)]]*STOCK[[#This Row],[Precio Envío Kilogramo (USD)]]/1000</f>
        <v>2.36</v>
      </c>
      <c r="T98" s="12">
        <f>STOCK[[#This Row],[Costo Unitario (USD)]]+STOCK[[#This Row],[Costo Envío (USD)]]+STOCK[[#This Row],[Comisión 10%]]</f>
        <v>20.437777777777779</v>
      </c>
      <c r="U98" s="12">
        <f>STOCK[[#This Row],[Costo total]]*1.5</f>
        <v>30.656666666666666</v>
      </c>
      <c r="V98" s="12">
        <v>28</v>
      </c>
      <c r="W98" s="12">
        <f>STOCK[[#This Row],[Precio Final]]-STOCK[[#This Row],[Costo total]]</f>
        <v>7.5622222222222213</v>
      </c>
      <c r="X98" s="12">
        <f>STOCK[[#This Row],[Ganancia Unitaria]]*STOCK[[#This Row],[Salidas]]</f>
        <v>7.5622222222222213</v>
      </c>
      <c r="Y98" s="12" t="s">
        <v>472</v>
      </c>
      <c r="AA98" s="12">
        <f>STOCK[[#This Row],[Costo total]]*STOCK[[#This Row],[Entradas]]</f>
        <v>20.437777777777779</v>
      </c>
      <c r="AB98" s="12">
        <f>STOCK[[#This Row],[Stock Actual]]*STOCK[[#This Row],[Costo total]]</f>
        <v>0</v>
      </c>
    </row>
    <row r="99" spans="1:28" s="7" customFormat="1" ht="50" customHeight="1" x14ac:dyDescent="0.15">
      <c r="A99" s="7" t="s">
        <v>620</v>
      </c>
      <c r="B99" s="70"/>
      <c r="C99" s="7" t="s">
        <v>4</v>
      </c>
      <c r="D99" s="7" t="s">
        <v>26</v>
      </c>
      <c r="E99" s="7" t="s">
        <v>302</v>
      </c>
      <c r="F99" s="7" t="s">
        <v>244</v>
      </c>
      <c r="G99" s="7" t="s">
        <v>69</v>
      </c>
      <c r="H99" s="7">
        <f>STOCK[[#This Row],[Precio Final]]</f>
        <v>20</v>
      </c>
      <c r="I99" s="7">
        <f>STOCK[[#This Row],[Precio Venta Ideal (x1.5)]]</f>
        <v>20.813333333333333</v>
      </c>
      <c r="J99" s="8">
        <v>1</v>
      </c>
      <c r="K99" s="8">
        <f>SUMIFS(VENTAS[Cantidad],VENTAS[Código del producto Vendido],STOCK[[#This Row],[Code]])</f>
        <v>1</v>
      </c>
      <c r="L99" s="8">
        <f>STOCK[[#This Row],[Entradas]]-STOCK[[#This Row],[Salidas]]</f>
        <v>0</v>
      </c>
      <c r="M99" s="7">
        <f>STOCK[[#This Row],[Precio Final]]*10%</f>
        <v>2</v>
      </c>
      <c r="N99" s="7">
        <v>190</v>
      </c>
      <c r="O99" s="7">
        <v>18</v>
      </c>
      <c r="P99" s="7">
        <v>10.555555555555555</v>
      </c>
      <c r="Q99" s="8">
        <v>165</v>
      </c>
      <c r="R99" s="7">
        <v>8</v>
      </c>
      <c r="S99" s="7">
        <f>STOCK[[#This Row],[Peso (g)]]*STOCK[[#This Row],[Precio Envío Kilogramo (USD)]]/1000</f>
        <v>1.32</v>
      </c>
      <c r="T99" s="12">
        <f>STOCK[[#This Row],[Costo Unitario (USD)]]+STOCK[[#This Row],[Costo Envío (USD)]]+STOCK[[#This Row],[Comisión 10%]]</f>
        <v>13.875555555555556</v>
      </c>
      <c r="U99" s="7">
        <f>STOCK[[#This Row],[Costo total]]*1.5</f>
        <v>20.813333333333333</v>
      </c>
      <c r="V99" s="7">
        <v>20</v>
      </c>
      <c r="W99" s="7">
        <f>STOCK[[#This Row],[Precio Final]]-STOCK[[#This Row],[Costo total]]</f>
        <v>6.1244444444444444</v>
      </c>
      <c r="X99" s="7">
        <f>STOCK[[#This Row],[Ganancia Unitaria]]*STOCK[[#This Row],[Salidas]]</f>
        <v>6.1244444444444444</v>
      </c>
      <c r="Y99" s="7" t="s">
        <v>472</v>
      </c>
      <c r="AA99" s="7">
        <f>STOCK[[#This Row],[Costo total]]*STOCK[[#This Row],[Entradas]]</f>
        <v>13.875555555555556</v>
      </c>
      <c r="AB99" s="7">
        <f>STOCK[[#This Row],[Stock Actual]]*STOCK[[#This Row],[Costo total]]</f>
        <v>0</v>
      </c>
    </row>
    <row r="100" spans="1:28" s="12" customFormat="1" ht="50" customHeight="1" x14ac:dyDescent="0.15">
      <c r="A100" s="12" t="s">
        <v>57</v>
      </c>
      <c r="B100" s="70"/>
      <c r="C100" s="12" t="s">
        <v>4</v>
      </c>
      <c r="D100" s="12" t="s">
        <v>26</v>
      </c>
      <c r="E100" s="12" t="s">
        <v>302</v>
      </c>
      <c r="F100" s="12" t="s">
        <v>243</v>
      </c>
      <c r="G100" s="12" t="s">
        <v>69</v>
      </c>
      <c r="H100" s="12">
        <f>STOCK[[#This Row],[Precio Final]]</f>
        <v>20</v>
      </c>
      <c r="I100" s="12">
        <f>STOCK[[#This Row],[Precio Venta Ideal (x1.5)]]</f>
        <v>20.693333333333335</v>
      </c>
      <c r="J100" s="87">
        <v>1</v>
      </c>
      <c r="K100" s="87">
        <f>SUMIFS(VENTAS[Cantidad],VENTAS[Código del producto Vendido],STOCK[[#This Row],[Code]])</f>
        <v>1</v>
      </c>
      <c r="L100" s="87">
        <f>STOCK[[#This Row],[Entradas]]-STOCK[[#This Row],[Salidas]]</f>
        <v>0</v>
      </c>
      <c r="M100" s="12">
        <f>STOCK[[#This Row],[Precio Final]]*10%</f>
        <v>2</v>
      </c>
      <c r="N100" s="12">
        <v>190</v>
      </c>
      <c r="O100" s="12">
        <v>18</v>
      </c>
      <c r="P100" s="12">
        <v>10.555555555555555</v>
      </c>
      <c r="Q100" s="87">
        <v>155</v>
      </c>
      <c r="R100" s="12">
        <v>8</v>
      </c>
      <c r="S100" s="12">
        <f>STOCK[[#This Row],[Peso (g)]]*STOCK[[#This Row],[Precio Envío Kilogramo (USD)]]/1000</f>
        <v>1.24</v>
      </c>
      <c r="T100" s="12">
        <f>STOCK[[#This Row],[Costo Unitario (USD)]]+STOCK[[#This Row],[Costo Envío (USD)]]+STOCK[[#This Row],[Comisión 10%]]</f>
        <v>13.795555555555556</v>
      </c>
      <c r="U100" s="12">
        <f>STOCK[[#This Row],[Costo total]]*1.5</f>
        <v>20.693333333333335</v>
      </c>
      <c r="V100" s="12">
        <v>20</v>
      </c>
      <c r="W100" s="12">
        <f>STOCK[[#This Row],[Precio Final]]-STOCK[[#This Row],[Costo total]]</f>
        <v>6.2044444444444444</v>
      </c>
      <c r="X100" s="12">
        <f>STOCK[[#This Row],[Ganancia Unitaria]]*STOCK[[#This Row],[Salidas]]</f>
        <v>6.2044444444444444</v>
      </c>
      <c r="Y100" s="12" t="s">
        <v>472</v>
      </c>
      <c r="AA100" s="12">
        <f>STOCK[[#This Row],[Costo total]]*STOCK[[#This Row],[Entradas]]</f>
        <v>13.795555555555556</v>
      </c>
      <c r="AB100" s="12">
        <f>STOCK[[#This Row],[Stock Actual]]*STOCK[[#This Row],[Costo total]]</f>
        <v>0</v>
      </c>
    </row>
    <row r="101" spans="1:28" s="7" customFormat="1" ht="50" customHeight="1" x14ac:dyDescent="0.15">
      <c r="A101" s="7" t="s">
        <v>621</v>
      </c>
      <c r="B101" s="70"/>
      <c r="C101" s="7" t="s">
        <v>4</v>
      </c>
      <c r="D101" s="7" t="s">
        <v>1911</v>
      </c>
      <c r="E101" s="7" t="s">
        <v>303</v>
      </c>
      <c r="F101" s="7" t="s">
        <v>243</v>
      </c>
      <c r="G101" s="7" t="s">
        <v>69</v>
      </c>
      <c r="H101" s="7">
        <f>STOCK[[#This Row],[Precio Final]]</f>
        <v>14</v>
      </c>
      <c r="I101" s="7">
        <f>STOCK[[#This Row],[Precio Venta Ideal (x1.5)]]</f>
        <v>15.756666666666668</v>
      </c>
      <c r="J101" s="8">
        <v>1</v>
      </c>
      <c r="K101" s="8">
        <f>SUMIFS(VENTAS[Cantidad],VENTAS[Código del producto Vendido],STOCK[[#This Row],[Code]])</f>
        <v>1</v>
      </c>
      <c r="L101" s="8">
        <f>STOCK[[#This Row],[Entradas]]-STOCK[[#This Row],[Salidas]]</f>
        <v>0</v>
      </c>
      <c r="M101" s="7">
        <f>STOCK[[#This Row],[Precio Final]]*10%</f>
        <v>1.4000000000000001</v>
      </c>
      <c r="N101" s="7">
        <v>143</v>
      </c>
      <c r="O101" s="7">
        <v>18</v>
      </c>
      <c r="P101" s="7">
        <v>7.9444444444444446</v>
      </c>
      <c r="Q101" s="8">
        <v>145</v>
      </c>
      <c r="R101" s="7">
        <v>8</v>
      </c>
      <c r="S101" s="7">
        <f>STOCK[[#This Row],[Peso (g)]]*STOCK[[#This Row],[Precio Envío Kilogramo (USD)]]/1000</f>
        <v>1.1599999999999999</v>
      </c>
      <c r="T101" s="12">
        <f>STOCK[[#This Row],[Costo Unitario (USD)]]+STOCK[[#This Row],[Costo Envío (USD)]]+STOCK[[#This Row],[Comisión 10%]]</f>
        <v>10.504444444444445</v>
      </c>
      <c r="U101" s="7">
        <f>STOCK[[#This Row],[Costo total]]*1.5</f>
        <v>15.756666666666668</v>
      </c>
      <c r="V101" s="7">
        <v>14</v>
      </c>
      <c r="W101" s="7">
        <f>STOCK[[#This Row],[Precio Final]]-STOCK[[#This Row],[Costo total]]</f>
        <v>3.4955555555555549</v>
      </c>
      <c r="X101" s="7">
        <f>STOCK[[#This Row],[Ganancia Unitaria]]*STOCK[[#This Row],[Salidas]]</f>
        <v>3.4955555555555549</v>
      </c>
      <c r="Y101" s="7" t="s">
        <v>472</v>
      </c>
      <c r="AA101" s="7">
        <f>STOCK[[#This Row],[Costo total]]*STOCK[[#This Row],[Entradas]]</f>
        <v>10.504444444444445</v>
      </c>
      <c r="AB101" s="7">
        <f>STOCK[[#This Row],[Stock Actual]]*STOCK[[#This Row],[Costo total]]</f>
        <v>0</v>
      </c>
    </row>
    <row r="102" spans="1:28" s="12" customFormat="1" ht="50" customHeight="1" x14ac:dyDescent="0.15">
      <c r="A102" s="12" t="s">
        <v>622</v>
      </c>
      <c r="B102" s="70"/>
      <c r="C102" s="12" t="s">
        <v>4</v>
      </c>
      <c r="D102" s="12" t="s">
        <v>1912</v>
      </c>
      <c r="E102" s="12" t="s">
        <v>2267</v>
      </c>
      <c r="F102" s="12" t="s">
        <v>2122</v>
      </c>
      <c r="G102" s="12" t="s">
        <v>69</v>
      </c>
      <c r="H102" s="12">
        <f>STOCK[[#This Row],[Precio Final]]</f>
        <v>13</v>
      </c>
      <c r="I102" s="12">
        <f>STOCK[[#This Row],[Precio Venta Ideal (x1.5)]]</f>
        <v>14.013333333333334</v>
      </c>
      <c r="J102" s="87">
        <v>1</v>
      </c>
      <c r="K102" s="87">
        <f>SUMIFS(VENTAS[Cantidad],VENTAS[Código del producto Vendido],STOCK[[#This Row],[Code]])</f>
        <v>1</v>
      </c>
      <c r="L102" s="87">
        <f>STOCK[[#This Row],[Entradas]]-STOCK[[#This Row],[Salidas]]</f>
        <v>0</v>
      </c>
      <c r="M102" s="12">
        <f>STOCK[[#This Row],[Precio Final]]*10%</f>
        <v>1.3</v>
      </c>
      <c r="N102" s="12">
        <v>121</v>
      </c>
      <c r="O102" s="12">
        <v>18</v>
      </c>
      <c r="P102" s="12">
        <v>6.7222222222222223</v>
      </c>
      <c r="Q102" s="87">
        <v>165</v>
      </c>
      <c r="R102" s="12">
        <v>8</v>
      </c>
      <c r="S102" s="12">
        <f>STOCK[[#This Row],[Peso (g)]]*STOCK[[#This Row],[Precio Envío Kilogramo (USD)]]/1000</f>
        <v>1.32</v>
      </c>
      <c r="T102" s="12">
        <f>STOCK[[#This Row],[Costo Unitario (USD)]]+STOCK[[#This Row],[Costo Envío (USD)]]+STOCK[[#This Row],[Comisión 10%]]</f>
        <v>9.3422222222222224</v>
      </c>
      <c r="U102" s="12">
        <f>STOCK[[#This Row],[Costo total]]*1.5</f>
        <v>14.013333333333334</v>
      </c>
      <c r="V102" s="12">
        <v>13</v>
      </c>
      <c r="W102" s="12">
        <f>STOCK[[#This Row],[Precio Final]]-STOCK[[#This Row],[Costo total]]</f>
        <v>3.6577777777777776</v>
      </c>
      <c r="X102" s="12">
        <f>STOCK[[#This Row],[Ganancia Unitaria]]*STOCK[[#This Row],[Salidas]]</f>
        <v>3.6577777777777776</v>
      </c>
      <c r="Y102" s="12" t="s">
        <v>472</v>
      </c>
      <c r="AA102" s="12">
        <f>STOCK[[#This Row],[Costo total]]*STOCK[[#This Row],[Entradas]]</f>
        <v>9.3422222222222224</v>
      </c>
      <c r="AB102" s="12">
        <f>STOCK[[#This Row],[Stock Actual]]*STOCK[[#This Row],[Costo total]]</f>
        <v>0</v>
      </c>
    </row>
    <row r="103" spans="1:28" s="7" customFormat="1" ht="50" customHeight="1" x14ac:dyDescent="0.15">
      <c r="A103" s="7" t="s">
        <v>623</v>
      </c>
      <c r="B103" s="70"/>
      <c r="C103" s="7" t="s">
        <v>4</v>
      </c>
      <c r="D103" s="7" t="s">
        <v>26</v>
      </c>
      <c r="E103" s="7" t="s">
        <v>351</v>
      </c>
      <c r="F103" s="7" t="s">
        <v>239</v>
      </c>
      <c r="G103" s="7" t="s">
        <v>69</v>
      </c>
      <c r="H103" s="7">
        <f>STOCK[[#This Row],[Precio Final]]</f>
        <v>25</v>
      </c>
      <c r="I103" s="7">
        <f>STOCK[[#This Row],[Precio Venta Ideal (x1.5)]]</f>
        <v>29.549999999999997</v>
      </c>
      <c r="J103" s="8">
        <v>1</v>
      </c>
      <c r="K103" s="8">
        <f>SUMIFS(VENTAS[Cantidad],VENTAS[Código del producto Vendido],STOCK[[#This Row],[Code]])</f>
        <v>1</v>
      </c>
      <c r="L103" s="8">
        <f>STOCK[[#This Row],[Entradas]]-STOCK[[#This Row],[Salidas]]</f>
        <v>0</v>
      </c>
      <c r="M103" s="7">
        <f>STOCK[[#This Row],[Precio Final]]*10%</f>
        <v>2.5</v>
      </c>
      <c r="N103" s="7">
        <v>270</v>
      </c>
      <c r="O103" s="7">
        <v>18</v>
      </c>
      <c r="P103" s="7">
        <v>15</v>
      </c>
      <c r="Q103" s="8">
        <v>275</v>
      </c>
      <c r="R103" s="7">
        <v>8</v>
      </c>
      <c r="S103" s="7">
        <f>STOCK[[#This Row],[Peso (g)]]*STOCK[[#This Row],[Precio Envío Kilogramo (USD)]]/1000</f>
        <v>2.2000000000000002</v>
      </c>
      <c r="T103" s="12">
        <f>STOCK[[#This Row],[Costo Unitario (USD)]]+STOCK[[#This Row],[Costo Envío (USD)]]+STOCK[[#This Row],[Comisión 10%]]</f>
        <v>19.7</v>
      </c>
      <c r="U103" s="7">
        <f>STOCK[[#This Row],[Costo total]]*1.5</f>
        <v>29.549999999999997</v>
      </c>
      <c r="V103" s="7">
        <v>25</v>
      </c>
      <c r="W103" s="7">
        <f>STOCK[[#This Row],[Precio Final]]-STOCK[[#This Row],[Costo total]]</f>
        <v>5.3000000000000007</v>
      </c>
      <c r="X103" s="7">
        <f>STOCK[[#This Row],[Ganancia Unitaria]]*STOCK[[#This Row],[Salidas]]</f>
        <v>5.3000000000000007</v>
      </c>
      <c r="Y103" s="7" t="s">
        <v>472</v>
      </c>
      <c r="AA103" s="7">
        <f>STOCK[[#This Row],[Costo total]]*STOCK[[#This Row],[Entradas]]</f>
        <v>19.7</v>
      </c>
      <c r="AB103" s="7">
        <f>STOCK[[#This Row],[Stock Actual]]*STOCK[[#This Row],[Costo total]]</f>
        <v>0</v>
      </c>
    </row>
    <row r="104" spans="1:28" s="12" customFormat="1" ht="50" customHeight="1" x14ac:dyDescent="0.15">
      <c r="A104" s="12" t="s">
        <v>624</v>
      </c>
      <c r="B104" s="70"/>
      <c r="C104" s="12" t="s">
        <v>4</v>
      </c>
      <c r="D104" s="12" t="s">
        <v>26</v>
      </c>
      <c r="E104" s="12" t="s">
        <v>1583</v>
      </c>
      <c r="F104" s="12" t="s">
        <v>2132</v>
      </c>
      <c r="G104" s="12" t="s">
        <v>69</v>
      </c>
      <c r="H104" s="12">
        <f>STOCK[[#This Row],[Precio Final]]</f>
        <v>25</v>
      </c>
      <c r="I104" s="12">
        <f>STOCK[[#This Row],[Precio Venta Ideal (x1.5)]]</f>
        <v>28.89</v>
      </c>
      <c r="J104" s="87">
        <v>1</v>
      </c>
      <c r="K104" s="87">
        <f>SUMIFS(VENTAS[Cantidad],VENTAS[Código del producto Vendido],STOCK[[#This Row],[Code]])</f>
        <v>1</v>
      </c>
      <c r="L104" s="87">
        <f>STOCK[[#This Row],[Entradas]]-STOCK[[#This Row],[Salidas]]</f>
        <v>0</v>
      </c>
      <c r="M104" s="12">
        <f>STOCK[[#This Row],[Precio Final]]*10%</f>
        <v>2.5</v>
      </c>
      <c r="N104" s="12">
        <v>270</v>
      </c>
      <c r="O104" s="12">
        <v>18</v>
      </c>
      <c r="P104" s="12">
        <v>15</v>
      </c>
      <c r="Q104" s="87">
        <v>220</v>
      </c>
      <c r="R104" s="12">
        <v>8</v>
      </c>
      <c r="S104" s="12">
        <f>STOCK[[#This Row],[Peso (g)]]*STOCK[[#This Row],[Precio Envío Kilogramo (USD)]]/1000</f>
        <v>1.76</v>
      </c>
      <c r="T104" s="12">
        <f>STOCK[[#This Row],[Costo Unitario (USD)]]+STOCK[[#This Row],[Costo Envío (USD)]]+STOCK[[#This Row],[Comisión 10%]]</f>
        <v>19.260000000000002</v>
      </c>
      <c r="U104" s="12">
        <f>STOCK[[#This Row],[Costo total]]*1.5</f>
        <v>28.89</v>
      </c>
      <c r="V104" s="12">
        <v>25</v>
      </c>
      <c r="W104" s="12">
        <f>STOCK[[#This Row],[Precio Final]]-STOCK[[#This Row],[Costo total]]</f>
        <v>5.7399999999999984</v>
      </c>
      <c r="X104" s="12">
        <f>STOCK[[#This Row],[Ganancia Unitaria]]*STOCK[[#This Row],[Salidas]]</f>
        <v>5.7399999999999984</v>
      </c>
      <c r="Y104" s="12" t="s">
        <v>472</v>
      </c>
      <c r="AA104" s="12">
        <f>STOCK[[#This Row],[Costo total]]*STOCK[[#This Row],[Entradas]]</f>
        <v>19.260000000000002</v>
      </c>
      <c r="AB104" s="12">
        <f>STOCK[[#This Row],[Stock Actual]]*STOCK[[#This Row],[Costo total]]</f>
        <v>0</v>
      </c>
    </row>
    <row r="105" spans="1:28" s="7" customFormat="1" ht="50" customHeight="1" x14ac:dyDescent="0.15">
      <c r="A105" s="7" t="s">
        <v>625</v>
      </c>
      <c r="B105" s="70"/>
      <c r="C105" s="7" t="s">
        <v>4</v>
      </c>
      <c r="D105" s="7" t="s">
        <v>26</v>
      </c>
      <c r="E105" s="7" t="s">
        <v>351</v>
      </c>
      <c r="F105" s="7" t="s">
        <v>241</v>
      </c>
      <c r="G105" s="7" t="s">
        <v>69</v>
      </c>
      <c r="H105" s="7">
        <f>STOCK[[#This Row],[Precio Final]]</f>
        <v>25</v>
      </c>
      <c r="I105" s="7">
        <f>STOCK[[#This Row],[Precio Venta Ideal (x1.5)]]</f>
        <v>28.950000000000003</v>
      </c>
      <c r="J105" s="8">
        <v>1</v>
      </c>
      <c r="K105" s="8">
        <f>SUMIFS(VENTAS[Cantidad],VENTAS[Código del producto Vendido],STOCK[[#This Row],[Code]])</f>
        <v>1</v>
      </c>
      <c r="L105" s="8">
        <f>STOCK[[#This Row],[Entradas]]-STOCK[[#This Row],[Salidas]]</f>
        <v>0</v>
      </c>
      <c r="M105" s="7">
        <f>STOCK[[#This Row],[Precio Final]]*10%</f>
        <v>2.5</v>
      </c>
      <c r="N105" s="7">
        <v>270</v>
      </c>
      <c r="O105" s="7">
        <v>18</v>
      </c>
      <c r="P105" s="7">
        <v>15</v>
      </c>
      <c r="Q105" s="8">
        <v>225</v>
      </c>
      <c r="R105" s="7">
        <v>8</v>
      </c>
      <c r="S105" s="7">
        <f>STOCK[[#This Row],[Peso (g)]]*STOCK[[#This Row],[Precio Envío Kilogramo (USD)]]/1000</f>
        <v>1.8</v>
      </c>
      <c r="T105" s="12">
        <f>STOCK[[#This Row],[Costo Unitario (USD)]]+STOCK[[#This Row],[Costo Envío (USD)]]+STOCK[[#This Row],[Comisión 10%]]</f>
        <v>19.3</v>
      </c>
      <c r="U105" s="7">
        <f>STOCK[[#This Row],[Costo total]]*1.5</f>
        <v>28.950000000000003</v>
      </c>
      <c r="V105" s="7">
        <v>25</v>
      </c>
      <c r="W105" s="7">
        <f>STOCK[[#This Row],[Precio Final]]-STOCK[[#This Row],[Costo total]]</f>
        <v>5.6999999999999993</v>
      </c>
      <c r="X105" s="7">
        <f>STOCK[[#This Row],[Ganancia Unitaria]]*STOCK[[#This Row],[Salidas]]</f>
        <v>5.6999999999999993</v>
      </c>
      <c r="Y105" s="7" t="s">
        <v>472</v>
      </c>
      <c r="AA105" s="7">
        <f>STOCK[[#This Row],[Costo total]]*STOCK[[#This Row],[Entradas]]</f>
        <v>19.3</v>
      </c>
      <c r="AB105" s="7">
        <f>STOCK[[#This Row],[Stock Actual]]*STOCK[[#This Row],[Costo total]]</f>
        <v>0</v>
      </c>
    </row>
    <row r="106" spans="1:28" s="12" customFormat="1" ht="50" customHeight="1" x14ac:dyDescent="0.15">
      <c r="A106" s="12" t="s">
        <v>626</v>
      </c>
      <c r="B106" s="70"/>
      <c r="C106" s="12" t="s">
        <v>4</v>
      </c>
      <c r="D106" s="12" t="s">
        <v>1911</v>
      </c>
      <c r="E106" s="12" t="s">
        <v>2268</v>
      </c>
      <c r="F106" s="12" t="s">
        <v>2137</v>
      </c>
      <c r="G106" s="12" t="s">
        <v>69</v>
      </c>
      <c r="H106" s="12">
        <f>STOCK[[#This Row],[Precio Final]]</f>
        <v>12</v>
      </c>
      <c r="I106" s="12">
        <f>STOCK[[#This Row],[Precio Venta Ideal (x1.5)]]</f>
        <v>14.313333333333333</v>
      </c>
      <c r="J106" s="87">
        <v>1</v>
      </c>
      <c r="K106" s="87">
        <f>SUMIFS(VENTAS[Cantidad],VENTAS[Código del producto Vendido],STOCK[[#This Row],[Code]])</f>
        <v>1</v>
      </c>
      <c r="L106" s="87">
        <f>STOCK[[#This Row],[Entradas]]-STOCK[[#This Row],[Salidas]]</f>
        <v>0</v>
      </c>
      <c r="M106" s="12">
        <f>STOCK[[#This Row],[Precio Final]]*10%</f>
        <v>1.2000000000000002</v>
      </c>
      <c r="N106" s="12">
        <v>130</v>
      </c>
      <c r="O106" s="12">
        <v>18</v>
      </c>
      <c r="P106" s="12">
        <v>7.2222222222222223</v>
      </c>
      <c r="Q106" s="87">
        <v>140</v>
      </c>
      <c r="R106" s="12">
        <v>8</v>
      </c>
      <c r="S106" s="12">
        <f>STOCK[[#This Row],[Peso (g)]]*STOCK[[#This Row],[Precio Envío Kilogramo (USD)]]/1000</f>
        <v>1.1200000000000001</v>
      </c>
      <c r="T106" s="12">
        <f>STOCK[[#This Row],[Costo Unitario (USD)]]+STOCK[[#This Row],[Costo Envío (USD)]]+STOCK[[#This Row],[Comisión 10%]]</f>
        <v>9.5422222222222217</v>
      </c>
      <c r="U106" s="12">
        <f>STOCK[[#This Row],[Costo total]]*1.5</f>
        <v>14.313333333333333</v>
      </c>
      <c r="V106" s="12">
        <v>12</v>
      </c>
      <c r="W106" s="12">
        <f>STOCK[[#This Row],[Precio Final]]-STOCK[[#This Row],[Costo total]]</f>
        <v>2.4577777777777783</v>
      </c>
      <c r="X106" s="12">
        <f>STOCK[[#This Row],[Ganancia Unitaria]]*STOCK[[#This Row],[Salidas]]</f>
        <v>2.4577777777777783</v>
      </c>
      <c r="Y106" s="12" t="s">
        <v>472</v>
      </c>
      <c r="AA106" s="12">
        <f>STOCK[[#This Row],[Costo total]]*STOCK[[#This Row],[Entradas]]</f>
        <v>9.5422222222222217</v>
      </c>
      <c r="AB106" s="12">
        <f>STOCK[[#This Row],[Stock Actual]]*STOCK[[#This Row],[Costo total]]</f>
        <v>0</v>
      </c>
    </row>
    <row r="107" spans="1:28" s="7" customFormat="1" ht="50" customHeight="1" x14ac:dyDescent="0.15">
      <c r="A107" s="7" t="s">
        <v>627</v>
      </c>
      <c r="B107" s="70"/>
      <c r="C107" s="7" t="s">
        <v>4</v>
      </c>
      <c r="D107" s="7" t="s">
        <v>1911</v>
      </c>
      <c r="E107" s="7" t="s">
        <v>285</v>
      </c>
      <c r="F107" s="7" t="s">
        <v>1556</v>
      </c>
      <c r="G107" s="7" t="s">
        <v>69</v>
      </c>
      <c r="H107" s="7">
        <f>STOCK[[#This Row],[Precio Final]]</f>
        <v>14</v>
      </c>
      <c r="I107" s="7">
        <f>STOCK[[#This Row],[Precio Venta Ideal (x1.5)]]</f>
        <v>14.613333333333333</v>
      </c>
      <c r="J107" s="8">
        <v>1</v>
      </c>
      <c r="K107" s="8">
        <f>SUMIFS(VENTAS[Cantidad],VENTAS[Código del producto Vendido],STOCK[[#This Row],[Code]])</f>
        <v>1</v>
      </c>
      <c r="L107" s="8">
        <f>STOCK[[#This Row],[Entradas]]-STOCK[[#This Row],[Salidas]]</f>
        <v>0</v>
      </c>
      <c r="M107" s="7">
        <f>STOCK[[#This Row],[Precio Final]]*10%</f>
        <v>1.4000000000000001</v>
      </c>
      <c r="N107" s="7">
        <v>130</v>
      </c>
      <c r="O107" s="7">
        <v>18</v>
      </c>
      <c r="P107" s="7">
        <v>7.2222222222222223</v>
      </c>
      <c r="Q107" s="8">
        <v>140</v>
      </c>
      <c r="R107" s="7">
        <v>8</v>
      </c>
      <c r="S107" s="7">
        <f>STOCK[[#This Row],[Peso (g)]]*STOCK[[#This Row],[Precio Envío Kilogramo (USD)]]/1000</f>
        <v>1.1200000000000001</v>
      </c>
      <c r="T107" s="12">
        <f>STOCK[[#This Row],[Costo Unitario (USD)]]+STOCK[[#This Row],[Costo Envío (USD)]]+STOCK[[#This Row],[Comisión 10%]]</f>
        <v>9.7422222222222228</v>
      </c>
      <c r="U107" s="7">
        <f>STOCK[[#This Row],[Costo total]]*1.5</f>
        <v>14.613333333333333</v>
      </c>
      <c r="V107" s="7">
        <v>14</v>
      </c>
      <c r="W107" s="7">
        <f>STOCK[[#This Row],[Precio Final]]-STOCK[[#This Row],[Costo total]]</f>
        <v>4.2577777777777772</v>
      </c>
      <c r="X107" s="7">
        <f>STOCK[[#This Row],[Ganancia Unitaria]]*STOCK[[#This Row],[Salidas]]</f>
        <v>4.2577777777777772</v>
      </c>
      <c r="Y107" s="7" t="s">
        <v>472</v>
      </c>
      <c r="AA107" s="7">
        <f>STOCK[[#This Row],[Costo total]]*STOCK[[#This Row],[Entradas]]</f>
        <v>9.7422222222222228</v>
      </c>
      <c r="AB107" s="7">
        <f>STOCK[[#This Row],[Stock Actual]]*STOCK[[#This Row],[Costo total]]</f>
        <v>0</v>
      </c>
    </row>
    <row r="108" spans="1:28" s="12" customFormat="1" ht="50" customHeight="1" x14ac:dyDescent="0.15">
      <c r="A108" s="12" t="s">
        <v>628</v>
      </c>
      <c r="B108" s="70"/>
      <c r="C108" s="12" t="s">
        <v>4</v>
      </c>
      <c r="D108" s="12" t="s">
        <v>1911</v>
      </c>
      <c r="E108" s="12" t="s">
        <v>352</v>
      </c>
      <c r="F108" s="12" t="s">
        <v>241</v>
      </c>
      <c r="G108" s="12" t="s">
        <v>69</v>
      </c>
      <c r="H108" s="12">
        <f>STOCK[[#This Row],[Precio Final]]</f>
        <v>12</v>
      </c>
      <c r="I108" s="12">
        <f>STOCK[[#This Row],[Precio Venta Ideal (x1.5)]]</f>
        <v>13.066666666666668</v>
      </c>
      <c r="J108" s="87">
        <v>1</v>
      </c>
      <c r="K108" s="87">
        <f>SUMIFS(VENTAS[Cantidad],VENTAS[Código del producto Vendido],STOCK[[#This Row],[Code]])</f>
        <v>1</v>
      </c>
      <c r="L108" s="87">
        <f>STOCK[[#This Row],[Entradas]]-STOCK[[#This Row],[Salidas]]</f>
        <v>0</v>
      </c>
      <c r="M108" s="12">
        <f>STOCK[[#This Row],[Precio Final]]*10%</f>
        <v>1.2000000000000002</v>
      </c>
      <c r="N108" s="12">
        <v>110</v>
      </c>
      <c r="O108" s="12">
        <v>18</v>
      </c>
      <c r="P108" s="12">
        <v>6.1111111111111107</v>
      </c>
      <c r="Q108" s="87">
        <v>175</v>
      </c>
      <c r="R108" s="12">
        <v>8</v>
      </c>
      <c r="S108" s="12">
        <f>STOCK[[#This Row],[Peso (g)]]*STOCK[[#This Row],[Precio Envío Kilogramo (USD)]]/1000</f>
        <v>1.4</v>
      </c>
      <c r="T108" s="12">
        <f>STOCK[[#This Row],[Costo Unitario (USD)]]+STOCK[[#This Row],[Costo Envío (USD)]]+STOCK[[#This Row],[Comisión 10%]]</f>
        <v>8.7111111111111121</v>
      </c>
      <c r="U108" s="12">
        <f>STOCK[[#This Row],[Costo total]]*1.5</f>
        <v>13.066666666666668</v>
      </c>
      <c r="V108" s="12">
        <v>12</v>
      </c>
      <c r="W108" s="12">
        <f>STOCK[[#This Row],[Precio Final]]-STOCK[[#This Row],[Costo total]]</f>
        <v>3.2888888888888879</v>
      </c>
      <c r="X108" s="12">
        <f>STOCK[[#This Row],[Ganancia Unitaria]]*STOCK[[#This Row],[Salidas]]</f>
        <v>3.2888888888888879</v>
      </c>
      <c r="Y108" s="12" t="s">
        <v>472</v>
      </c>
      <c r="AA108" s="12">
        <f>STOCK[[#This Row],[Costo total]]*STOCK[[#This Row],[Entradas]]</f>
        <v>8.7111111111111121</v>
      </c>
      <c r="AB108" s="12">
        <f>STOCK[[#This Row],[Stock Actual]]*STOCK[[#This Row],[Costo total]]</f>
        <v>0</v>
      </c>
    </row>
    <row r="109" spans="1:28" s="7" customFormat="1" ht="50" customHeight="1" x14ac:dyDescent="0.15">
      <c r="A109" s="7" t="s">
        <v>629</v>
      </c>
      <c r="B109" s="70"/>
      <c r="C109" s="7" t="s">
        <v>4</v>
      </c>
      <c r="D109" s="7" t="s">
        <v>1911</v>
      </c>
      <c r="E109" s="7" t="s">
        <v>353</v>
      </c>
      <c r="F109" s="7" t="s">
        <v>241</v>
      </c>
      <c r="G109" s="7" t="s">
        <v>69</v>
      </c>
      <c r="H109" s="7">
        <f>STOCK[[#This Row],[Precio Final]]</f>
        <v>14</v>
      </c>
      <c r="I109" s="7">
        <f>STOCK[[#This Row],[Precio Venta Ideal (x1.5)]]</f>
        <v>14.253333333333334</v>
      </c>
      <c r="J109" s="8">
        <v>1</v>
      </c>
      <c r="K109" s="8">
        <f>SUMIFS(VENTAS[Cantidad],VENTAS[Código del producto Vendido],STOCK[[#This Row],[Code]])</f>
        <v>1</v>
      </c>
      <c r="L109" s="8">
        <f>STOCK[[#This Row],[Entradas]]-STOCK[[#This Row],[Salidas]]</f>
        <v>0</v>
      </c>
      <c r="M109" s="7">
        <f>STOCK[[#This Row],[Precio Final]]*10%</f>
        <v>1.4000000000000001</v>
      </c>
      <c r="N109" s="7">
        <v>130</v>
      </c>
      <c r="O109" s="7">
        <v>18</v>
      </c>
      <c r="P109" s="7">
        <v>7.2222222222222223</v>
      </c>
      <c r="Q109" s="8">
        <v>110</v>
      </c>
      <c r="R109" s="7">
        <v>8</v>
      </c>
      <c r="S109" s="7">
        <f>STOCK[[#This Row],[Peso (g)]]*STOCK[[#This Row],[Precio Envío Kilogramo (USD)]]/1000</f>
        <v>0.88</v>
      </c>
      <c r="T109" s="12">
        <f>STOCK[[#This Row],[Costo Unitario (USD)]]+STOCK[[#This Row],[Costo Envío (USD)]]+STOCK[[#This Row],[Comisión 10%]]</f>
        <v>9.5022222222222226</v>
      </c>
      <c r="U109" s="7">
        <f>STOCK[[#This Row],[Costo total]]*1.5</f>
        <v>14.253333333333334</v>
      </c>
      <c r="V109" s="7">
        <v>14</v>
      </c>
      <c r="W109" s="7">
        <f>STOCK[[#This Row],[Precio Final]]-STOCK[[#This Row],[Costo total]]</f>
        <v>4.4977777777777774</v>
      </c>
      <c r="X109" s="7">
        <f>STOCK[[#This Row],[Ganancia Unitaria]]*STOCK[[#This Row],[Salidas]]</f>
        <v>4.4977777777777774</v>
      </c>
      <c r="Y109" s="7" t="s">
        <v>472</v>
      </c>
      <c r="AA109" s="7">
        <f>STOCK[[#This Row],[Costo total]]*STOCK[[#This Row],[Entradas]]</f>
        <v>9.5022222222222226</v>
      </c>
      <c r="AB109" s="7">
        <f>STOCK[[#This Row],[Stock Actual]]*STOCK[[#This Row],[Costo total]]</f>
        <v>0</v>
      </c>
    </row>
    <row r="110" spans="1:28" s="12" customFormat="1" ht="50" customHeight="1" x14ac:dyDescent="0.15">
      <c r="A110" s="12" t="s">
        <v>630</v>
      </c>
      <c r="B110" s="70"/>
      <c r="C110" s="12" t="s">
        <v>4</v>
      </c>
      <c r="D110" s="12" t="s">
        <v>1911</v>
      </c>
      <c r="E110" s="12" t="s">
        <v>353</v>
      </c>
      <c r="F110" s="12" t="s">
        <v>243</v>
      </c>
      <c r="G110" s="12" t="s">
        <v>69</v>
      </c>
      <c r="H110" s="12">
        <f>STOCK[[#This Row],[Precio Final]]</f>
        <v>14</v>
      </c>
      <c r="I110" s="12">
        <f>STOCK[[#This Row],[Precio Venta Ideal (x1.5)]]</f>
        <v>14.133333333333333</v>
      </c>
      <c r="J110" s="87">
        <v>1</v>
      </c>
      <c r="K110" s="87">
        <f>SUMIFS(VENTAS[Cantidad],VENTAS[Código del producto Vendido],STOCK[[#This Row],[Code]])</f>
        <v>1</v>
      </c>
      <c r="L110" s="87">
        <f>STOCK[[#This Row],[Entradas]]-STOCK[[#This Row],[Salidas]]</f>
        <v>0</v>
      </c>
      <c r="M110" s="12">
        <f>STOCK[[#This Row],[Precio Final]]*10%</f>
        <v>1.4000000000000001</v>
      </c>
      <c r="N110" s="12">
        <v>130</v>
      </c>
      <c r="O110" s="12">
        <v>18</v>
      </c>
      <c r="P110" s="12">
        <v>7.2222222222222223</v>
      </c>
      <c r="Q110" s="87">
        <v>100</v>
      </c>
      <c r="R110" s="12">
        <v>8</v>
      </c>
      <c r="S110" s="12">
        <f>STOCK[[#This Row],[Peso (g)]]*STOCK[[#This Row],[Precio Envío Kilogramo (USD)]]/1000</f>
        <v>0.8</v>
      </c>
      <c r="T110" s="12">
        <f>STOCK[[#This Row],[Costo Unitario (USD)]]+STOCK[[#This Row],[Costo Envío (USD)]]+STOCK[[#This Row],[Comisión 10%]]</f>
        <v>9.4222222222222225</v>
      </c>
      <c r="U110" s="12">
        <f>STOCK[[#This Row],[Costo total]]*1.5</f>
        <v>14.133333333333333</v>
      </c>
      <c r="V110" s="12">
        <v>14</v>
      </c>
      <c r="W110" s="12">
        <f>STOCK[[#This Row],[Precio Final]]-STOCK[[#This Row],[Costo total]]</f>
        <v>4.5777777777777775</v>
      </c>
      <c r="X110" s="12">
        <f>STOCK[[#This Row],[Ganancia Unitaria]]*STOCK[[#This Row],[Salidas]]</f>
        <v>4.5777777777777775</v>
      </c>
      <c r="Y110" s="12" t="s">
        <v>472</v>
      </c>
      <c r="AA110" s="12">
        <f>STOCK[[#This Row],[Costo total]]*STOCK[[#This Row],[Entradas]]</f>
        <v>9.4222222222222225</v>
      </c>
      <c r="AB110" s="12">
        <f>STOCK[[#This Row],[Stock Actual]]*STOCK[[#This Row],[Costo total]]</f>
        <v>0</v>
      </c>
    </row>
    <row r="111" spans="1:28" s="7" customFormat="1" ht="50" customHeight="1" x14ac:dyDescent="0.15">
      <c r="A111" s="7" t="s">
        <v>631</v>
      </c>
      <c r="B111" s="70"/>
      <c r="C111" s="7" t="s">
        <v>4</v>
      </c>
      <c r="D111" s="7" t="s">
        <v>1911</v>
      </c>
      <c r="E111" s="7" t="s">
        <v>353</v>
      </c>
      <c r="F111" s="7" t="s">
        <v>244</v>
      </c>
      <c r="G111" s="7" t="s">
        <v>69</v>
      </c>
      <c r="H111" s="7">
        <f>STOCK[[#This Row],[Precio Final]]</f>
        <v>14</v>
      </c>
      <c r="I111" s="7">
        <f>STOCK[[#This Row],[Precio Venta Ideal (x1.5)]]</f>
        <v>14.493333333333334</v>
      </c>
      <c r="J111" s="8">
        <v>1</v>
      </c>
      <c r="K111" s="8">
        <f>SUMIFS(VENTAS[Cantidad],VENTAS[Código del producto Vendido],STOCK[[#This Row],[Code]])</f>
        <v>1</v>
      </c>
      <c r="L111" s="8">
        <f>STOCK[[#This Row],[Entradas]]-STOCK[[#This Row],[Salidas]]</f>
        <v>0</v>
      </c>
      <c r="M111" s="7">
        <f>STOCK[[#This Row],[Precio Final]]*10%</f>
        <v>1.4000000000000001</v>
      </c>
      <c r="N111" s="7">
        <v>130</v>
      </c>
      <c r="O111" s="7">
        <v>18</v>
      </c>
      <c r="P111" s="7">
        <v>7.2222222222222223</v>
      </c>
      <c r="Q111" s="8">
        <v>130</v>
      </c>
      <c r="R111" s="7">
        <v>8</v>
      </c>
      <c r="S111" s="7">
        <f>STOCK[[#This Row],[Peso (g)]]*STOCK[[#This Row],[Precio Envío Kilogramo (USD)]]/1000</f>
        <v>1.04</v>
      </c>
      <c r="T111" s="12">
        <f>STOCK[[#This Row],[Costo Unitario (USD)]]+STOCK[[#This Row],[Costo Envío (USD)]]+STOCK[[#This Row],[Comisión 10%]]</f>
        <v>9.6622222222222227</v>
      </c>
      <c r="U111" s="7">
        <f>STOCK[[#This Row],[Costo total]]*1.5</f>
        <v>14.493333333333334</v>
      </c>
      <c r="V111" s="7">
        <v>14</v>
      </c>
      <c r="W111" s="7">
        <f>STOCK[[#This Row],[Precio Final]]-STOCK[[#This Row],[Costo total]]</f>
        <v>4.3377777777777773</v>
      </c>
      <c r="X111" s="7">
        <f>STOCK[[#This Row],[Ganancia Unitaria]]*STOCK[[#This Row],[Salidas]]</f>
        <v>4.3377777777777773</v>
      </c>
      <c r="Y111" s="7" t="s">
        <v>472</v>
      </c>
      <c r="AA111" s="7">
        <f>STOCK[[#This Row],[Costo total]]*STOCK[[#This Row],[Entradas]]</f>
        <v>9.6622222222222227</v>
      </c>
      <c r="AB111" s="7">
        <f>STOCK[[#This Row],[Stock Actual]]*STOCK[[#This Row],[Costo total]]</f>
        <v>0</v>
      </c>
    </row>
    <row r="112" spans="1:28" s="12" customFormat="1" ht="50" customHeight="1" x14ac:dyDescent="0.15">
      <c r="A112" s="12" t="s">
        <v>58</v>
      </c>
      <c r="B112" s="70"/>
      <c r="C112" s="12" t="s">
        <v>4</v>
      </c>
      <c r="D112" s="12" t="s">
        <v>26</v>
      </c>
      <c r="E112" s="12" t="s">
        <v>354</v>
      </c>
      <c r="F112" s="12" t="s">
        <v>241</v>
      </c>
      <c r="G112" s="12" t="s">
        <v>69</v>
      </c>
      <c r="H112" s="12">
        <f>STOCK[[#This Row],[Precio Final]]</f>
        <v>0</v>
      </c>
      <c r="I112" s="12">
        <f>STOCK[[#This Row],[Precio Venta Ideal (x1.5)]]</f>
        <v>26.873333333333335</v>
      </c>
      <c r="J112" s="87">
        <v>1</v>
      </c>
      <c r="K112" s="87">
        <f>SUMIFS(VENTAS[Cantidad],VENTAS[Código del producto Vendido],STOCK[[#This Row],[Code]])</f>
        <v>1</v>
      </c>
      <c r="L112" s="87">
        <f>STOCK[[#This Row],[Entradas]]-STOCK[[#This Row],[Salidas]]</f>
        <v>0</v>
      </c>
      <c r="M112" s="12">
        <f>STOCK[[#This Row],[Precio Final]]*10%</f>
        <v>0</v>
      </c>
      <c r="N112" s="12">
        <v>280</v>
      </c>
      <c r="O112" s="12">
        <v>18</v>
      </c>
      <c r="P112" s="12">
        <v>15.555555555555555</v>
      </c>
      <c r="Q112" s="87">
        <v>295</v>
      </c>
      <c r="R112" s="12">
        <v>8</v>
      </c>
      <c r="S112" s="12">
        <f>STOCK[[#This Row],[Peso (g)]]*STOCK[[#This Row],[Precio Envío Kilogramo (USD)]]/1000</f>
        <v>2.36</v>
      </c>
      <c r="T112" s="12">
        <f>STOCK[[#This Row],[Costo Unitario (USD)]]+STOCK[[#This Row],[Costo Envío (USD)]]+STOCK[[#This Row],[Comisión 10%]]</f>
        <v>17.915555555555557</v>
      </c>
      <c r="U112" s="12">
        <f>STOCK[[#This Row],[Costo total]]*1.5</f>
        <v>26.873333333333335</v>
      </c>
      <c r="V112" s="12">
        <v>0</v>
      </c>
      <c r="W112" s="12">
        <f>STOCK[[#This Row],[Precio Final]]-STOCK[[#This Row],[Costo total]]</f>
        <v>-17.915555555555557</v>
      </c>
      <c r="X112" s="12">
        <f>STOCK[[#This Row],[Ganancia Unitaria]]*STOCK[[#This Row],[Salidas]]</f>
        <v>-17.915555555555557</v>
      </c>
      <c r="Y112" s="12" t="s">
        <v>472</v>
      </c>
      <c r="AA112" s="12">
        <f>STOCK[[#This Row],[Costo total]]*STOCK[[#This Row],[Entradas]]</f>
        <v>17.915555555555557</v>
      </c>
      <c r="AB112" s="12">
        <f>STOCK[[#This Row],[Stock Actual]]*STOCK[[#This Row],[Costo total]]</f>
        <v>0</v>
      </c>
    </row>
    <row r="113" spans="1:28" s="7" customFormat="1" ht="50" customHeight="1" x14ac:dyDescent="0.15">
      <c r="A113" s="7" t="s">
        <v>632</v>
      </c>
      <c r="B113" s="70"/>
      <c r="C113" s="7" t="s">
        <v>4</v>
      </c>
      <c r="D113" s="7" t="s">
        <v>26</v>
      </c>
      <c r="E113" s="7" t="s">
        <v>355</v>
      </c>
      <c r="F113" s="7" t="s">
        <v>243</v>
      </c>
      <c r="G113" s="7" t="s">
        <v>69</v>
      </c>
      <c r="H113" s="7">
        <f>STOCK[[#This Row],[Precio Final]]</f>
        <v>25</v>
      </c>
      <c r="I113" s="7">
        <f>STOCK[[#This Row],[Precio Venta Ideal (x1.5)]]</f>
        <v>23.416666666666664</v>
      </c>
      <c r="J113" s="8">
        <v>1</v>
      </c>
      <c r="K113" s="8">
        <f>SUMIFS(VENTAS[Cantidad],VENTAS[Código del producto Vendido],STOCK[[#This Row],[Code]])</f>
        <v>1</v>
      </c>
      <c r="L113" s="8">
        <f>STOCK[[#This Row],[Entradas]]-STOCK[[#This Row],[Salidas]]</f>
        <v>0</v>
      </c>
      <c r="M113" s="7">
        <f>STOCK[[#This Row],[Precio Final]]*10%</f>
        <v>2.5</v>
      </c>
      <c r="N113" s="7">
        <v>200</v>
      </c>
      <c r="O113" s="7">
        <v>18</v>
      </c>
      <c r="P113" s="7">
        <v>11.111111111111111</v>
      </c>
      <c r="Q113" s="8">
        <v>250</v>
      </c>
      <c r="R113" s="7">
        <v>8</v>
      </c>
      <c r="S113" s="7">
        <f>STOCK[[#This Row],[Peso (g)]]*STOCK[[#This Row],[Precio Envío Kilogramo (USD)]]/1000</f>
        <v>2</v>
      </c>
      <c r="T113" s="12">
        <f>STOCK[[#This Row],[Costo Unitario (USD)]]+STOCK[[#This Row],[Costo Envío (USD)]]+STOCK[[#This Row],[Comisión 10%]]</f>
        <v>15.611111111111111</v>
      </c>
      <c r="U113" s="7">
        <f>STOCK[[#This Row],[Costo total]]*1.5</f>
        <v>23.416666666666664</v>
      </c>
      <c r="V113" s="7">
        <v>25</v>
      </c>
      <c r="W113" s="7">
        <f>STOCK[[#This Row],[Precio Final]]-STOCK[[#This Row],[Costo total]]</f>
        <v>9.3888888888888893</v>
      </c>
      <c r="X113" s="7">
        <f>STOCK[[#This Row],[Ganancia Unitaria]]*STOCK[[#This Row],[Salidas]]</f>
        <v>9.3888888888888893</v>
      </c>
      <c r="Y113" s="7" t="s">
        <v>472</v>
      </c>
      <c r="AA113" s="7">
        <f>STOCK[[#This Row],[Costo total]]*STOCK[[#This Row],[Entradas]]</f>
        <v>15.611111111111111</v>
      </c>
      <c r="AB113" s="7">
        <f>STOCK[[#This Row],[Stock Actual]]*STOCK[[#This Row],[Costo total]]</f>
        <v>0</v>
      </c>
    </row>
    <row r="114" spans="1:28" s="12" customFormat="1" ht="50" customHeight="1" x14ac:dyDescent="0.15">
      <c r="A114" s="12" t="s">
        <v>633</v>
      </c>
      <c r="B114" s="70"/>
      <c r="C114" s="12" t="s">
        <v>4</v>
      </c>
      <c r="D114" s="12" t="s">
        <v>26</v>
      </c>
      <c r="E114" s="12" t="s">
        <v>355</v>
      </c>
      <c r="F114" s="12" t="s">
        <v>241</v>
      </c>
      <c r="G114" s="12" t="s">
        <v>69</v>
      </c>
      <c r="H114" s="12">
        <f>STOCK[[#This Row],[Precio Final]]</f>
        <v>25</v>
      </c>
      <c r="I114" s="12">
        <f>STOCK[[#This Row],[Precio Venta Ideal (x1.5)]]</f>
        <v>23.356666666666669</v>
      </c>
      <c r="J114" s="87">
        <v>1</v>
      </c>
      <c r="K114" s="87">
        <f>SUMIFS(VENTAS[Cantidad],VENTAS[Código del producto Vendido],STOCK[[#This Row],[Code]])</f>
        <v>1</v>
      </c>
      <c r="L114" s="87">
        <f>STOCK[[#This Row],[Entradas]]-STOCK[[#This Row],[Salidas]]</f>
        <v>0</v>
      </c>
      <c r="M114" s="12">
        <f>STOCK[[#This Row],[Precio Final]]*10%</f>
        <v>2.5</v>
      </c>
      <c r="N114" s="12">
        <v>200</v>
      </c>
      <c r="O114" s="12">
        <v>18</v>
      </c>
      <c r="P114" s="12">
        <v>11.111111111111111</v>
      </c>
      <c r="Q114" s="87">
        <v>245</v>
      </c>
      <c r="R114" s="12">
        <v>8</v>
      </c>
      <c r="S114" s="12">
        <f>STOCK[[#This Row],[Peso (g)]]*STOCK[[#This Row],[Precio Envío Kilogramo (USD)]]/1000</f>
        <v>1.96</v>
      </c>
      <c r="T114" s="12">
        <f>STOCK[[#This Row],[Costo Unitario (USD)]]+STOCK[[#This Row],[Costo Envío (USD)]]+STOCK[[#This Row],[Comisión 10%]]</f>
        <v>15.571111111111112</v>
      </c>
      <c r="U114" s="12">
        <f>STOCK[[#This Row],[Costo total]]*1.5</f>
        <v>23.356666666666669</v>
      </c>
      <c r="V114" s="12">
        <v>25</v>
      </c>
      <c r="W114" s="12">
        <f>STOCK[[#This Row],[Precio Final]]-STOCK[[#This Row],[Costo total]]</f>
        <v>9.4288888888888884</v>
      </c>
      <c r="X114" s="12">
        <f>STOCK[[#This Row],[Ganancia Unitaria]]*STOCK[[#This Row],[Salidas]]</f>
        <v>9.4288888888888884</v>
      </c>
      <c r="Y114" s="12" t="s">
        <v>472</v>
      </c>
      <c r="AA114" s="12">
        <f>STOCK[[#This Row],[Costo total]]*STOCK[[#This Row],[Entradas]]</f>
        <v>15.571111111111112</v>
      </c>
      <c r="AB114" s="12">
        <f>STOCK[[#This Row],[Stock Actual]]*STOCK[[#This Row],[Costo total]]</f>
        <v>0</v>
      </c>
    </row>
    <row r="115" spans="1:28" s="7" customFormat="1" ht="50" customHeight="1" x14ac:dyDescent="0.15">
      <c r="A115" s="7" t="s">
        <v>634</v>
      </c>
      <c r="B115" s="70"/>
      <c r="C115" s="7" t="s">
        <v>4</v>
      </c>
      <c r="D115" s="7" t="s">
        <v>1801</v>
      </c>
      <c r="E115" s="7" t="s">
        <v>1580</v>
      </c>
      <c r="F115" s="7" t="s">
        <v>2132</v>
      </c>
      <c r="G115" s="7" t="s">
        <v>69</v>
      </c>
      <c r="H115" s="7">
        <f>STOCK[[#This Row],[Precio Final]]</f>
        <v>20</v>
      </c>
      <c r="I115" s="7">
        <f>STOCK[[#This Row],[Precio Venta Ideal (x1.5)]]</f>
        <v>23.083333333333336</v>
      </c>
      <c r="J115" s="8">
        <v>1</v>
      </c>
      <c r="K115" s="8">
        <f>SUMIFS(VENTAS[Cantidad],VENTAS[Código del producto Vendido],STOCK[[#This Row],[Code]])</f>
        <v>1</v>
      </c>
      <c r="L115" s="8">
        <f>STOCK[[#This Row],[Entradas]]-STOCK[[#This Row],[Salidas]]</f>
        <v>0</v>
      </c>
      <c r="M115" s="7">
        <f>STOCK[[#This Row],[Precio Final]]*10%</f>
        <v>2</v>
      </c>
      <c r="N115" s="7">
        <v>205</v>
      </c>
      <c r="O115" s="7">
        <v>18</v>
      </c>
      <c r="P115" s="7">
        <v>11.388888888888889</v>
      </c>
      <c r="Q115" s="8">
        <v>250</v>
      </c>
      <c r="R115" s="7">
        <v>8</v>
      </c>
      <c r="S115" s="7">
        <f>STOCK[[#This Row],[Peso (g)]]*STOCK[[#This Row],[Precio Envío Kilogramo (USD)]]/1000</f>
        <v>2</v>
      </c>
      <c r="T115" s="12">
        <f>STOCK[[#This Row],[Costo Unitario (USD)]]+STOCK[[#This Row],[Costo Envío (USD)]]+STOCK[[#This Row],[Comisión 10%]]</f>
        <v>15.388888888888889</v>
      </c>
      <c r="U115" s="7">
        <f>STOCK[[#This Row],[Costo total]]*1.5</f>
        <v>23.083333333333336</v>
      </c>
      <c r="V115" s="7">
        <v>20</v>
      </c>
      <c r="W115" s="7">
        <f>STOCK[[#This Row],[Precio Final]]-STOCK[[#This Row],[Costo total]]</f>
        <v>4.6111111111111107</v>
      </c>
      <c r="X115" s="7">
        <f>STOCK[[#This Row],[Ganancia Unitaria]]*STOCK[[#This Row],[Salidas]]</f>
        <v>4.6111111111111107</v>
      </c>
      <c r="Y115" s="7" t="s">
        <v>472</v>
      </c>
      <c r="AA115" s="7">
        <f>STOCK[[#This Row],[Costo total]]*STOCK[[#This Row],[Entradas]]</f>
        <v>15.388888888888889</v>
      </c>
      <c r="AB115" s="7">
        <f>STOCK[[#This Row],[Stock Actual]]*STOCK[[#This Row],[Costo total]]</f>
        <v>0</v>
      </c>
    </row>
    <row r="116" spans="1:28" s="12" customFormat="1" ht="50" customHeight="1" x14ac:dyDescent="0.15">
      <c r="A116" s="12" t="s">
        <v>635</v>
      </c>
      <c r="B116" s="70"/>
      <c r="C116" s="12" t="s">
        <v>4</v>
      </c>
      <c r="D116" s="12" t="s">
        <v>26</v>
      </c>
      <c r="E116" s="12" t="s">
        <v>356</v>
      </c>
      <c r="F116" s="12" t="s">
        <v>241</v>
      </c>
      <c r="G116" s="12" t="s">
        <v>69</v>
      </c>
      <c r="H116" s="12">
        <f>STOCK[[#This Row],[Precio Final]]</f>
        <v>22</v>
      </c>
      <c r="I116" s="12">
        <f>STOCK[[#This Row],[Precio Venta Ideal (x1.5)]]</f>
        <v>23.383333333333333</v>
      </c>
      <c r="J116" s="87">
        <v>1</v>
      </c>
      <c r="K116" s="87">
        <f>SUMIFS(VENTAS[Cantidad],VENTAS[Código del producto Vendido],STOCK[[#This Row],[Code]])</f>
        <v>1</v>
      </c>
      <c r="L116" s="87">
        <f>STOCK[[#This Row],[Entradas]]-STOCK[[#This Row],[Salidas]]</f>
        <v>0</v>
      </c>
      <c r="M116" s="12">
        <f>STOCK[[#This Row],[Precio Final]]*10%</f>
        <v>2.2000000000000002</v>
      </c>
      <c r="N116" s="12">
        <v>205</v>
      </c>
      <c r="O116" s="12">
        <v>18</v>
      </c>
      <c r="P116" s="12">
        <v>11.388888888888889</v>
      </c>
      <c r="Q116" s="87">
        <v>250</v>
      </c>
      <c r="R116" s="12">
        <v>8</v>
      </c>
      <c r="S116" s="12">
        <f>STOCK[[#This Row],[Peso (g)]]*STOCK[[#This Row],[Precio Envío Kilogramo (USD)]]/1000</f>
        <v>2</v>
      </c>
      <c r="T116" s="12">
        <f>STOCK[[#This Row],[Costo Unitario (USD)]]+STOCK[[#This Row],[Costo Envío (USD)]]+STOCK[[#This Row],[Comisión 10%]]</f>
        <v>15.588888888888889</v>
      </c>
      <c r="U116" s="12">
        <f>STOCK[[#This Row],[Costo total]]*1.5</f>
        <v>23.383333333333333</v>
      </c>
      <c r="V116" s="12">
        <v>22</v>
      </c>
      <c r="W116" s="12">
        <f>STOCK[[#This Row],[Precio Final]]-STOCK[[#This Row],[Costo total]]</f>
        <v>6.4111111111111114</v>
      </c>
      <c r="X116" s="12">
        <f>STOCK[[#This Row],[Ganancia Unitaria]]*STOCK[[#This Row],[Salidas]]</f>
        <v>6.4111111111111114</v>
      </c>
      <c r="Y116" s="12" t="s">
        <v>472</v>
      </c>
      <c r="AA116" s="12">
        <f>STOCK[[#This Row],[Costo total]]*STOCK[[#This Row],[Entradas]]</f>
        <v>15.588888888888889</v>
      </c>
      <c r="AB116" s="12">
        <f>STOCK[[#This Row],[Stock Actual]]*STOCK[[#This Row],[Costo total]]</f>
        <v>0</v>
      </c>
    </row>
    <row r="117" spans="1:28" s="7" customFormat="1" ht="50" customHeight="1" x14ac:dyDescent="0.15">
      <c r="A117" s="7" t="s">
        <v>636</v>
      </c>
      <c r="B117" s="70"/>
      <c r="C117" s="7" t="s">
        <v>4</v>
      </c>
      <c r="D117" s="7" t="s">
        <v>2273</v>
      </c>
      <c r="E117" s="7" t="s">
        <v>1580</v>
      </c>
      <c r="F117" s="7" t="s">
        <v>2157</v>
      </c>
      <c r="G117" s="7" t="s">
        <v>69</v>
      </c>
      <c r="H117" s="7">
        <f>STOCK[[#This Row],[Precio Final]]</f>
        <v>20</v>
      </c>
      <c r="I117" s="7">
        <f>STOCK[[#This Row],[Precio Venta Ideal (x1.5)]]</f>
        <v>23.683333333333334</v>
      </c>
      <c r="J117" s="8">
        <v>1</v>
      </c>
      <c r="K117" s="8">
        <f>SUMIFS(VENTAS[Cantidad],VENTAS[Código del producto Vendido],STOCK[[#This Row],[Code]])</f>
        <v>1</v>
      </c>
      <c r="L117" s="8">
        <f>STOCK[[#This Row],[Entradas]]-STOCK[[#This Row],[Salidas]]</f>
        <v>0</v>
      </c>
      <c r="M117" s="7">
        <f>STOCK[[#This Row],[Precio Final]]*10%</f>
        <v>2</v>
      </c>
      <c r="N117" s="7">
        <v>205</v>
      </c>
      <c r="O117" s="7">
        <v>18</v>
      </c>
      <c r="P117" s="7">
        <v>11.388888888888889</v>
      </c>
      <c r="Q117" s="8">
        <v>300</v>
      </c>
      <c r="R117" s="7">
        <v>8</v>
      </c>
      <c r="S117" s="7">
        <f>STOCK[[#This Row],[Peso (g)]]*STOCK[[#This Row],[Precio Envío Kilogramo (USD)]]/1000</f>
        <v>2.4</v>
      </c>
      <c r="T117" s="12">
        <f>STOCK[[#This Row],[Costo Unitario (USD)]]+STOCK[[#This Row],[Costo Envío (USD)]]+STOCK[[#This Row],[Comisión 10%]]</f>
        <v>15.78888888888889</v>
      </c>
      <c r="U117" s="7">
        <f>STOCK[[#This Row],[Costo total]]*1.5</f>
        <v>23.683333333333334</v>
      </c>
      <c r="V117" s="7">
        <v>20</v>
      </c>
      <c r="W117" s="7">
        <f>STOCK[[#This Row],[Precio Final]]-STOCK[[#This Row],[Costo total]]</f>
        <v>4.2111111111111104</v>
      </c>
      <c r="X117" s="7">
        <f>STOCK[[#This Row],[Ganancia Unitaria]]*STOCK[[#This Row],[Salidas]]</f>
        <v>4.2111111111111104</v>
      </c>
      <c r="Y117" s="7" t="s">
        <v>472</v>
      </c>
      <c r="AA117" s="7">
        <f>STOCK[[#This Row],[Costo total]]*STOCK[[#This Row],[Entradas]]</f>
        <v>15.78888888888889</v>
      </c>
      <c r="AB117" s="7">
        <f>STOCK[[#This Row],[Stock Actual]]*STOCK[[#This Row],[Costo total]]</f>
        <v>0</v>
      </c>
    </row>
    <row r="118" spans="1:28" s="12" customFormat="1" ht="50" customHeight="1" x14ac:dyDescent="0.15">
      <c r="A118" s="12" t="s">
        <v>59</v>
      </c>
      <c r="B118" s="70"/>
      <c r="C118" s="12" t="s">
        <v>4</v>
      </c>
      <c r="D118" s="12" t="s">
        <v>26</v>
      </c>
      <c r="E118" s="12" t="s">
        <v>356</v>
      </c>
      <c r="F118" s="12" t="s">
        <v>244</v>
      </c>
      <c r="G118" s="12" t="s">
        <v>69</v>
      </c>
      <c r="H118" s="12">
        <f>STOCK[[#This Row],[Precio Final]]</f>
        <v>22</v>
      </c>
      <c r="I118" s="12">
        <f>STOCK[[#This Row],[Precio Venta Ideal (x1.5)]]</f>
        <v>23.983333333333334</v>
      </c>
      <c r="J118" s="87">
        <v>1</v>
      </c>
      <c r="K118" s="87">
        <f>SUMIFS(VENTAS[Cantidad],VENTAS[Código del producto Vendido],STOCK[[#This Row],[Code]])</f>
        <v>1</v>
      </c>
      <c r="L118" s="87">
        <f>STOCK[[#This Row],[Entradas]]-STOCK[[#This Row],[Salidas]]</f>
        <v>0</v>
      </c>
      <c r="M118" s="12">
        <f>STOCK[[#This Row],[Precio Final]]*10%</f>
        <v>2.2000000000000002</v>
      </c>
      <c r="N118" s="12">
        <v>205</v>
      </c>
      <c r="O118" s="12">
        <v>18</v>
      </c>
      <c r="P118" s="12">
        <v>11.388888888888889</v>
      </c>
      <c r="Q118" s="87">
        <v>300</v>
      </c>
      <c r="R118" s="12">
        <v>8</v>
      </c>
      <c r="S118" s="12">
        <f>STOCK[[#This Row],[Peso (g)]]*STOCK[[#This Row],[Precio Envío Kilogramo (USD)]]/1000</f>
        <v>2.4</v>
      </c>
      <c r="T118" s="12">
        <f>STOCK[[#This Row],[Costo Unitario (USD)]]+STOCK[[#This Row],[Costo Envío (USD)]]+STOCK[[#This Row],[Comisión 10%]]</f>
        <v>15.988888888888891</v>
      </c>
      <c r="U118" s="12">
        <f>STOCK[[#This Row],[Costo total]]*1.5</f>
        <v>23.983333333333334</v>
      </c>
      <c r="V118" s="12">
        <v>22</v>
      </c>
      <c r="W118" s="12">
        <f>STOCK[[#This Row],[Precio Final]]-STOCK[[#This Row],[Costo total]]</f>
        <v>6.0111111111111093</v>
      </c>
      <c r="X118" s="12">
        <f>STOCK[[#This Row],[Ganancia Unitaria]]*STOCK[[#This Row],[Salidas]]</f>
        <v>6.0111111111111093</v>
      </c>
      <c r="Y118" s="12" t="s">
        <v>472</v>
      </c>
      <c r="AA118" s="12">
        <f>STOCK[[#This Row],[Costo total]]*STOCK[[#This Row],[Entradas]]</f>
        <v>15.988888888888891</v>
      </c>
      <c r="AB118" s="12">
        <f>STOCK[[#This Row],[Stock Actual]]*STOCK[[#This Row],[Costo total]]</f>
        <v>0</v>
      </c>
    </row>
    <row r="119" spans="1:28" s="7" customFormat="1" ht="50" customHeight="1" x14ac:dyDescent="0.15">
      <c r="A119" s="7" t="s">
        <v>637</v>
      </c>
      <c r="B119" s="70"/>
      <c r="C119" s="7" t="s">
        <v>4</v>
      </c>
      <c r="D119" s="7" t="s">
        <v>2272</v>
      </c>
      <c r="E119" s="7" t="s">
        <v>3056</v>
      </c>
      <c r="F119" s="7" t="s">
        <v>2132</v>
      </c>
      <c r="G119" s="7" t="s">
        <v>69</v>
      </c>
      <c r="H119" s="7">
        <f>STOCK[[#This Row],[Precio Final]]</f>
        <v>18</v>
      </c>
      <c r="I119" s="7">
        <f>STOCK[[#This Row],[Precio Venta Ideal (x1.5)]]</f>
        <v>21.766666666666666</v>
      </c>
      <c r="J119" s="8">
        <v>1</v>
      </c>
      <c r="K119" s="8">
        <f>SUMIFS(VENTAS[Cantidad],VENTAS[Código del producto Vendido],STOCK[[#This Row],[Code]])</f>
        <v>0</v>
      </c>
      <c r="L119" s="8">
        <f>STOCK[[#This Row],[Entradas]]-STOCK[[#This Row],[Salidas]]</f>
        <v>1</v>
      </c>
      <c r="M119" s="7">
        <f>STOCK[[#This Row],[Precio Final]]*10%</f>
        <v>1.8</v>
      </c>
      <c r="N119" s="7">
        <v>200</v>
      </c>
      <c r="O119" s="7">
        <v>18</v>
      </c>
      <c r="P119" s="7">
        <v>11.111111111111111</v>
      </c>
      <c r="Q119" s="8">
        <v>200</v>
      </c>
      <c r="R119" s="7">
        <v>8</v>
      </c>
      <c r="S119" s="7">
        <f>STOCK[[#This Row],[Peso (g)]]*STOCK[[#This Row],[Precio Envío Kilogramo (USD)]]/1000</f>
        <v>1.6</v>
      </c>
      <c r="T119" s="12">
        <f>STOCK[[#This Row],[Costo Unitario (USD)]]+STOCK[[#This Row],[Costo Envío (USD)]]+STOCK[[#This Row],[Comisión 10%]]</f>
        <v>14.511111111111111</v>
      </c>
      <c r="U119" s="7">
        <f>STOCK[[#This Row],[Costo total]]*1.5</f>
        <v>21.766666666666666</v>
      </c>
      <c r="V119" s="7">
        <v>18</v>
      </c>
      <c r="W119" s="7">
        <f>STOCK[[#This Row],[Precio Final]]-STOCK[[#This Row],[Costo total]]</f>
        <v>3.4888888888888889</v>
      </c>
      <c r="X119" s="7">
        <f>STOCK[[#This Row],[Ganancia Unitaria]]*STOCK[[#This Row],[Salidas]]</f>
        <v>0</v>
      </c>
      <c r="Y119" s="7" t="s">
        <v>393</v>
      </c>
      <c r="AA119" s="7">
        <f>STOCK[[#This Row],[Costo total]]*STOCK[[#This Row],[Entradas]]</f>
        <v>14.511111111111111</v>
      </c>
      <c r="AB119" s="7">
        <f>STOCK[[#This Row],[Stock Actual]]*STOCK[[#This Row],[Costo total]]</f>
        <v>14.511111111111111</v>
      </c>
    </row>
    <row r="120" spans="1:28" s="12" customFormat="1" ht="50" customHeight="1" x14ac:dyDescent="0.15">
      <c r="A120" s="12" t="s">
        <v>638</v>
      </c>
      <c r="B120" s="70"/>
      <c r="C120" s="12" t="s">
        <v>4</v>
      </c>
      <c r="D120" s="12" t="s">
        <v>1911</v>
      </c>
      <c r="E120" s="12" t="s">
        <v>357</v>
      </c>
      <c r="F120" s="12" t="s">
        <v>304</v>
      </c>
      <c r="G120" s="12" t="s">
        <v>69</v>
      </c>
      <c r="H120" s="12">
        <f>STOCK[[#This Row],[Precio Final]]</f>
        <v>14</v>
      </c>
      <c r="I120" s="12">
        <f>STOCK[[#This Row],[Precio Venta Ideal (x1.5)]]</f>
        <v>12.593333333333334</v>
      </c>
      <c r="J120" s="87">
        <v>1</v>
      </c>
      <c r="K120" s="87">
        <f>SUMIFS(VENTAS[Cantidad],VENTAS[Código del producto Vendido],STOCK[[#This Row],[Code]])</f>
        <v>1</v>
      </c>
      <c r="L120" s="87">
        <f>STOCK[[#This Row],[Entradas]]-STOCK[[#This Row],[Salidas]]</f>
        <v>0</v>
      </c>
      <c r="M120" s="12">
        <f>STOCK[[#This Row],[Precio Final]]*10%</f>
        <v>1.4000000000000001</v>
      </c>
      <c r="N120" s="12">
        <v>100</v>
      </c>
      <c r="O120" s="12">
        <v>18</v>
      </c>
      <c r="P120" s="12">
        <v>5.5555555555555554</v>
      </c>
      <c r="Q120" s="87">
        <v>180</v>
      </c>
      <c r="R120" s="12">
        <v>8</v>
      </c>
      <c r="S120" s="12">
        <f>STOCK[[#This Row],[Peso (g)]]*STOCK[[#This Row],[Precio Envío Kilogramo (USD)]]/1000</f>
        <v>1.44</v>
      </c>
      <c r="T120" s="12">
        <f>STOCK[[#This Row],[Costo Unitario (USD)]]+STOCK[[#This Row],[Costo Envío (USD)]]+STOCK[[#This Row],[Comisión 10%]]</f>
        <v>8.3955555555555552</v>
      </c>
      <c r="U120" s="12">
        <f>STOCK[[#This Row],[Costo total]]*1.5</f>
        <v>12.593333333333334</v>
      </c>
      <c r="V120" s="12">
        <v>14</v>
      </c>
      <c r="W120" s="12">
        <f>STOCK[[#This Row],[Precio Final]]-STOCK[[#This Row],[Costo total]]</f>
        <v>5.6044444444444448</v>
      </c>
      <c r="X120" s="12">
        <f>STOCK[[#This Row],[Ganancia Unitaria]]*STOCK[[#This Row],[Salidas]]</f>
        <v>5.6044444444444448</v>
      </c>
      <c r="Y120" s="12" t="s">
        <v>393</v>
      </c>
      <c r="AA120" s="12">
        <f>STOCK[[#This Row],[Costo total]]*STOCK[[#This Row],[Entradas]]</f>
        <v>8.3955555555555552</v>
      </c>
      <c r="AB120" s="12">
        <f>STOCK[[#This Row],[Stock Actual]]*STOCK[[#This Row],[Costo total]]</f>
        <v>0</v>
      </c>
    </row>
    <row r="121" spans="1:28" s="7" customFormat="1" ht="50" customHeight="1" x14ac:dyDescent="0.15">
      <c r="A121" s="7" t="s">
        <v>639</v>
      </c>
      <c r="B121" s="70"/>
      <c r="C121" s="7" t="s">
        <v>4</v>
      </c>
      <c r="D121" s="7" t="s">
        <v>2275</v>
      </c>
      <c r="E121" s="7" t="s">
        <v>1582</v>
      </c>
      <c r="F121" s="7" t="s">
        <v>2137</v>
      </c>
      <c r="G121" s="7" t="s">
        <v>69</v>
      </c>
      <c r="H121" s="7">
        <f>STOCK[[#This Row],[Precio Final]]</f>
        <v>20</v>
      </c>
      <c r="I121" s="7">
        <f>STOCK[[#This Row],[Precio Venta Ideal (x1.5)]]</f>
        <v>21.303333333333335</v>
      </c>
      <c r="J121" s="8">
        <v>1</v>
      </c>
      <c r="K121" s="8">
        <f>SUMIFS(VENTAS[Cantidad],VENTAS[Código del producto Vendido],STOCK[[#This Row],[Code]])</f>
        <v>1</v>
      </c>
      <c r="L121" s="8">
        <f>STOCK[[#This Row],[Entradas]]-STOCK[[#This Row],[Salidas]]</f>
        <v>0</v>
      </c>
      <c r="M121" s="7">
        <f>STOCK[[#This Row],[Precio Final]]*10%</f>
        <v>2</v>
      </c>
      <c r="N121" s="7">
        <v>175</v>
      </c>
      <c r="O121" s="7">
        <v>18</v>
      </c>
      <c r="P121" s="7">
        <v>9.7222222222222214</v>
      </c>
      <c r="Q121" s="8">
        <v>310</v>
      </c>
      <c r="R121" s="7">
        <v>8</v>
      </c>
      <c r="S121" s="7">
        <f>STOCK[[#This Row],[Peso (g)]]*STOCK[[#This Row],[Precio Envío Kilogramo (USD)]]/1000</f>
        <v>2.48</v>
      </c>
      <c r="T121" s="12">
        <f>STOCK[[#This Row],[Costo Unitario (USD)]]+STOCK[[#This Row],[Costo Envío (USD)]]+STOCK[[#This Row],[Comisión 10%]]</f>
        <v>14.202222222222222</v>
      </c>
      <c r="U121" s="7">
        <f>STOCK[[#This Row],[Costo total]]*1.5</f>
        <v>21.303333333333335</v>
      </c>
      <c r="V121" s="7">
        <v>20</v>
      </c>
      <c r="W121" s="7">
        <f>STOCK[[#This Row],[Precio Final]]-STOCK[[#This Row],[Costo total]]</f>
        <v>5.7977777777777781</v>
      </c>
      <c r="X121" s="7">
        <f>STOCK[[#This Row],[Ganancia Unitaria]]*STOCK[[#This Row],[Salidas]]</f>
        <v>5.7977777777777781</v>
      </c>
      <c r="Y121" s="7" t="s">
        <v>393</v>
      </c>
      <c r="AA121" s="7">
        <f>STOCK[[#This Row],[Costo total]]*STOCK[[#This Row],[Entradas]]</f>
        <v>14.202222222222222</v>
      </c>
      <c r="AB121" s="7">
        <f>STOCK[[#This Row],[Stock Actual]]*STOCK[[#This Row],[Costo total]]</f>
        <v>0</v>
      </c>
    </row>
    <row r="122" spans="1:28" s="12" customFormat="1" ht="50" customHeight="1" x14ac:dyDescent="0.15">
      <c r="A122" s="12" t="s">
        <v>640</v>
      </c>
      <c r="B122" s="70"/>
      <c r="C122" s="12" t="s">
        <v>4</v>
      </c>
      <c r="D122" s="12" t="s">
        <v>26</v>
      </c>
      <c r="E122" s="12" t="s">
        <v>358</v>
      </c>
      <c r="F122" s="12" t="s">
        <v>241</v>
      </c>
      <c r="G122" s="12" t="s">
        <v>69</v>
      </c>
      <c r="H122" s="12">
        <f>STOCK[[#This Row],[Precio Final]]</f>
        <v>20</v>
      </c>
      <c r="I122" s="12">
        <f>STOCK[[#This Row],[Precio Venta Ideal (x1.5)]]</f>
        <v>23.266666666666666</v>
      </c>
      <c r="J122" s="87">
        <v>1</v>
      </c>
      <c r="K122" s="87">
        <f>SUMIFS(VENTAS[Cantidad],VENTAS[Código del producto Vendido],STOCK[[#This Row],[Code]])</f>
        <v>1</v>
      </c>
      <c r="L122" s="87">
        <f>STOCK[[#This Row],[Entradas]]-STOCK[[#This Row],[Salidas]]</f>
        <v>0</v>
      </c>
      <c r="M122" s="12">
        <f>STOCK[[#This Row],[Precio Final]]*10%</f>
        <v>2</v>
      </c>
      <c r="N122" s="12">
        <v>200</v>
      </c>
      <c r="O122" s="12">
        <v>18</v>
      </c>
      <c r="P122" s="12">
        <v>11.111111111111111</v>
      </c>
      <c r="Q122" s="87">
        <v>300</v>
      </c>
      <c r="R122" s="12">
        <v>8</v>
      </c>
      <c r="S122" s="12">
        <f>STOCK[[#This Row],[Peso (g)]]*STOCK[[#This Row],[Precio Envío Kilogramo (USD)]]/1000</f>
        <v>2.4</v>
      </c>
      <c r="T122" s="12">
        <f>STOCK[[#This Row],[Costo Unitario (USD)]]+STOCK[[#This Row],[Costo Envío (USD)]]+STOCK[[#This Row],[Comisión 10%]]</f>
        <v>15.511111111111111</v>
      </c>
      <c r="U122" s="12">
        <f>STOCK[[#This Row],[Costo total]]*1.5</f>
        <v>23.266666666666666</v>
      </c>
      <c r="V122" s="12">
        <v>20</v>
      </c>
      <c r="W122" s="12">
        <f>STOCK[[#This Row],[Precio Final]]-STOCK[[#This Row],[Costo total]]</f>
        <v>4.4888888888888889</v>
      </c>
      <c r="X122" s="12">
        <f>STOCK[[#This Row],[Ganancia Unitaria]]*STOCK[[#This Row],[Salidas]]</f>
        <v>4.4888888888888889</v>
      </c>
      <c r="Y122" s="12" t="s">
        <v>393</v>
      </c>
      <c r="AA122" s="12">
        <f>STOCK[[#This Row],[Costo total]]*STOCK[[#This Row],[Entradas]]</f>
        <v>15.511111111111111</v>
      </c>
      <c r="AB122" s="12">
        <f>STOCK[[#This Row],[Stock Actual]]*STOCK[[#This Row],[Costo total]]</f>
        <v>0</v>
      </c>
    </row>
    <row r="123" spans="1:28" s="7" customFormat="1" ht="50" customHeight="1" x14ac:dyDescent="0.15">
      <c r="A123" s="7" t="s">
        <v>18</v>
      </c>
      <c r="B123" s="70"/>
      <c r="C123" s="7" t="s">
        <v>4</v>
      </c>
      <c r="D123" s="7" t="s">
        <v>27</v>
      </c>
      <c r="E123" s="7" t="s">
        <v>359</v>
      </c>
      <c r="F123" s="7" t="s">
        <v>241</v>
      </c>
      <c r="G123" s="7" t="s">
        <v>69</v>
      </c>
      <c r="H123" s="7">
        <f>STOCK[[#This Row],[Precio Final]]</f>
        <v>30</v>
      </c>
      <c r="I123" s="7">
        <f>STOCK[[#This Row],[Precio Venta Ideal (x1.5)]]</f>
        <v>24.11</v>
      </c>
      <c r="J123" s="8">
        <v>1</v>
      </c>
      <c r="K123" s="8">
        <f>SUMIFS(VENTAS[Cantidad],VENTAS[Código del producto Vendido],STOCK[[#This Row],[Code]])</f>
        <v>1</v>
      </c>
      <c r="L123" s="8">
        <f>STOCK[[#This Row],[Entradas]]-STOCK[[#This Row],[Salidas]]</f>
        <v>0</v>
      </c>
      <c r="M123" s="7">
        <f>STOCK[[#This Row],[Precio Final]]*10%</f>
        <v>3</v>
      </c>
      <c r="N123" s="7">
        <v>195</v>
      </c>
      <c r="O123" s="7">
        <v>18</v>
      </c>
      <c r="P123" s="7">
        <v>10.833333333333334</v>
      </c>
      <c r="Q123" s="8">
        <v>280</v>
      </c>
      <c r="R123" s="7">
        <v>8</v>
      </c>
      <c r="S123" s="7">
        <f>STOCK[[#This Row],[Peso (g)]]*STOCK[[#This Row],[Precio Envío Kilogramo (USD)]]/1000</f>
        <v>2.2400000000000002</v>
      </c>
      <c r="T123" s="12">
        <f>STOCK[[#This Row],[Costo Unitario (USD)]]+STOCK[[#This Row],[Costo Envío (USD)]]+STOCK[[#This Row],[Comisión 10%]]</f>
        <v>16.073333333333334</v>
      </c>
      <c r="U123" s="7">
        <f>STOCK[[#This Row],[Costo total]]*1.5</f>
        <v>24.11</v>
      </c>
      <c r="V123" s="7">
        <v>30</v>
      </c>
      <c r="W123" s="7">
        <f>STOCK[[#This Row],[Precio Final]]-STOCK[[#This Row],[Costo total]]</f>
        <v>13.926666666666666</v>
      </c>
      <c r="X123" s="7">
        <f>STOCK[[#This Row],[Ganancia Unitaria]]*STOCK[[#This Row],[Salidas]]</f>
        <v>13.926666666666666</v>
      </c>
      <c r="Y123" s="7" t="s">
        <v>393</v>
      </c>
      <c r="AA123" s="7">
        <f>STOCK[[#This Row],[Costo total]]*STOCK[[#This Row],[Entradas]]</f>
        <v>16.073333333333334</v>
      </c>
      <c r="AB123" s="7">
        <f>STOCK[[#This Row],[Stock Actual]]*STOCK[[#This Row],[Costo total]]</f>
        <v>0</v>
      </c>
    </row>
    <row r="124" spans="1:28" s="12" customFormat="1" ht="50" customHeight="1" x14ac:dyDescent="0.15">
      <c r="A124" s="12" t="s">
        <v>19</v>
      </c>
      <c r="B124" s="70"/>
      <c r="C124" s="12" t="s">
        <v>4</v>
      </c>
      <c r="D124" s="12" t="s">
        <v>27</v>
      </c>
      <c r="E124" s="12" t="s">
        <v>359</v>
      </c>
      <c r="F124" s="12" t="s">
        <v>243</v>
      </c>
      <c r="G124" s="12" t="s">
        <v>69</v>
      </c>
      <c r="H124" s="12">
        <f>STOCK[[#This Row],[Precio Final]]</f>
        <v>30</v>
      </c>
      <c r="I124" s="12">
        <f>STOCK[[#This Row],[Precio Venta Ideal (x1.5)]]</f>
        <v>24.35</v>
      </c>
      <c r="J124" s="87">
        <v>1</v>
      </c>
      <c r="K124" s="87">
        <f>SUMIFS(VENTAS[Cantidad],VENTAS[Código del producto Vendido],STOCK[[#This Row],[Code]])</f>
        <v>1</v>
      </c>
      <c r="L124" s="87">
        <f>STOCK[[#This Row],[Entradas]]-STOCK[[#This Row],[Salidas]]</f>
        <v>0</v>
      </c>
      <c r="M124" s="12">
        <f>STOCK[[#This Row],[Precio Final]]*10%</f>
        <v>3</v>
      </c>
      <c r="N124" s="12">
        <v>195</v>
      </c>
      <c r="O124" s="12">
        <v>18</v>
      </c>
      <c r="P124" s="12">
        <v>10.833333333333334</v>
      </c>
      <c r="Q124" s="87">
        <v>300</v>
      </c>
      <c r="R124" s="12">
        <v>8</v>
      </c>
      <c r="S124" s="12">
        <f>STOCK[[#This Row],[Peso (g)]]*STOCK[[#This Row],[Precio Envío Kilogramo (USD)]]/1000</f>
        <v>2.4</v>
      </c>
      <c r="T124" s="12">
        <f>STOCK[[#This Row],[Costo Unitario (USD)]]+STOCK[[#This Row],[Costo Envío (USD)]]+STOCK[[#This Row],[Comisión 10%]]</f>
        <v>16.233333333333334</v>
      </c>
      <c r="U124" s="12">
        <f>STOCK[[#This Row],[Costo total]]*1.5</f>
        <v>24.35</v>
      </c>
      <c r="V124" s="12">
        <v>30</v>
      </c>
      <c r="W124" s="12">
        <f>STOCK[[#This Row],[Precio Final]]-STOCK[[#This Row],[Costo total]]</f>
        <v>13.766666666666666</v>
      </c>
      <c r="X124" s="12">
        <f>STOCK[[#This Row],[Ganancia Unitaria]]*STOCK[[#This Row],[Salidas]]</f>
        <v>13.766666666666666</v>
      </c>
      <c r="Y124" s="12" t="s">
        <v>393</v>
      </c>
      <c r="AA124" s="12">
        <f>STOCK[[#This Row],[Costo total]]*STOCK[[#This Row],[Entradas]]</f>
        <v>16.233333333333334</v>
      </c>
      <c r="AB124" s="12">
        <f>STOCK[[#This Row],[Stock Actual]]*STOCK[[#This Row],[Costo total]]</f>
        <v>0</v>
      </c>
    </row>
    <row r="125" spans="1:28" s="7" customFormat="1" ht="50" customHeight="1" x14ac:dyDescent="0.15">
      <c r="A125" s="7" t="s">
        <v>641</v>
      </c>
      <c r="B125" s="70"/>
      <c r="C125" s="7" t="s">
        <v>4</v>
      </c>
      <c r="D125" s="7" t="s">
        <v>27</v>
      </c>
      <c r="E125" s="7" t="s">
        <v>1581</v>
      </c>
      <c r="F125" s="7" t="s">
        <v>241</v>
      </c>
      <c r="G125" s="7" t="s">
        <v>69</v>
      </c>
      <c r="H125" s="7">
        <f>STOCK[[#This Row],[Precio Final]]</f>
        <v>30</v>
      </c>
      <c r="I125" s="7">
        <f>STOCK[[#This Row],[Precio Venta Ideal (x1.5)]]</f>
        <v>26.689999999999998</v>
      </c>
      <c r="J125" s="8">
        <v>1</v>
      </c>
      <c r="K125" s="8">
        <f>SUMIFS(VENTAS[Cantidad],VENTAS[Código del producto Vendido],STOCK[[#This Row],[Code]])</f>
        <v>1</v>
      </c>
      <c r="L125" s="8">
        <f>STOCK[[#This Row],[Entradas]]-STOCK[[#This Row],[Salidas]]</f>
        <v>0</v>
      </c>
      <c r="M125" s="7">
        <f>STOCK[[#This Row],[Precio Final]]*10%</f>
        <v>3</v>
      </c>
      <c r="N125" s="7">
        <v>213</v>
      </c>
      <c r="O125" s="7">
        <v>18</v>
      </c>
      <c r="P125" s="7">
        <v>11.833333333333334</v>
      </c>
      <c r="Q125" s="8">
        <v>370</v>
      </c>
      <c r="R125" s="7">
        <v>8</v>
      </c>
      <c r="S125" s="7">
        <f>STOCK[[#This Row],[Peso (g)]]*STOCK[[#This Row],[Precio Envío Kilogramo (USD)]]/1000</f>
        <v>2.96</v>
      </c>
      <c r="T125" s="12">
        <f>STOCK[[#This Row],[Costo Unitario (USD)]]+STOCK[[#This Row],[Costo Envío (USD)]]+STOCK[[#This Row],[Comisión 10%]]</f>
        <v>17.793333333333333</v>
      </c>
      <c r="U125" s="7">
        <f>STOCK[[#This Row],[Costo total]]*1.5</f>
        <v>26.689999999999998</v>
      </c>
      <c r="V125" s="7">
        <v>30</v>
      </c>
      <c r="W125" s="7">
        <f>STOCK[[#This Row],[Precio Final]]-STOCK[[#This Row],[Costo total]]</f>
        <v>12.206666666666667</v>
      </c>
      <c r="X125" s="7">
        <f>STOCK[[#This Row],[Ganancia Unitaria]]*STOCK[[#This Row],[Salidas]]</f>
        <v>12.206666666666667</v>
      </c>
      <c r="Y125" s="7" t="s">
        <v>393</v>
      </c>
      <c r="AA125" s="7">
        <f>STOCK[[#This Row],[Costo total]]*STOCK[[#This Row],[Entradas]]</f>
        <v>17.793333333333333</v>
      </c>
      <c r="AB125" s="7">
        <f>STOCK[[#This Row],[Stock Actual]]*STOCK[[#This Row],[Costo total]]</f>
        <v>0</v>
      </c>
    </row>
    <row r="126" spans="1:28" s="12" customFormat="1" ht="50" customHeight="1" x14ac:dyDescent="0.15">
      <c r="A126" s="12" t="s">
        <v>642</v>
      </c>
      <c r="B126" s="70"/>
      <c r="C126" s="12" t="s">
        <v>4</v>
      </c>
      <c r="D126" s="12" t="s">
        <v>1911</v>
      </c>
      <c r="E126" s="12" t="s">
        <v>1591</v>
      </c>
      <c r="F126" s="12" t="s">
        <v>2132</v>
      </c>
      <c r="G126" s="12" t="s">
        <v>69</v>
      </c>
      <c r="H126" s="12">
        <f>STOCK[[#This Row],[Precio Final]]</f>
        <v>12</v>
      </c>
      <c r="I126" s="12">
        <f>STOCK[[#This Row],[Precio Venta Ideal (x1.5)]]</f>
        <v>15.660000000000002</v>
      </c>
      <c r="J126" s="87">
        <v>1</v>
      </c>
      <c r="K126" s="87">
        <f>SUMIFS(VENTAS[Cantidad],VENTAS[Código del producto Vendido],STOCK[[#This Row],[Code]])</f>
        <v>0</v>
      </c>
      <c r="L126" s="87">
        <f>STOCK[[#This Row],[Entradas]]-STOCK[[#This Row],[Salidas]]</f>
        <v>1</v>
      </c>
      <c r="M126" s="12">
        <f>STOCK[[#This Row],[Precio Final]]*10%</f>
        <v>1.2000000000000002</v>
      </c>
      <c r="N126" s="12">
        <v>287</v>
      </c>
      <c r="O126" s="12">
        <v>18</v>
      </c>
      <c r="P126" s="12">
        <v>5</v>
      </c>
      <c r="Q126" s="87">
        <v>530</v>
      </c>
      <c r="R126" s="12">
        <v>8</v>
      </c>
      <c r="S126" s="12">
        <f>STOCK[[#This Row],[Peso (g)]]*STOCK[[#This Row],[Precio Envío Kilogramo (USD)]]/1000</f>
        <v>4.24</v>
      </c>
      <c r="T126" s="12">
        <f>STOCK[[#This Row],[Costo Unitario (USD)]]+STOCK[[#This Row],[Costo Envío (USD)]]+STOCK[[#This Row],[Comisión 10%]]</f>
        <v>10.440000000000001</v>
      </c>
      <c r="U126" s="12">
        <f>STOCK[[#This Row],[Costo total]]*1.5</f>
        <v>15.660000000000002</v>
      </c>
      <c r="V126" s="12">
        <v>12</v>
      </c>
      <c r="W126" s="12">
        <f>STOCK[[#This Row],[Precio Final]]-STOCK[[#This Row],[Costo total]]</f>
        <v>1.5599999999999987</v>
      </c>
      <c r="X126" s="12">
        <f>STOCK[[#This Row],[Ganancia Unitaria]]*STOCK[[#This Row],[Salidas]]</f>
        <v>0</v>
      </c>
      <c r="Y126" s="12" t="s">
        <v>393</v>
      </c>
      <c r="AA126" s="12">
        <f>STOCK[[#This Row],[Costo total]]*STOCK[[#This Row],[Entradas]]</f>
        <v>10.440000000000001</v>
      </c>
      <c r="AB126" s="12">
        <f>STOCK[[#This Row],[Stock Actual]]*STOCK[[#This Row],[Costo total]]</f>
        <v>10.440000000000001</v>
      </c>
    </row>
    <row r="127" spans="1:28" s="7" customFormat="1" ht="50" customHeight="1" x14ac:dyDescent="0.15">
      <c r="A127" s="7" t="s">
        <v>643</v>
      </c>
      <c r="B127" s="70"/>
      <c r="C127" s="7" t="s">
        <v>4</v>
      </c>
      <c r="D127" s="7" t="s">
        <v>27</v>
      </c>
      <c r="E127" s="7" t="s">
        <v>476</v>
      </c>
      <c r="F127" s="7" t="s">
        <v>243</v>
      </c>
      <c r="G127" s="7" t="s">
        <v>69</v>
      </c>
      <c r="H127" s="7">
        <f>STOCK[[#This Row],[Precio Final]]</f>
        <v>45</v>
      </c>
      <c r="I127" s="7">
        <f>STOCK[[#This Row],[Precio Venta Ideal (x1.5)]]</f>
        <v>35.480000000000004</v>
      </c>
      <c r="J127" s="8">
        <v>1</v>
      </c>
      <c r="K127" s="8">
        <f>SUMIFS(VENTAS[Cantidad],VENTAS[Código del producto Vendido],STOCK[[#This Row],[Code]])</f>
        <v>1</v>
      </c>
      <c r="L127" s="8">
        <f>STOCK[[#This Row],[Entradas]]-STOCK[[#This Row],[Salidas]]</f>
        <v>0</v>
      </c>
      <c r="M127" s="7">
        <f>STOCK[[#This Row],[Precio Final]]*10%</f>
        <v>4.5</v>
      </c>
      <c r="N127" s="7">
        <v>267</v>
      </c>
      <c r="O127" s="7">
        <v>18</v>
      </c>
      <c r="P127" s="7">
        <v>14.833333333333334</v>
      </c>
      <c r="Q127" s="8">
        <v>540</v>
      </c>
      <c r="R127" s="7">
        <v>8</v>
      </c>
      <c r="S127" s="7">
        <f>STOCK[[#This Row],[Peso (g)]]*STOCK[[#This Row],[Precio Envío Kilogramo (USD)]]/1000</f>
        <v>4.32</v>
      </c>
      <c r="T127" s="12">
        <f>STOCK[[#This Row],[Costo Unitario (USD)]]+STOCK[[#This Row],[Costo Envío (USD)]]+STOCK[[#This Row],[Comisión 10%]]</f>
        <v>23.653333333333336</v>
      </c>
      <c r="U127" s="7">
        <f>STOCK[[#This Row],[Costo total]]*1.5</f>
        <v>35.480000000000004</v>
      </c>
      <c r="V127" s="7">
        <v>45</v>
      </c>
      <c r="W127" s="7">
        <f>STOCK[[#This Row],[Precio Final]]-STOCK[[#This Row],[Costo total]]</f>
        <v>21.346666666666664</v>
      </c>
      <c r="X127" s="7">
        <f>STOCK[[#This Row],[Ganancia Unitaria]]*STOCK[[#This Row],[Salidas]]</f>
        <v>21.346666666666664</v>
      </c>
      <c r="Y127" s="7" t="s">
        <v>393</v>
      </c>
      <c r="AA127" s="7">
        <f>STOCK[[#This Row],[Costo total]]*STOCK[[#This Row],[Entradas]]</f>
        <v>23.653333333333336</v>
      </c>
      <c r="AB127" s="7">
        <f>STOCK[[#This Row],[Stock Actual]]*STOCK[[#This Row],[Costo total]]</f>
        <v>0</v>
      </c>
    </row>
    <row r="128" spans="1:28" s="12" customFormat="1" ht="50" customHeight="1" x14ac:dyDescent="0.15">
      <c r="A128" s="12" t="s">
        <v>644</v>
      </c>
      <c r="B128" s="70"/>
      <c r="C128" s="12" t="s">
        <v>4</v>
      </c>
      <c r="D128" s="12" t="s">
        <v>2276</v>
      </c>
      <c r="E128" s="12" t="s">
        <v>2143</v>
      </c>
      <c r="F128" s="12" t="s">
        <v>2103</v>
      </c>
      <c r="G128" s="12" t="s">
        <v>69</v>
      </c>
      <c r="H128" s="12">
        <f>STOCK[[#This Row],[Precio Final]]</f>
        <v>25</v>
      </c>
      <c r="I128" s="12">
        <f>STOCK[[#This Row],[Precio Venta Ideal (x1.5)]]</f>
        <v>28.250000000000004</v>
      </c>
      <c r="J128" s="87">
        <v>1</v>
      </c>
      <c r="K128" s="87">
        <f>SUMIFS(VENTAS[Cantidad],VENTAS[Código del producto Vendido],STOCK[[#This Row],[Code]])</f>
        <v>0</v>
      </c>
      <c r="L128" s="87">
        <f>STOCK[[#This Row],[Entradas]]-STOCK[[#This Row],[Salidas]]</f>
        <v>1</v>
      </c>
      <c r="M128" s="12">
        <f>STOCK[[#This Row],[Precio Final]]*10%</f>
        <v>2.5</v>
      </c>
      <c r="N128" s="12">
        <v>258</v>
      </c>
      <c r="O128" s="12">
        <v>18</v>
      </c>
      <c r="P128" s="12">
        <v>14.333333333333334</v>
      </c>
      <c r="Q128" s="87">
        <v>250</v>
      </c>
      <c r="R128" s="12">
        <v>8</v>
      </c>
      <c r="S128" s="12">
        <f>STOCK[[#This Row],[Peso (g)]]*STOCK[[#This Row],[Precio Envío Kilogramo (USD)]]/1000</f>
        <v>2</v>
      </c>
      <c r="T128" s="12">
        <f>STOCK[[#This Row],[Costo Unitario (USD)]]+STOCK[[#This Row],[Costo Envío (USD)]]+STOCK[[#This Row],[Comisión 10%]]</f>
        <v>18.833333333333336</v>
      </c>
      <c r="U128" s="12">
        <f>STOCK[[#This Row],[Costo total]]*1.5</f>
        <v>28.250000000000004</v>
      </c>
      <c r="V128" s="12">
        <v>25</v>
      </c>
      <c r="W128" s="12">
        <f>STOCK[[#This Row],[Precio Final]]-STOCK[[#This Row],[Costo total]]</f>
        <v>6.1666666666666643</v>
      </c>
      <c r="X128" s="12">
        <f>STOCK[[#This Row],[Ganancia Unitaria]]*STOCK[[#This Row],[Salidas]]</f>
        <v>0</v>
      </c>
      <c r="Y128" s="12" t="s">
        <v>393</v>
      </c>
      <c r="AA128" s="12">
        <f>STOCK[[#This Row],[Costo total]]*STOCK[[#This Row],[Entradas]]</f>
        <v>18.833333333333336</v>
      </c>
      <c r="AB128" s="12">
        <f>STOCK[[#This Row],[Stock Actual]]*STOCK[[#This Row],[Costo total]]</f>
        <v>18.833333333333336</v>
      </c>
    </row>
    <row r="129" spans="1:29" s="7" customFormat="1" ht="50" customHeight="1" x14ac:dyDescent="0.15">
      <c r="A129" s="7" t="s">
        <v>645</v>
      </c>
      <c r="B129" s="70"/>
      <c r="C129" s="7" t="s">
        <v>4</v>
      </c>
      <c r="D129" s="7" t="s">
        <v>461</v>
      </c>
      <c r="E129" s="7" t="s">
        <v>360</v>
      </c>
      <c r="F129" s="7" t="s">
        <v>243</v>
      </c>
      <c r="G129" s="7" t="s">
        <v>69</v>
      </c>
      <c r="H129" s="7">
        <f>STOCK[[#This Row],[Precio Final]]</f>
        <v>30</v>
      </c>
      <c r="I129" s="7">
        <f>STOCK[[#This Row],[Precio Venta Ideal (x1.5)]]</f>
        <v>29.000000000000004</v>
      </c>
      <c r="J129" s="8">
        <v>1</v>
      </c>
      <c r="K129" s="8">
        <f>SUMIFS(VENTAS[Cantidad],VENTAS[Código del producto Vendido],STOCK[[#This Row],[Code]])</f>
        <v>1</v>
      </c>
      <c r="L129" s="8">
        <f>STOCK[[#This Row],[Entradas]]-STOCK[[#This Row],[Salidas]]</f>
        <v>0</v>
      </c>
      <c r="M129" s="7">
        <f>STOCK[[#This Row],[Precio Final]]*10%</f>
        <v>3</v>
      </c>
      <c r="N129" s="7">
        <v>258</v>
      </c>
      <c r="O129" s="7">
        <v>18</v>
      </c>
      <c r="P129" s="7">
        <v>14.333333333333334</v>
      </c>
      <c r="Q129" s="8">
        <v>250</v>
      </c>
      <c r="R129" s="7">
        <v>8</v>
      </c>
      <c r="S129" s="7">
        <f>STOCK[[#This Row],[Peso (g)]]*STOCK[[#This Row],[Precio Envío Kilogramo (USD)]]/1000</f>
        <v>2</v>
      </c>
      <c r="T129" s="12">
        <f>STOCK[[#This Row],[Costo Unitario (USD)]]+STOCK[[#This Row],[Costo Envío (USD)]]+STOCK[[#This Row],[Comisión 10%]]</f>
        <v>19.333333333333336</v>
      </c>
      <c r="U129" s="7">
        <f>STOCK[[#This Row],[Costo total]]*1.5</f>
        <v>29.000000000000004</v>
      </c>
      <c r="V129" s="7">
        <v>30</v>
      </c>
      <c r="W129" s="7">
        <f>STOCK[[#This Row],[Precio Final]]-STOCK[[#This Row],[Costo total]]</f>
        <v>10.666666666666664</v>
      </c>
      <c r="X129" s="7">
        <f>STOCK[[#This Row],[Ganancia Unitaria]]*STOCK[[#This Row],[Salidas]]</f>
        <v>10.666666666666664</v>
      </c>
      <c r="Y129" s="7" t="s">
        <v>393</v>
      </c>
      <c r="AA129" s="7">
        <f>STOCK[[#This Row],[Costo total]]*STOCK[[#This Row],[Entradas]]</f>
        <v>19.333333333333336</v>
      </c>
      <c r="AB129" s="7">
        <f>STOCK[[#This Row],[Stock Actual]]*STOCK[[#This Row],[Costo total]]</f>
        <v>0</v>
      </c>
    </row>
    <row r="130" spans="1:29" s="12" customFormat="1" ht="50" customHeight="1" x14ac:dyDescent="0.15">
      <c r="A130" s="12" t="s">
        <v>1125</v>
      </c>
      <c r="B130" s="70"/>
      <c r="C130" s="12" t="s">
        <v>4</v>
      </c>
      <c r="D130" s="12" t="s">
        <v>461</v>
      </c>
      <c r="E130" s="12" t="s">
        <v>360</v>
      </c>
      <c r="F130" s="12" t="s">
        <v>244</v>
      </c>
      <c r="G130" s="12" t="s">
        <v>69</v>
      </c>
      <c r="H130" s="12">
        <f>STOCK[[#This Row],[Precio Final]]</f>
        <v>30</v>
      </c>
      <c r="I130" s="12">
        <f>STOCK[[#This Row],[Precio Venta Ideal (x1.5)]]</f>
        <v>29.000000000000004</v>
      </c>
      <c r="J130" s="87">
        <v>1</v>
      </c>
      <c r="K130" s="87">
        <f>SUMIFS(VENTAS[Cantidad],VENTAS[Código del producto Vendido],STOCK[[#This Row],[Code]])</f>
        <v>1</v>
      </c>
      <c r="L130" s="87">
        <f>STOCK[[#This Row],[Entradas]]-STOCK[[#This Row],[Salidas]]</f>
        <v>0</v>
      </c>
      <c r="M130" s="12">
        <f>STOCK[[#This Row],[Precio Final]]*10%</f>
        <v>3</v>
      </c>
      <c r="N130" s="12">
        <v>258</v>
      </c>
      <c r="O130" s="12">
        <v>18</v>
      </c>
      <c r="P130" s="12">
        <v>14.333333333333334</v>
      </c>
      <c r="Q130" s="87">
        <v>250</v>
      </c>
      <c r="R130" s="12">
        <v>8</v>
      </c>
      <c r="S130" s="12">
        <f>STOCK[[#This Row],[Peso (g)]]*STOCK[[#This Row],[Precio Envío Kilogramo (USD)]]/1000</f>
        <v>2</v>
      </c>
      <c r="T130" s="12">
        <f>STOCK[[#This Row],[Costo Unitario (USD)]]+STOCK[[#This Row],[Costo Envío (USD)]]+STOCK[[#This Row],[Comisión 10%]]</f>
        <v>19.333333333333336</v>
      </c>
      <c r="U130" s="12">
        <f>STOCK[[#This Row],[Costo total]]*1.5</f>
        <v>29.000000000000004</v>
      </c>
      <c r="V130" s="12">
        <v>30</v>
      </c>
      <c r="W130" s="12">
        <f>STOCK[[#This Row],[Precio Final]]-STOCK[[#This Row],[Costo total]]</f>
        <v>10.666666666666664</v>
      </c>
      <c r="X130" s="12">
        <f>STOCK[[#This Row],[Ganancia Unitaria]]*STOCK[[#This Row],[Salidas]]</f>
        <v>10.666666666666664</v>
      </c>
      <c r="Y130" s="12" t="s">
        <v>393</v>
      </c>
      <c r="AA130" s="12">
        <f>STOCK[[#This Row],[Costo total]]*STOCK[[#This Row],[Entradas]]</f>
        <v>19.333333333333336</v>
      </c>
      <c r="AB130" s="12">
        <f>STOCK[[#This Row],[Stock Actual]]*STOCK[[#This Row],[Costo total]]</f>
        <v>0</v>
      </c>
    </row>
    <row r="131" spans="1:29" s="7" customFormat="1" ht="50" customHeight="1" x14ac:dyDescent="0.15">
      <c r="A131" s="7" t="s">
        <v>646</v>
      </c>
      <c r="B131" s="70"/>
      <c r="C131" s="7" t="s">
        <v>4</v>
      </c>
      <c r="D131" s="7" t="s">
        <v>27</v>
      </c>
      <c r="E131" s="7" t="s">
        <v>475</v>
      </c>
      <c r="F131" s="7" t="s">
        <v>243</v>
      </c>
      <c r="G131" s="7" t="s">
        <v>69</v>
      </c>
      <c r="H131" s="7">
        <f>STOCK[[#This Row],[Precio Final]]</f>
        <v>28</v>
      </c>
      <c r="I131" s="7">
        <f>STOCK[[#This Row],[Precio Venta Ideal (x1.5)]]</f>
        <v>29.450000000000003</v>
      </c>
      <c r="J131" s="8">
        <v>1</v>
      </c>
      <c r="K131" s="8">
        <f>SUMIFS(VENTAS[Cantidad],VENTAS[Código del producto Vendido],STOCK[[#This Row],[Code]])</f>
        <v>1</v>
      </c>
      <c r="L131" s="8">
        <f>STOCK[[#This Row],[Entradas]]-STOCK[[#This Row],[Salidas]]</f>
        <v>0</v>
      </c>
      <c r="M131" s="7">
        <f>STOCK[[#This Row],[Precio Final]]*10%</f>
        <v>2.8000000000000003</v>
      </c>
      <c r="N131" s="7">
        <v>267</v>
      </c>
      <c r="O131" s="7">
        <v>18</v>
      </c>
      <c r="P131" s="7">
        <v>14.833333333333334</v>
      </c>
      <c r="Q131" s="8">
        <v>250</v>
      </c>
      <c r="R131" s="7">
        <v>8</v>
      </c>
      <c r="S131" s="7">
        <f>STOCK[[#This Row],[Peso (g)]]*STOCK[[#This Row],[Precio Envío Kilogramo (USD)]]/1000</f>
        <v>2</v>
      </c>
      <c r="T131" s="12">
        <f>STOCK[[#This Row],[Costo Unitario (USD)]]+STOCK[[#This Row],[Costo Envío (USD)]]+STOCK[[#This Row],[Comisión 10%]]</f>
        <v>19.633333333333336</v>
      </c>
      <c r="U131" s="7">
        <f>STOCK[[#This Row],[Costo total]]*1.5</f>
        <v>29.450000000000003</v>
      </c>
      <c r="V131" s="7">
        <v>28</v>
      </c>
      <c r="W131" s="7">
        <f>STOCK[[#This Row],[Precio Final]]-STOCK[[#This Row],[Costo total]]</f>
        <v>8.3666666666666636</v>
      </c>
      <c r="X131" s="7">
        <f>STOCK[[#This Row],[Ganancia Unitaria]]*STOCK[[#This Row],[Salidas]]</f>
        <v>8.3666666666666636</v>
      </c>
      <c r="Y131" s="7" t="s">
        <v>393</v>
      </c>
      <c r="AA131" s="7">
        <f>STOCK[[#This Row],[Costo total]]*STOCK[[#This Row],[Entradas]]</f>
        <v>19.633333333333336</v>
      </c>
      <c r="AB131" s="7">
        <f>STOCK[[#This Row],[Stock Actual]]*STOCK[[#This Row],[Costo total]]</f>
        <v>0</v>
      </c>
    </row>
    <row r="132" spans="1:29" s="12" customFormat="1" ht="50" customHeight="1" x14ac:dyDescent="0.15">
      <c r="A132" s="12" t="s">
        <v>647</v>
      </c>
      <c r="B132" s="70"/>
      <c r="C132" s="12" t="s">
        <v>4</v>
      </c>
      <c r="D132" s="12" t="s">
        <v>27</v>
      </c>
      <c r="E132" s="12" t="s">
        <v>475</v>
      </c>
      <c r="F132" s="12" t="s">
        <v>238</v>
      </c>
      <c r="G132" s="12" t="s">
        <v>69</v>
      </c>
      <c r="H132" s="12">
        <f>STOCK[[#This Row],[Precio Final]]</f>
        <v>28</v>
      </c>
      <c r="I132" s="12">
        <f>STOCK[[#This Row],[Precio Venta Ideal (x1.5)]]</f>
        <v>29.450000000000003</v>
      </c>
      <c r="J132" s="87">
        <v>1</v>
      </c>
      <c r="K132" s="87">
        <f>SUMIFS(VENTAS[Cantidad],VENTAS[Código del producto Vendido],STOCK[[#This Row],[Code]])</f>
        <v>1</v>
      </c>
      <c r="L132" s="87">
        <f>STOCK[[#This Row],[Entradas]]-STOCK[[#This Row],[Salidas]]</f>
        <v>0</v>
      </c>
      <c r="M132" s="12">
        <f>STOCK[[#This Row],[Precio Final]]*10%</f>
        <v>2.8000000000000003</v>
      </c>
      <c r="N132" s="12">
        <v>267</v>
      </c>
      <c r="O132" s="12">
        <v>18</v>
      </c>
      <c r="P132" s="12">
        <v>14.833333333333334</v>
      </c>
      <c r="Q132" s="87">
        <v>250</v>
      </c>
      <c r="R132" s="12">
        <v>8</v>
      </c>
      <c r="S132" s="12">
        <f>STOCK[[#This Row],[Peso (g)]]*STOCK[[#This Row],[Precio Envío Kilogramo (USD)]]/1000</f>
        <v>2</v>
      </c>
      <c r="T132" s="12">
        <f>STOCK[[#This Row],[Costo Unitario (USD)]]+STOCK[[#This Row],[Costo Envío (USD)]]+STOCK[[#This Row],[Comisión 10%]]</f>
        <v>19.633333333333336</v>
      </c>
      <c r="U132" s="12">
        <f>STOCK[[#This Row],[Costo total]]*1.5</f>
        <v>29.450000000000003</v>
      </c>
      <c r="V132" s="12">
        <v>28</v>
      </c>
      <c r="W132" s="12">
        <f>STOCK[[#This Row],[Precio Final]]-STOCK[[#This Row],[Costo total]]</f>
        <v>8.3666666666666636</v>
      </c>
      <c r="X132" s="12">
        <f>STOCK[[#This Row],[Ganancia Unitaria]]*STOCK[[#This Row],[Salidas]]</f>
        <v>8.3666666666666636</v>
      </c>
      <c r="Y132" s="12" t="s">
        <v>393</v>
      </c>
      <c r="AA132" s="12">
        <f>STOCK[[#This Row],[Costo total]]*STOCK[[#This Row],[Entradas]]</f>
        <v>19.633333333333336</v>
      </c>
      <c r="AB132" s="12">
        <f>STOCK[[#This Row],[Stock Actual]]*STOCK[[#This Row],[Costo total]]</f>
        <v>0</v>
      </c>
    </row>
    <row r="133" spans="1:29" s="7" customFormat="1" ht="50" customHeight="1" x14ac:dyDescent="0.15">
      <c r="A133" s="7" t="s">
        <v>648</v>
      </c>
      <c r="B133" s="70"/>
      <c r="C133" s="7" t="s">
        <v>4</v>
      </c>
      <c r="D133" s="7" t="s">
        <v>2275</v>
      </c>
      <c r="E133" s="7" t="s">
        <v>2259</v>
      </c>
      <c r="F133" s="7" t="s">
        <v>2132</v>
      </c>
      <c r="G133" s="7" t="s">
        <v>69</v>
      </c>
      <c r="H133" s="7">
        <f>STOCK[[#This Row],[Precio Final]]</f>
        <v>30</v>
      </c>
      <c r="I133" s="7">
        <f>STOCK[[#This Row],[Precio Venta Ideal (x1.5)]]</f>
        <v>30.95</v>
      </c>
      <c r="J133" s="8">
        <v>1</v>
      </c>
      <c r="K133" s="8">
        <f>SUMIFS(VENTAS[Cantidad],VENTAS[Código del producto Vendido],STOCK[[#This Row],[Code]])</f>
        <v>0</v>
      </c>
      <c r="L133" s="8">
        <f>STOCK[[#This Row],[Entradas]]-STOCK[[#This Row],[Salidas]]</f>
        <v>1</v>
      </c>
      <c r="M133" s="7">
        <f>STOCK[[#This Row],[Precio Final]]*10%</f>
        <v>3</v>
      </c>
      <c r="N133" s="7">
        <v>267</v>
      </c>
      <c r="O133" s="7">
        <v>18</v>
      </c>
      <c r="P133" s="7">
        <v>14.833333333333334</v>
      </c>
      <c r="Q133" s="8">
        <v>350</v>
      </c>
      <c r="R133" s="7">
        <v>8</v>
      </c>
      <c r="S133" s="7">
        <f>STOCK[[#This Row],[Peso (g)]]*STOCK[[#This Row],[Precio Envío Kilogramo (USD)]]/1000</f>
        <v>2.8</v>
      </c>
      <c r="T133" s="12">
        <f>STOCK[[#This Row],[Costo Unitario (USD)]]+STOCK[[#This Row],[Costo Envío (USD)]]+STOCK[[#This Row],[Comisión 10%]]</f>
        <v>20.633333333333333</v>
      </c>
      <c r="U133" s="7">
        <f>STOCK[[#This Row],[Costo total]]*1.5</f>
        <v>30.95</v>
      </c>
      <c r="V133" s="7">
        <v>30</v>
      </c>
      <c r="W133" s="7">
        <f>STOCK[[#This Row],[Precio Final]]-STOCK[[#This Row],[Costo total]]</f>
        <v>9.3666666666666671</v>
      </c>
      <c r="X133" s="7">
        <f>STOCK[[#This Row],[Ganancia Unitaria]]*STOCK[[#This Row],[Salidas]]</f>
        <v>0</v>
      </c>
      <c r="Y133" s="7" t="s">
        <v>393</v>
      </c>
      <c r="AA133" s="7">
        <f>STOCK[[#This Row],[Costo total]]*STOCK[[#This Row],[Entradas]]</f>
        <v>20.633333333333333</v>
      </c>
      <c r="AB133" s="7">
        <f>STOCK[[#This Row],[Stock Actual]]*STOCK[[#This Row],[Costo total]]</f>
        <v>20.633333333333333</v>
      </c>
    </row>
    <row r="134" spans="1:29" s="12" customFormat="1" ht="50" customHeight="1" x14ac:dyDescent="0.15">
      <c r="A134" s="12" t="s">
        <v>649</v>
      </c>
      <c r="B134" s="70"/>
      <c r="C134" s="12" t="s">
        <v>4</v>
      </c>
      <c r="D134" s="12" t="s">
        <v>26</v>
      </c>
      <c r="E134" s="12" t="s">
        <v>477</v>
      </c>
      <c r="F134" s="12" t="s">
        <v>241</v>
      </c>
      <c r="G134" s="12" t="s">
        <v>69</v>
      </c>
      <c r="H134" s="12">
        <f>STOCK[[#This Row],[Precio Final]]</f>
        <v>25</v>
      </c>
      <c r="I134" s="12">
        <f>STOCK[[#This Row],[Precio Venta Ideal (x1.5)]]</f>
        <v>23.416666666666664</v>
      </c>
      <c r="J134" s="87">
        <v>1</v>
      </c>
      <c r="K134" s="87">
        <f>SUMIFS(VENTAS[Cantidad],VENTAS[Código del producto Vendido],STOCK[[#This Row],[Code]])</f>
        <v>1</v>
      </c>
      <c r="L134" s="87">
        <f>STOCK[[#This Row],[Entradas]]-STOCK[[#This Row],[Salidas]]</f>
        <v>0</v>
      </c>
      <c r="M134" s="12">
        <f>STOCK[[#This Row],[Precio Final]]*10%</f>
        <v>2.5</v>
      </c>
      <c r="N134" s="12">
        <v>200</v>
      </c>
      <c r="O134" s="12">
        <v>18</v>
      </c>
      <c r="P134" s="12">
        <v>11.111111111111111</v>
      </c>
      <c r="Q134" s="87">
        <v>250</v>
      </c>
      <c r="R134" s="12">
        <v>8</v>
      </c>
      <c r="S134" s="12">
        <f>STOCK[[#This Row],[Peso (g)]]*STOCK[[#This Row],[Precio Envío Kilogramo (USD)]]/1000</f>
        <v>2</v>
      </c>
      <c r="T134" s="12">
        <f>STOCK[[#This Row],[Costo Unitario (USD)]]+STOCK[[#This Row],[Costo Envío (USD)]]+STOCK[[#This Row],[Comisión 10%]]</f>
        <v>15.611111111111111</v>
      </c>
      <c r="U134" s="12">
        <f>STOCK[[#This Row],[Costo total]]*1.5</f>
        <v>23.416666666666664</v>
      </c>
      <c r="V134" s="12">
        <v>25</v>
      </c>
      <c r="W134" s="12">
        <f>STOCK[[#This Row],[Precio Final]]-STOCK[[#This Row],[Costo total]]</f>
        <v>9.3888888888888893</v>
      </c>
      <c r="X134" s="12">
        <f>STOCK[[#This Row],[Ganancia Unitaria]]*STOCK[[#This Row],[Salidas]]</f>
        <v>9.3888888888888893</v>
      </c>
      <c r="Y134" s="12" t="s">
        <v>393</v>
      </c>
      <c r="AA134" s="12">
        <f>STOCK[[#This Row],[Costo total]]*STOCK[[#This Row],[Entradas]]</f>
        <v>15.611111111111111</v>
      </c>
      <c r="AB134" s="12">
        <f>STOCK[[#This Row],[Stock Actual]]*STOCK[[#This Row],[Costo total]]</f>
        <v>0</v>
      </c>
    </row>
    <row r="135" spans="1:29" s="7" customFormat="1" ht="50" customHeight="1" x14ac:dyDescent="0.15">
      <c r="A135" s="7" t="s">
        <v>650</v>
      </c>
      <c r="B135" s="70"/>
      <c r="C135" s="7" t="s">
        <v>4</v>
      </c>
      <c r="D135" s="7" t="s">
        <v>2274</v>
      </c>
      <c r="E135" s="7" t="s">
        <v>477</v>
      </c>
      <c r="F135" s="7" t="s">
        <v>2137</v>
      </c>
      <c r="G135" s="7" t="s">
        <v>69</v>
      </c>
      <c r="H135" s="7">
        <f>STOCK[[#This Row],[Precio Final]]</f>
        <v>22</v>
      </c>
      <c r="I135" s="7">
        <f>STOCK[[#This Row],[Precio Venta Ideal (x1.5)]]</f>
        <v>22.966666666666665</v>
      </c>
      <c r="J135" s="8">
        <v>1</v>
      </c>
      <c r="K135" s="8">
        <f>SUMIFS(VENTAS[Cantidad],VENTAS[Código del producto Vendido],STOCK[[#This Row],[Code]])</f>
        <v>1</v>
      </c>
      <c r="L135" s="8">
        <f>STOCK[[#This Row],[Entradas]]-STOCK[[#This Row],[Salidas]]</f>
        <v>0</v>
      </c>
      <c r="M135" s="7">
        <f>STOCK[[#This Row],[Precio Final]]*10%</f>
        <v>2.2000000000000002</v>
      </c>
      <c r="N135" s="7">
        <v>200</v>
      </c>
      <c r="O135" s="7">
        <v>18</v>
      </c>
      <c r="P135" s="7">
        <v>11.111111111111111</v>
      </c>
      <c r="Q135" s="8">
        <v>250</v>
      </c>
      <c r="R135" s="7">
        <v>8</v>
      </c>
      <c r="S135" s="7">
        <f>STOCK[[#This Row],[Peso (g)]]*STOCK[[#This Row],[Precio Envío Kilogramo (USD)]]/1000</f>
        <v>2</v>
      </c>
      <c r="T135" s="12">
        <f>STOCK[[#This Row],[Costo Unitario (USD)]]+STOCK[[#This Row],[Costo Envío (USD)]]+STOCK[[#This Row],[Comisión 10%]]</f>
        <v>15.31111111111111</v>
      </c>
      <c r="U135" s="7">
        <f>STOCK[[#This Row],[Costo total]]*1.5</f>
        <v>22.966666666666665</v>
      </c>
      <c r="V135" s="7">
        <v>22</v>
      </c>
      <c r="W135" s="7">
        <f>STOCK[[#This Row],[Precio Final]]-STOCK[[#This Row],[Costo total]]</f>
        <v>6.68888888888889</v>
      </c>
      <c r="X135" s="7">
        <f>STOCK[[#This Row],[Ganancia Unitaria]]*STOCK[[#This Row],[Salidas]]</f>
        <v>6.68888888888889</v>
      </c>
      <c r="Y135" s="7" t="s">
        <v>393</v>
      </c>
      <c r="AA135" s="7">
        <f>STOCK[[#This Row],[Costo total]]*STOCK[[#This Row],[Entradas]]</f>
        <v>15.31111111111111</v>
      </c>
      <c r="AB135" s="7">
        <f>STOCK[[#This Row],[Stock Actual]]*STOCK[[#This Row],[Costo total]]</f>
        <v>0</v>
      </c>
    </row>
    <row r="136" spans="1:29" s="12" customFormat="1" ht="50" customHeight="1" x14ac:dyDescent="0.15">
      <c r="A136" s="12" t="s">
        <v>651</v>
      </c>
      <c r="B136" s="70"/>
      <c r="C136" s="12" t="s">
        <v>4</v>
      </c>
      <c r="D136" s="12" t="s">
        <v>2698</v>
      </c>
      <c r="E136" s="12" t="s">
        <v>1592</v>
      </c>
      <c r="F136" s="12" t="s">
        <v>2122</v>
      </c>
      <c r="G136" s="12" t="s">
        <v>69</v>
      </c>
      <c r="H136" s="12">
        <f>STOCK[[#This Row],[Precio Final]]</f>
        <v>30</v>
      </c>
      <c r="I136" s="12">
        <f>STOCK[[#This Row],[Precio Venta Ideal (x1.5)]]</f>
        <v>28.93333333333333</v>
      </c>
      <c r="J136" s="87">
        <v>1</v>
      </c>
      <c r="K136" s="87">
        <f>SUMIFS(VENTAS[Cantidad],VENTAS[Código del producto Vendido],STOCK[[#This Row],[Code]])</f>
        <v>0</v>
      </c>
      <c r="L136" s="87">
        <f>STOCK[[#This Row],[Entradas]]-STOCK[[#This Row],[Salidas]]</f>
        <v>1</v>
      </c>
      <c r="M136" s="12">
        <f>STOCK[[#This Row],[Precio Final]]*10%</f>
        <v>3</v>
      </c>
      <c r="N136" s="12">
        <v>250</v>
      </c>
      <c r="O136" s="12">
        <v>18</v>
      </c>
      <c r="P136" s="12">
        <v>13.888888888888889</v>
      </c>
      <c r="Q136" s="87">
        <v>300</v>
      </c>
      <c r="R136" s="12">
        <v>8</v>
      </c>
      <c r="S136" s="12">
        <f>STOCK[[#This Row],[Peso (g)]]*STOCK[[#This Row],[Precio Envío Kilogramo (USD)]]/1000</f>
        <v>2.4</v>
      </c>
      <c r="T136" s="12">
        <f>STOCK[[#This Row],[Costo Unitario (USD)]]+STOCK[[#This Row],[Costo Envío (USD)]]+STOCK[[#This Row],[Comisión 10%]]</f>
        <v>19.288888888888888</v>
      </c>
      <c r="U136" s="12">
        <f>STOCK[[#This Row],[Costo total]]*1.5</f>
        <v>28.93333333333333</v>
      </c>
      <c r="V136" s="12">
        <v>30</v>
      </c>
      <c r="W136" s="12">
        <f>STOCK[[#This Row],[Precio Final]]-STOCK[[#This Row],[Costo total]]</f>
        <v>10.711111111111112</v>
      </c>
      <c r="X136" s="12">
        <f>STOCK[[#This Row],[Ganancia Unitaria]]*STOCK[[#This Row],[Salidas]]</f>
        <v>0</v>
      </c>
      <c r="Y136" s="12" t="s">
        <v>393</v>
      </c>
      <c r="AA136" s="12">
        <f>STOCK[[#This Row],[Costo total]]*STOCK[[#This Row],[Entradas]]</f>
        <v>19.288888888888888</v>
      </c>
      <c r="AB136" s="12">
        <f>STOCK[[#This Row],[Stock Actual]]*STOCK[[#This Row],[Costo total]]</f>
        <v>19.288888888888888</v>
      </c>
    </row>
    <row r="137" spans="1:29" s="7" customFormat="1" ht="50" customHeight="1" x14ac:dyDescent="0.15">
      <c r="A137" s="7" t="s">
        <v>652</v>
      </c>
      <c r="B137" s="70"/>
      <c r="C137" s="7" t="s">
        <v>4</v>
      </c>
      <c r="D137" s="7" t="s">
        <v>26</v>
      </c>
      <c r="E137" s="7" t="s">
        <v>1592</v>
      </c>
      <c r="F137" s="7" t="s">
        <v>2132</v>
      </c>
      <c r="G137" s="7" t="s">
        <v>69</v>
      </c>
      <c r="H137" s="7">
        <f>STOCK[[#This Row],[Precio Final]]</f>
        <v>30</v>
      </c>
      <c r="I137" s="7">
        <f>STOCK[[#This Row],[Precio Venta Ideal (x1.5)]]</f>
        <v>28.93333333333333</v>
      </c>
      <c r="J137" s="8">
        <v>1</v>
      </c>
      <c r="K137" s="8">
        <f>SUMIFS(VENTAS[Cantidad],VENTAS[Código del producto Vendido],STOCK[[#This Row],[Code]])</f>
        <v>0</v>
      </c>
      <c r="L137" s="8">
        <f>STOCK[[#This Row],[Entradas]]-STOCK[[#This Row],[Salidas]]</f>
        <v>1</v>
      </c>
      <c r="M137" s="7">
        <f>STOCK[[#This Row],[Precio Final]]*10%</f>
        <v>3</v>
      </c>
      <c r="N137" s="7">
        <v>250</v>
      </c>
      <c r="O137" s="7">
        <v>18</v>
      </c>
      <c r="P137" s="7">
        <v>13.888888888888889</v>
      </c>
      <c r="Q137" s="8">
        <v>300</v>
      </c>
      <c r="R137" s="7">
        <v>8</v>
      </c>
      <c r="S137" s="7">
        <f>STOCK[[#This Row],[Peso (g)]]*STOCK[[#This Row],[Precio Envío Kilogramo (USD)]]/1000</f>
        <v>2.4</v>
      </c>
      <c r="T137" s="12">
        <f>STOCK[[#This Row],[Costo Unitario (USD)]]+STOCK[[#This Row],[Costo Envío (USD)]]+STOCK[[#This Row],[Comisión 10%]]</f>
        <v>19.288888888888888</v>
      </c>
      <c r="U137" s="7">
        <f>STOCK[[#This Row],[Costo total]]*1.5</f>
        <v>28.93333333333333</v>
      </c>
      <c r="V137" s="7">
        <v>30</v>
      </c>
      <c r="W137" s="7">
        <f>STOCK[[#This Row],[Precio Final]]-STOCK[[#This Row],[Costo total]]</f>
        <v>10.711111111111112</v>
      </c>
      <c r="X137" s="7">
        <f>STOCK[[#This Row],[Ganancia Unitaria]]*STOCK[[#This Row],[Salidas]]</f>
        <v>0</v>
      </c>
      <c r="Y137" s="7" t="s">
        <v>393</v>
      </c>
      <c r="AA137" s="7">
        <f>STOCK[[#This Row],[Costo total]]*STOCK[[#This Row],[Entradas]]</f>
        <v>19.288888888888888</v>
      </c>
      <c r="AB137" s="7">
        <f>STOCK[[#This Row],[Stock Actual]]*STOCK[[#This Row],[Costo total]]</f>
        <v>19.288888888888888</v>
      </c>
      <c r="AC137" s="7">
        <v>25</v>
      </c>
    </row>
    <row r="138" spans="1:29" s="12" customFormat="1" ht="50" customHeight="1" x14ac:dyDescent="0.15">
      <c r="A138" s="12" t="s">
        <v>653</v>
      </c>
      <c r="B138" s="70"/>
      <c r="C138" s="12" t="s">
        <v>4</v>
      </c>
      <c r="D138" s="12" t="s">
        <v>2275</v>
      </c>
      <c r="E138" s="12" t="s">
        <v>2153</v>
      </c>
      <c r="F138" s="12" t="s">
        <v>2137</v>
      </c>
      <c r="G138" s="12" t="s">
        <v>69</v>
      </c>
      <c r="H138" s="12">
        <f>STOCK[[#This Row],[Precio Final]]</f>
        <v>28</v>
      </c>
      <c r="I138" s="12">
        <f>STOCK[[#This Row],[Precio Venta Ideal (x1.5)]]</f>
        <v>30.446666666666665</v>
      </c>
      <c r="J138" s="87">
        <v>1</v>
      </c>
      <c r="K138" s="87">
        <f>SUMIFS(VENTAS[Cantidad],VENTAS[Código del producto Vendido],STOCK[[#This Row],[Code]])</f>
        <v>0</v>
      </c>
      <c r="L138" s="87">
        <f>STOCK[[#This Row],[Entradas]]-STOCK[[#This Row],[Salidas]]</f>
        <v>1</v>
      </c>
      <c r="M138" s="12">
        <f>STOCK[[#This Row],[Precio Final]]*10%</f>
        <v>2.8000000000000003</v>
      </c>
      <c r="N138" s="12">
        <v>266</v>
      </c>
      <c r="O138" s="12">
        <v>18</v>
      </c>
      <c r="P138" s="12">
        <v>14.777777777777779</v>
      </c>
      <c r="Q138" s="87">
        <v>340</v>
      </c>
      <c r="R138" s="12">
        <v>8</v>
      </c>
      <c r="S138" s="12">
        <f>STOCK[[#This Row],[Peso (g)]]*STOCK[[#This Row],[Precio Envío Kilogramo (USD)]]/1000</f>
        <v>2.72</v>
      </c>
      <c r="T138" s="12">
        <f>STOCK[[#This Row],[Costo Unitario (USD)]]+STOCK[[#This Row],[Costo Envío (USD)]]+STOCK[[#This Row],[Comisión 10%]]</f>
        <v>20.297777777777778</v>
      </c>
      <c r="U138" s="12">
        <f>STOCK[[#This Row],[Costo total]]*1.5</f>
        <v>30.446666666666665</v>
      </c>
      <c r="V138" s="12">
        <v>28</v>
      </c>
      <c r="W138" s="12">
        <f>STOCK[[#This Row],[Precio Final]]-STOCK[[#This Row],[Costo total]]</f>
        <v>7.7022222222222219</v>
      </c>
      <c r="X138" s="12">
        <f>STOCK[[#This Row],[Ganancia Unitaria]]*STOCK[[#This Row],[Salidas]]</f>
        <v>0</v>
      </c>
      <c r="Y138" s="12" t="s">
        <v>393</v>
      </c>
      <c r="AA138" s="12">
        <f>STOCK[[#This Row],[Costo total]]*STOCK[[#This Row],[Entradas]]</f>
        <v>20.297777777777778</v>
      </c>
      <c r="AB138" s="12">
        <f>STOCK[[#This Row],[Stock Actual]]*STOCK[[#This Row],[Costo total]]</f>
        <v>20.297777777777778</v>
      </c>
    </row>
    <row r="139" spans="1:29" s="7" customFormat="1" ht="50" customHeight="1" x14ac:dyDescent="0.15">
      <c r="A139" s="7" t="s">
        <v>654</v>
      </c>
      <c r="B139" s="70"/>
      <c r="C139" s="7" t="s">
        <v>4</v>
      </c>
      <c r="D139" s="7" t="s">
        <v>27</v>
      </c>
      <c r="E139" s="7" t="s">
        <v>478</v>
      </c>
      <c r="F139" s="7" t="s">
        <v>241</v>
      </c>
      <c r="G139" s="7" t="s">
        <v>69</v>
      </c>
      <c r="H139" s="7">
        <f>STOCK[[#This Row],[Precio Final]]</f>
        <v>35</v>
      </c>
      <c r="I139" s="7">
        <f>STOCK[[#This Row],[Precio Venta Ideal (x1.5)]]</f>
        <v>32.803333333333335</v>
      </c>
      <c r="J139" s="8">
        <v>1</v>
      </c>
      <c r="K139" s="8">
        <f>SUMIFS(VENTAS[Cantidad],VENTAS[Código del producto Vendido],STOCK[[#This Row],[Code]])</f>
        <v>1</v>
      </c>
      <c r="L139" s="8">
        <f>STOCK[[#This Row],[Entradas]]-STOCK[[#This Row],[Salidas]]</f>
        <v>0</v>
      </c>
      <c r="M139" s="7">
        <f>STOCK[[#This Row],[Precio Final]]*10%</f>
        <v>3.5</v>
      </c>
      <c r="N139" s="7">
        <v>286</v>
      </c>
      <c r="O139" s="7">
        <v>18</v>
      </c>
      <c r="P139" s="7">
        <v>15.888888888888889</v>
      </c>
      <c r="Q139" s="8">
        <v>310</v>
      </c>
      <c r="R139" s="7">
        <v>8</v>
      </c>
      <c r="S139" s="7">
        <f>STOCK[[#This Row],[Peso (g)]]*STOCK[[#This Row],[Precio Envío Kilogramo (USD)]]/1000</f>
        <v>2.48</v>
      </c>
      <c r="T139" s="12">
        <f>STOCK[[#This Row],[Costo Unitario (USD)]]+STOCK[[#This Row],[Costo Envío (USD)]]+STOCK[[#This Row],[Comisión 10%]]</f>
        <v>21.86888888888889</v>
      </c>
      <c r="U139" s="7">
        <f>STOCK[[#This Row],[Costo total]]*1.5</f>
        <v>32.803333333333335</v>
      </c>
      <c r="V139" s="7">
        <v>35</v>
      </c>
      <c r="W139" s="7">
        <f>STOCK[[#This Row],[Precio Final]]-STOCK[[#This Row],[Costo total]]</f>
        <v>13.13111111111111</v>
      </c>
      <c r="X139" s="7">
        <f>STOCK[[#This Row],[Ganancia Unitaria]]*STOCK[[#This Row],[Salidas]]</f>
        <v>13.13111111111111</v>
      </c>
      <c r="Y139" s="7" t="s">
        <v>393</v>
      </c>
      <c r="AA139" s="7">
        <f>STOCK[[#This Row],[Costo total]]*STOCK[[#This Row],[Entradas]]</f>
        <v>21.86888888888889</v>
      </c>
      <c r="AB139" s="7">
        <f>STOCK[[#This Row],[Stock Actual]]*STOCK[[#This Row],[Costo total]]</f>
        <v>0</v>
      </c>
    </row>
    <row r="140" spans="1:29" s="12" customFormat="1" ht="50" customHeight="1" x14ac:dyDescent="0.15">
      <c r="A140" s="12" t="s">
        <v>189</v>
      </c>
      <c r="B140" s="70"/>
      <c r="C140" s="12" t="s">
        <v>4</v>
      </c>
      <c r="D140" s="12" t="s">
        <v>1519</v>
      </c>
      <c r="E140" s="12" t="s">
        <v>361</v>
      </c>
      <c r="F140" s="12" t="s">
        <v>238</v>
      </c>
      <c r="G140" s="12" t="s">
        <v>69</v>
      </c>
      <c r="H140" s="12">
        <f>STOCK[[#This Row],[Precio Final]]</f>
        <v>35</v>
      </c>
      <c r="I140" s="12">
        <f>STOCK[[#This Row],[Precio Venta Ideal (x1.5)]]</f>
        <v>33.75</v>
      </c>
      <c r="J140" s="87">
        <v>1</v>
      </c>
      <c r="K140" s="87">
        <f>SUMIFS(VENTAS[Cantidad],VENTAS[Código del producto Vendido],STOCK[[#This Row],[Code]])</f>
        <v>1</v>
      </c>
      <c r="L140" s="87">
        <f>STOCK[[#This Row],[Entradas]]-STOCK[[#This Row],[Salidas]]</f>
        <v>0</v>
      </c>
      <c r="M140" s="12">
        <f>STOCK[[#This Row],[Precio Final]]*10%</f>
        <v>3.5</v>
      </c>
      <c r="N140" s="12">
        <v>270</v>
      </c>
      <c r="O140" s="12">
        <v>18</v>
      </c>
      <c r="P140" s="12">
        <v>15</v>
      </c>
      <c r="Q140" s="87">
        <v>500</v>
      </c>
      <c r="R140" s="12">
        <v>8</v>
      </c>
      <c r="S140" s="12">
        <f>STOCK[[#This Row],[Peso (g)]]*STOCK[[#This Row],[Precio Envío Kilogramo (USD)]]/1000</f>
        <v>4</v>
      </c>
      <c r="T140" s="12">
        <f>STOCK[[#This Row],[Costo Unitario (USD)]]+STOCK[[#This Row],[Costo Envío (USD)]]+STOCK[[#This Row],[Comisión 10%]]</f>
        <v>22.5</v>
      </c>
      <c r="U140" s="12">
        <f>STOCK[[#This Row],[Costo total]]*1.5</f>
        <v>33.75</v>
      </c>
      <c r="V140" s="12">
        <v>35</v>
      </c>
      <c r="W140" s="12">
        <f>STOCK[[#This Row],[Precio Final]]-STOCK[[#This Row],[Costo total]]</f>
        <v>12.5</v>
      </c>
      <c r="X140" s="12">
        <f>STOCK[[#This Row],[Ganancia Unitaria]]*STOCK[[#This Row],[Salidas]]</f>
        <v>12.5</v>
      </c>
      <c r="Y140" s="12" t="s">
        <v>393</v>
      </c>
      <c r="AA140" s="12">
        <f>STOCK[[#This Row],[Costo total]]*STOCK[[#This Row],[Entradas]]</f>
        <v>22.5</v>
      </c>
      <c r="AB140" s="12">
        <f>STOCK[[#This Row],[Stock Actual]]*STOCK[[#This Row],[Costo total]]</f>
        <v>0</v>
      </c>
    </row>
    <row r="141" spans="1:29" s="7" customFormat="1" ht="50" customHeight="1" x14ac:dyDescent="0.15">
      <c r="A141" s="7" t="s">
        <v>655</v>
      </c>
      <c r="B141" s="70"/>
      <c r="C141" s="7" t="s">
        <v>4</v>
      </c>
      <c r="D141" s="7" t="s">
        <v>2275</v>
      </c>
      <c r="E141" s="7" t="s">
        <v>1593</v>
      </c>
      <c r="F141" s="7" t="s">
        <v>2132</v>
      </c>
      <c r="G141" s="7" t="s">
        <v>69</v>
      </c>
      <c r="H141" s="7">
        <f>STOCK[[#This Row],[Precio Final]]</f>
        <v>28</v>
      </c>
      <c r="I141" s="7">
        <f>STOCK[[#This Row],[Precio Venta Ideal (x1.5)]]</f>
        <v>31.200000000000003</v>
      </c>
      <c r="J141" s="8">
        <v>1</v>
      </c>
      <c r="K141" s="8">
        <f>SUMIFS(VENTAS[Cantidad],VENTAS[Código del producto Vendido],STOCK[[#This Row],[Code]])</f>
        <v>0</v>
      </c>
      <c r="L141" s="8">
        <f>STOCK[[#This Row],[Entradas]]-STOCK[[#This Row],[Salidas]]</f>
        <v>1</v>
      </c>
      <c r="M141" s="7">
        <f>STOCK[[#This Row],[Precio Final]]*10%</f>
        <v>2.8000000000000003</v>
      </c>
      <c r="N141" s="7">
        <v>270</v>
      </c>
      <c r="O141" s="7">
        <v>18</v>
      </c>
      <c r="P141" s="7">
        <v>15</v>
      </c>
      <c r="Q141" s="8">
        <v>375</v>
      </c>
      <c r="R141" s="7">
        <v>8</v>
      </c>
      <c r="S141" s="7">
        <f>STOCK[[#This Row],[Peso (g)]]*STOCK[[#This Row],[Precio Envío Kilogramo (USD)]]/1000</f>
        <v>3</v>
      </c>
      <c r="T141" s="12">
        <f>STOCK[[#This Row],[Costo Unitario (USD)]]+STOCK[[#This Row],[Costo Envío (USD)]]+STOCK[[#This Row],[Comisión 10%]]</f>
        <v>20.8</v>
      </c>
      <c r="U141" s="7">
        <f>STOCK[[#This Row],[Costo total]]*1.5</f>
        <v>31.200000000000003</v>
      </c>
      <c r="V141" s="7">
        <v>28</v>
      </c>
      <c r="W141" s="7">
        <f>STOCK[[#This Row],[Precio Final]]-STOCK[[#This Row],[Costo total]]</f>
        <v>7.1999999999999993</v>
      </c>
      <c r="X141" s="7">
        <f>STOCK[[#This Row],[Ganancia Unitaria]]*STOCK[[#This Row],[Salidas]]</f>
        <v>0</v>
      </c>
      <c r="Y141" s="7" t="s">
        <v>393</v>
      </c>
      <c r="AA141" s="7">
        <f>STOCK[[#This Row],[Costo total]]*STOCK[[#This Row],[Entradas]]</f>
        <v>20.8</v>
      </c>
      <c r="AB141" s="7">
        <f>STOCK[[#This Row],[Stock Actual]]*STOCK[[#This Row],[Costo total]]</f>
        <v>20.8</v>
      </c>
    </row>
    <row r="142" spans="1:29" s="12" customFormat="1" ht="50" customHeight="1" x14ac:dyDescent="0.15">
      <c r="A142" s="12" t="s">
        <v>84</v>
      </c>
      <c r="B142" s="70"/>
      <c r="C142" s="12" t="s">
        <v>4</v>
      </c>
      <c r="D142" s="12" t="s">
        <v>26</v>
      </c>
      <c r="E142" s="12" t="s">
        <v>362</v>
      </c>
      <c r="F142" s="12" t="s">
        <v>244</v>
      </c>
      <c r="G142" s="12" t="s">
        <v>69</v>
      </c>
      <c r="H142" s="12">
        <f>STOCK[[#This Row],[Precio Final]]</f>
        <v>12</v>
      </c>
      <c r="I142" s="12">
        <f>STOCK[[#This Row],[Precio Venta Ideal (x1.5)]]</f>
        <v>12.668333333333333</v>
      </c>
      <c r="J142" s="87">
        <v>1</v>
      </c>
      <c r="K142" s="87">
        <f>SUMIFS(VENTAS[Cantidad],VENTAS[Código del producto Vendido],STOCK[[#This Row],[Code]])</f>
        <v>1</v>
      </c>
      <c r="L142" s="87">
        <f>STOCK[[#This Row],[Entradas]]-STOCK[[#This Row],[Salidas]]</f>
        <v>0</v>
      </c>
      <c r="M142" s="12">
        <f>STOCK[[#This Row],[Precio Final]]*10%</f>
        <v>1.2000000000000002</v>
      </c>
      <c r="N142" s="12">
        <v>99.82</v>
      </c>
      <c r="O142" s="12">
        <v>18</v>
      </c>
      <c r="P142" s="12">
        <v>5.5455555555555556</v>
      </c>
      <c r="Q142" s="87">
        <v>100</v>
      </c>
      <c r="R142" s="12">
        <v>17</v>
      </c>
      <c r="S142" s="12">
        <f>STOCK[[#This Row],[Peso (g)]]*STOCK[[#This Row],[Precio Envío Kilogramo (USD)]]/1000</f>
        <v>1.7</v>
      </c>
      <c r="T142" s="12">
        <f>STOCK[[#This Row],[Costo Unitario (USD)]]+STOCK[[#This Row],[Costo Envío (USD)]]+STOCK[[#This Row],[Comisión 10%]]</f>
        <v>8.4455555555555559</v>
      </c>
      <c r="U142" s="12">
        <f>STOCK[[#This Row],[Costo total]]*1.5</f>
        <v>12.668333333333333</v>
      </c>
      <c r="V142" s="12">
        <v>12</v>
      </c>
      <c r="W142" s="12">
        <f>STOCK[[#This Row],[Precio Final]]-STOCK[[#This Row],[Costo total]]</f>
        <v>3.5544444444444441</v>
      </c>
      <c r="X142" s="12">
        <f>STOCK[[#This Row],[Ganancia Unitaria]]*STOCK[[#This Row],[Salidas]]</f>
        <v>3.5544444444444441</v>
      </c>
      <c r="AA142" s="12">
        <f>STOCK[[#This Row],[Costo total]]*STOCK[[#This Row],[Entradas]]</f>
        <v>8.4455555555555559</v>
      </c>
      <c r="AB142" s="12">
        <f>STOCK[[#This Row],[Stock Actual]]*STOCK[[#This Row],[Costo total]]</f>
        <v>0</v>
      </c>
    </row>
    <row r="143" spans="1:29" s="7" customFormat="1" ht="50" customHeight="1" x14ac:dyDescent="0.15">
      <c r="A143" s="7" t="s">
        <v>656</v>
      </c>
      <c r="B143" s="70"/>
      <c r="C143" s="7" t="s">
        <v>4</v>
      </c>
      <c r="D143" s="7" t="s">
        <v>26</v>
      </c>
      <c r="E143" s="7" t="s">
        <v>363</v>
      </c>
      <c r="F143" s="7" t="s">
        <v>2103</v>
      </c>
      <c r="G143" s="7" t="s">
        <v>69</v>
      </c>
      <c r="H143" s="7">
        <f>STOCK[[#This Row],[Precio Final]]</f>
        <v>20</v>
      </c>
      <c r="I143" s="7">
        <f>STOCK[[#This Row],[Precio Venta Ideal (x1.5)]]</f>
        <v>22.524999999999999</v>
      </c>
      <c r="J143" s="8">
        <v>0</v>
      </c>
      <c r="K143" s="8">
        <f>SUMIFS(VENTAS[Cantidad],VENTAS[Código del producto Vendido],STOCK[[#This Row],[Code]])</f>
        <v>0</v>
      </c>
      <c r="L143" s="8">
        <f>STOCK[[#This Row],[Entradas]]-STOCK[[#This Row],[Salidas]]</f>
        <v>0</v>
      </c>
      <c r="M143" s="7">
        <f>STOCK[[#This Row],[Precio Final]]*10%</f>
        <v>2</v>
      </c>
      <c r="N143" s="7">
        <v>180.75</v>
      </c>
      <c r="O143" s="7">
        <v>18</v>
      </c>
      <c r="P143" s="7">
        <v>10.041666666666666</v>
      </c>
      <c r="Q143" s="8">
        <v>175</v>
      </c>
      <c r="R143" s="7">
        <v>17</v>
      </c>
      <c r="S143" s="7">
        <f>STOCK[[#This Row],[Peso (g)]]*STOCK[[#This Row],[Precio Envío Kilogramo (USD)]]/1000</f>
        <v>2.9750000000000001</v>
      </c>
      <c r="T143" s="12">
        <f>STOCK[[#This Row],[Costo Unitario (USD)]]+STOCK[[#This Row],[Costo Envío (USD)]]+STOCK[[#This Row],[Comisión 10%]]</f>
        <v>15.016666666666666</v>
      </c>
      <c r="U143" s="7">
        <f>STOCK[[#This Row],[Costo total]]*1.5</f>
        <v>22.524999999999999</v>
      </c>
      <c r="V143" s="7">
        <v>20</v>
      </c>
      <c r="W143" s="7">
        <f>STOCK[[#This Row],[Precio Final]]-STOCK[[#This Row],[Costo total]]</f>
        <v>4.9833333333333343</v>
      </c>
      <c r="X143" s="7">
        <f>STOCK[[#This Row],[Ganancia Unitaria]]*STOCK[[#This Row],[Salidas]]</f>
        <v>0</v>
      </c>
      <c r="AA143" s="7">
        <f>STOCK[[#This Row],[Costo total]]*STOCK[[#This Row],[Entradas]]</f>
        <v>0</v>
      </c>
      <c r="AB143" s="7">
        <f>STOCK[[#This Row],[Stock Actual]]*STOCK[[#This Row],[Costo total]]</f>
        <v>0</v>
      </c>
    </row>
    <row r="144" spans="1:29" s="12" customFormat="1" ht="50" customHeight="1" x14ac:dyDescent="0.15">
      <c r="A144" s="12" t="s">
        <v>85</v>
      </c>
      <c r="B144" s="70"/>
      <c r="C144" s="12" t="s">
        <v>4</v>
      </c>
      <c r="D144" s="12" t="s">
        <v>26</v>
      </c>
      <c r="E144" s="12" t="s">
        <v>364</v>
      </c>
      <c r="F144" s="12" t="s">
        <v>244</v>
      </c>
      <c r="G144" s="12" t="s">
        <v>69</v>
      </c>
      <c r="H144" s="12">
        <f>STOCK[[#This Row],[Precio Final]]</f>
        <v>16</v>
      </c>
      <c r="I144" s="12">
        <f>STOCK[[#This Row],[Precio Venta Ideal (x1.5)]]</f>
        <v>20.61</v>
      </c>
      <c r="J144" s="87">
        <v>1</v>
      </c>
      <c r="K144" s="87">
        <f>SUMIFS(VENTAS[Cantidad],VENTAS[Código del producto Vendido],STOCK[[#This Row],[Code]])</f>
        <v>1</v>
      </c>
      <c r="L144" s="87">
        <f>STOCK[[#This Row],[Entradas]]-STOCK[[#This Row],[Salidas]]</f>
        <v>0</v>
      </c>
      <c r="M144" s="12">
        <f>STOCK[[#This Row],[Precio Final]]*10%</f>
        <v>1.6</v>
      </c>
      <c r="N144" s="12">
        <v>142.02000000000001</v>
      </c>
      <c r="O144" s="12">
        <v>18</v>
      </c>
      <c r="P144" s="12">
        <v>7.8900000000000006</v>
      </c>
      <c r="Q144" s="87">
        <v>250</v>
      </c>
      <c r="R144" s="12">
        <v>17</v>
      </c>
      <c r="S144" s="12">
        <f>STOCK[[#This Row],[Peso (g)]]*STOCK[[#This Row],[Precio Envío Kilogramo (USD)]]/1000</f>
        <v>4.25</v>
      </c>
      <c r="T144" s="12">
        <f>STOCK[[#This Row],[Costo Unitario (USD)]]+STOCK[[#This Row],[Costo Envío (USD)]]+STOCK[[#This Row],[Comisión 10%]]</f>
        <v>13.74</v>
      </c>
      <c r="U144" s="12">
        <f>STOCK[[#This Row],[Costo total]]*1.5</f>
        <v>20.61</v>
      </c>
      <c r="V144" s="12">
        <v>16</v>
      </c>
      <c r="W144" s="12">
        <f>STOCK[[#This Row],[Precio Final]]-STOCK[[#This Row],[Costo total]]</f>
        <v>2.2599999999999998</v>
      </c>
      <c r="X144" s="12">
        <f>STOCK[[#This Row],[Ganancia Unitaria]]*STOCK[[#This Row],[Salidas]]</f>
        <v>2.2599999999999998</v>
      </c>
      <c r="AA144" s="12">
        <f>STOCK[[#This Row],[Costo total]]*STOCK[[#This Row],[Entradas]]</f>
        <v>13.74</v>
      </c>
      <c r="AB144" s="12">
        <f>STOCK[[#This Row],[Stock Actual]]*STOCK[[#This Row],[Costo total]]</f>
        <v>0</v>
      </c>
    </row>
    <row r="145" spans="1:29" s="7" customFormat="1" ht="50" customHeight="1" x14ac:dyDescent="0.15">
      <c r="A145" s="7" t="s">
        <v>657</v>
      </c>
      <c r="B145" s="70"/>
      <c r="C145" s="7" t="s">
        <v>4</v>
      </c>
      <c r="D145" s="7" t="s">
        <v>26</v>
      </c>
      <c r="E145" s="7" t="s">
        <v>1594</v>
      </c>
      <c r="F145" s="7" t="s">
        <v>2132</v>
      </c>
      <c r="G145" s="7" t="s">
        <v>69</v>
      </c>
      <c r="H145" s="7">
        <f>STOCK[[#This Row],[Precio Final]]</f>
        <v>20</v>
      </c>
      <c r="I145" s="7">
        <f>STOCK[[#This Row],[Precio Venta Ideal (x1.5)]]</f>
        <v>21.21</v>
      </c>
      <c r="J145" s="8">
        <v>1</v>
      </c>
      <c r="K145" s="8">
        <f>SUMIFS(VENTAS[Cantidad],VENTAS[Código del producto Vendido],STOCK[[#This Row],[Code]])</f>
        <v>1</v>
      </c>
      <c r="L145" s="8">
        <f>STOCK[[#This Row],[Entradas]]-STOCK[[#This Row],[Salidas]]</f>
        <v>0</v>
      </c>
      <c r="M145" s="7">
        <f>STOCK[[#This Row],[Precio Final]]*10%</f>
        <v>2</v>
      </c>
      <c r="N145" s="7">
        <v>142.02000000000001</v>
      </c>
      <c r="O145" s="7">
        <v>18</v>
      </c>
      <c r="P145" s="7">
        <v>7.8900000000000006</v>
      </c>
      <c r="Q145" s="8">
        <v>250</v>
      </c>
      <c r="R145" s="7">
        <v>17</v>
      </c>
      <c r="S145" s="7">
        <f>STOCK[[#This Row],[Peso (g)]]*STOCK[[#This Row],[Precio Envío Kilogramo (USD)]]/1000</f>
        <v>4.25</v>
      </c>
      <c r="T145" s="12">
        <f>STOCK[[#This Row],[Costo Unitario (USD)]]+STOCK[[#This Row],[Costo Envío (USD)]]+STOCK[[#This Row],[Comisión 10%]]</f>
        <v>14.14</v>
      </c>
      <c r="U145" s="7">
        <f>STOCK[[#This Row],[Costo total]]*1.5</f>
        <v>21.21</v>
      </c>
      <c r="V145" s="7">
        <v>20</v>
      </c>
      <c r="W145" s="7">
        <f>STOCK[[#This Row],[Precio Final]]-STOCK[[#This Row],[Costo total]]</f>
        <v>5.8599999999999994</v>
      </c>
      <c r="X145" s="7">
        <f>STOCK[[#This Row],[Ganancia Unitaria]]*STOCK[[#This Row],[Salidas]]</f>
        <v>5.8599999999999994</v>
      </c>
      <c r="AA145" s="7">
        <f>STOCK[[#This Row],[Costo total]]*STOCK[[#This Row],[Entradas]]</f>
        <v>14.14</v>
      </c>
      <c r="AB145" s="7">
        <f>STOCK[[#This Row],[Stock Actual]]*STOCK[[#This Row],[Costo total]]</f>
        <v>0</v>
      </c>
    </row>
    <row r="146" spans="1:29" s="12" customFormat="1" ht="50" customHeight="1" x14ac:dyDescent="0.15">
      <c r="A146" s="12" t="s">
        <v>658</v>
      </c>
      <c r="B146" s="70"/>
      <c r="C146" s="12" t="s">
        <v>4</v>
      </c>
      <c r="D146" s="12" t="s">
        <v>26</v>
      </c>
      <c r="E146" s="12" t="s">
        <v>479</v>
      </c>
      <c r="F146" s="12" t="s">
        <v>304</v>
      </c>
      <c r="G146" s="12" t="s">
        <v>69</v>
      </c>
      <c r="H146" s="12">
        <f>STOCK[[#This Row],[Precio Final]]</f>
        <v>16</v>
      </c>
      <c r="I146" s="12">
        <f>STOCK[[#This Row],[Precio Venta Ideal (x1.5)]]</f>
        <v>16.7425</v>
      </c>
      <c r="J146" s="87">
        <v>1</v>
      </c>
      <c r="K146" s="87">
        <f>SUMIFS(VENTAS[Cantidad],VENTAS[Código del producto Vendido],STOCK[[#This Row],[Code]])</f>
        <v>1</v>
      </c>
      <c r="L146" s="87">
        <f>STOCK[[#This Row],[Entradas]]-STOCK[[#This Row],[Salidas]]</f>
        <v>0</v>
      </c>
      <c r="M146" s="12">
        <f>STOCK[[#This Row],[Precio Final]]*10%</f>
        <v>1.6</v>
      </c>
      <c r="N146" s="12">
        <v>110.91</v>
      </c>
      <c r="O146" s="12">
        <v>18</v>
      </c>
      <c r="P146" s="12">
        <v>6.1616666666666662</v>
      </c>
      <c r="Q146" s="87">
        <v>200</v>
      </c>
      <c r="R146" s="12">
        <v>17</v>
      </c>
      <c r="S146" s="12">
        <f>STOCK[[#This Row],[Peso (g)]]*STOCK[[#This Row],[Precio Envío Kilogramo (USD)]]/1000</f>
        <v>3.4</v>
      </c>
      <c r="T146" s="12">
        <f>STOCK[[#This Row],[Costo Unitario (USD)]]+STOCK[[#This Row],[Costo Envío (USD)]]+STOCK[[#This Row],[Comisión 10%]]</f>
        <v>11.161666666666665</v>
      </c>
      <c r="U146" s="12">
        <f>STOCK[[#This Row],[Costo total]]*1.5</f>
        <v>16.7425</v>
      </c>
      <c r="V146" s="12">
        <v>16</v>
      </c>
      <c r="W146" s="12">
        <f>STOCK[[#This Row],[Precio Final]]-STOCK[[#This Row],[Costo total]]</f>
        <v>4.8383333333333347</v>
      </c>
      <c r="X146" s="12">
        <f>STOCK[[#This Row],[Ganancia Unitaria]]*STOCK[[#This Row],[Salidas]]</f>
        <v>4.8383333333333347</v>
      </c>
      <c r="AA146" s="12">
        <f>STOCK[[#This Row],[Costo total]]*STOCK[[#This Row],[Entradas]]</f>
        <v>11.161666666666665</v>
      </c>
      <c r="AB146" s="12">
        <f>STOCK[[#This Row],[Stock Actual]]*STOCK[[#This Row],[Costo total]]</f>
        <v>0</v>
      </c>
    </row>
    <row r="147" spans="1:29" s="7" customFormat="1" ht="50" customHeight="1" x14ac:dyDescent="0.15">
      <c r="A147" s="7" t="s">
        <v>86</v>
      </c>
      <c r="B147" s="70"/>
      <c r="C147" s="7" t="s">
        <v>4</v>
      </c>
      <c r="D147" s="7" t="s">
        <v>26</v>
      </c>
      <c r="E147" s="7" t="s">
        <v>365</v>
      </c>
      <c r="F147" s="7" t="s">
        <v>238</v>
      </c>
      <c r="G147" s="7" t="s">
        <v>69</v>
      </c>
      <c r="H147" s="7">
        <f>STOCK[[#This Row],[Precio Final]]</f>
        <v>15</v>
      </c>
      <c r="I147" s="7">
        <f>STOCK[[#This Row],[Precio Venta Ideal (x1.5)]]</f>
        <v>21.332500000000003</v>
      </c>
      <c r="J147" s="8">
        <v>1</v>
      </c>
      <c r="K147" s="8">
        <f>SUMIFS(VENTAS[Cantidad],VENTAS[Código del producto Vendido],STOCK[[#This Row],[Code]])</f>
        <v>1</v>
      </c>
      <c r="L147" s="8">
        <f>STOCK[[#This Row],[Entradas]]-STOCK[[#This Row],[Salidas]]</f>
        <v>0</v>
      </c>
      <c r="M147" s="7">
        <f>STOCK[[#This Row],[Precio Final]]*10%</f>
        <v>1.5</v>
      </c>
      <c r="N147" s="7">
        <v>152.49</v>
      </c>
      <c r="O147" s="7">
        <v>18</v>
      </c>
      <c r="P147" s="7">
        <v>8.4716666666666676</v>
      </c>
      <c r="Q147" s="8">
        <v>250</v>
      </c>
      <c r="R147" s="7">
        <v>17</v>
      </c>
      <c r="S147" s="7">
        <f>STOCK[[#This Row],[Peso (g)]]*STOCK[[#This Row],[Precio Envío Kilogramo (USD)]]/1000</f>
        <v>4.25</v>
      </c>
      <c r="T147" s="12">
        <f>STOCK[[#This Row],[Costo Unitario (USD)]]+STOCK[[#This Row],[Costo Envío (USD)]]+STOCK[[#This Row],[Comisión 10%]]</f>
        <v>14.221666666666668</v>
      </c>
      <c r="U147" s="7">
        <f>STOCK[[#This Row],[Costo total]]*1.5</f>
        <v>21.332500000000003</v>
      </c>
      <c r="V147" s="7">
        <v>15</v>
      </c>
      <c r="W147" s="7">
        <f>STOCK[[#This Row],[Precio Final]]-STOCK[[#This Row],[Costo total]]</f>
        <v>0.77833333333333243</v>
      </c>
      <c r="X147" s="7">
        <f>STOCK[[#This Row],[Ganancia Unitaria]]*STOCK[[#This Row],[Salidas]]</f>
        <v>0.77833333333333243</v>
      </c>
      <c r="AA147" s="7">
        <f>STOCK[[#This Row],[Costo total]]*STOCK[[#This Row],[Entradas]]</f>
        <v>14.221666666666668</v>
      </c>
      <c r="AB147" s="7">
        <f>STOCK[[#This Row],[Stock Actual]]*STOCK[[#This Row],[Costo total]]</f>
        <v>0</v>
      </c>
    </row>
    <row r="148" spans="1:29" s="12" customFormat="1" ht="50" customHeight="1" x14ac:dyDescent="0.15">
      <c r="A148" s="12" t="s">
        <v>87</v>
      </c>
      <c r="B148" s="70"/>
      <c r="C148" s="12" t="s">
        <v>4</v>
      </c>
      <c r="D148" s="12" t="s">
        <v>26</v>
      </c>
      <c r="E148" s="12" t="s">
        <v>365</v>
      </c>
      <c r="F148" s="12" t="s">
        <v>241</v>
      </c>
      <c r="G148" s="12" t="s">
        <v>69</v>
      </c>
      <c r="H148" s="12">
        <f>STOCK[[#This Row],[Precio Final]]</f>
        <v>25</v>
      </c>
      <c r="I148" s="12">
        <f>STOCK[[#This Row],[Precio Venta Ideal (x1.5)]]</f>
        <v>22.832500000000003</v>
      </c>
      <c r="J148" s="87">
        <v>1</v>
      </c>
      <c r="K148" s="87">
        <f>SUMIFS(VENTAS[Cantidad],VENTAS[Código del producto Vendido],STOCK[[#This Row],[Code]])</f>
        <v>1</v>
      </c>
      <c r="L148" s="87">
        <f>STOCK[[#This Row],[Entradas]]-STOCK[[#This Row],[Salidas]]</f>
        <v>0</v>
      </c>
      <c r="M148" s="12">
        <f>STOCK[[#This Row],[Precio Final]]*10%</f>
        <v>2.5</v>
      </c>
      <c r="N148" s="12">
        <v>152.49</v>
      </c>
      <c r="O148" s="12">
        <v>18</v>
      </c>
      <c r="P148" s="12">
        <v>8.4716666666666676</v>
      </c>
      <c r="Q148" s="87">
        <v>250</v>
      </c>
      <c r="R148" s="12">
        <v>17</v>
      </c>
      <c r="S148" s="12">
        <f>STOCK[[#This Row],[Peso (g)]]*STOCK[[#This Row],[Precio Envío Kilogramo (USD)]]/1000</f>
        <v>4.25</v>
      </c>
      <c r="T148" s="12">
        <f>STOCK[[#This Row],[Costo Unitario (USD)]]+STOCK[[#This Row],[Costo Envío (USD)]]+STOCK[[#This Row],[Comisión 10%]]</f>
        <v>15.221666666666668</v>
      </c>
      <c r="U148" s="12">
        <f>STOCK[[#This Row],[Costo total]]*1.5</f>
        <v>22.832500000000003</v>
      </c>
      <c r="V148" s="12">
        <v>25</v>
      </c>
      <c r="W148" s="12">
        <f>STOCK[[#This Row],[Precio Final]]-STOCK[[#This Row],[Costo total]]</f>
        <v>9.7783333333333324</v>
      </c>
      <c r="X148" s="12">
        <f>STOCK[[#This Row],[Ganancia Unitaria]]*STOCK[[#This Row],[Salidas]]</f>
        <v>9.7783333333333324</v>
      </c>
      <c r="AA148" s="12">
        <f>STOCK[[#This Row],[Costo total]]*STOCK[[#This Row],[Entradas]]</f>
        <v>15.221666666666668</v>
      </c>
      <c r="AB148" s="12">
        <f>STOCK[[#This Row],[Stock Actual]]*STOCK[[#This Row],[Costo total]]</f>
        <v>0</v>
      </c>
    </row>
    <row r="149" spans="1:29" s="7" customFormat="1" ht="50" customHeight="1" x14ac:dyDescent="0.15">
      <c r="A149" s="7" t="s">
        <v>659</v>
      </c>
      <c r="B149" s="70"/>
      <c r="C149" s="7" t="s">
        <v>4</v>
      </c>
      <c r="D149" s="7" t="s">
        <v>26</v>
      </c>
      <c r="E149" s="7" t="s">
        <v>366</v>
      </c>
      <c r="F149" s="7" t="s">
        <v>2137</v>
      </c>
      <c r="G149" s="7" t="s">
        <v>69</v>
      </c>
      <c r="H149" s="7">
        <f>STOCK[[#This Row],[Precio Final]]</f>
        <v>28</v>
      </c>
      <c r="I149" s="7">
        <f>STOCK[[#This Row],[Precio Venta Ideal (x1.5)]]</f>
        <v>25.910833333333336</v>
      </c>
      <c r="J149" s="8">
        <v>1</v>
      </c>
      <c r="K149" s="8">
        <f>SUMIFS(VENTAS[Cantidad],VENTAS[Código del producto Vendido],STOCK[[#This Row],[Code]])</f>
        <v>0</v>
      </c>
      <c r="L149" s="8">
        <f>STOCK[[#This Row],[Entradas]]-STOCK[[#This Row],[Salidas]]</f>
        <v>1</v>
      </c>
      <c r="M149" s="7">
        <f>STOCK[[#This Row],[Precio Final]]*10%</f>
        <v>2.8000000000000003</v>
      </c>
      <c r="N149" s="7">
        <v>191.68</v>
      </c>
      <c r="O149" s="7">
        <v>18</v>
      </c>
      <c r="P149" s="7">
        <v>10.648888888888889</v>
      </c>
      <c r="Q149" s="8">
        <v>225</v>
      </c>
      <c r="R149" s="7">
        <v>17</v>
      </c>
      <c r="S149" s="7">
        <f>STOCK[[#This Row],[Peso (g)]]*STOCK[[#This Row],[Precio Envío Kilogramo (USD)]]/1000</f>
        <v>3.8250000000000002</v>
      </c>
      <c r="T149" s="12">
        <f>STOCK[[#This Row],[Costo Unitario (USD)]]+STOCK[[#This Row],[Costo Envío (USD)]]+STOCK[[#This Row],[Comisión 10%]]</f>
        <v>17.273888888888891</v>
      </c>
      <c r="U149" s="7">
        <f>STOCK[[#This Row],[Costo total]]*1.5</f>
        <v>25.910833333333336</v>
      </c>
      <c r="V149" s="7">
        <v>28</v>
      </c>
      <c r="W149" s="7">
        <f>STOCK[[#This Row],[Precio Final]]-STOCK[[#This Row],[Costo total]]</f>
        <v>10.726111111111109</v>
      </c>
      <c r="X149" s="7">
        <f>STOCK[[#This Row],[Ganancia Unitaria]]*STOCK[[#This Row],[Salidas]]</f>
        <v>0</v>
      </c>
      <c r="AA149" s="7">
        <f>STOCK[[#This Row],[Costo total]]*STOCK[[#This Row],[Entradas]]</f>
        <v>17.273888888888891</v>
      </c>
      <c r="AB149" s="7">
        <f>STOCK[[#This Row],[Stock Actual]]*STOCK[[#This Row],[Costo total]]</f>
        <v>17.273888888888891</v>
      </c>
    </row>
    <row r="150" spans="1:29" s="12" customFormat="1" ht="50" customHeight="1" x14ac:dyDescent="0.15">
      <c r="A150" s="12" t="s">
        <v>660</v>
      </c>
      <c r="B150" s="70"/>
      <c r="C150" s="12" t="s">
        <v>4</v>
      </c>
      <c r="D150" s="12" t="s">
        <v>26</v>
      </c>
      <c r="E150" s="12" t="s">
        <v>366</v>
      </c>
      <c r="F150" s="12" t="s">
        <v>2103</v>
      </c>
      <c r="G150" s="12" t="s">
        <v>69</v>
      </c>
      <c r="H150" s="12">
        <f>STOCK[[#This Row],[Precio Final]]</f>
        <v>28</v>
      </c>
      <c r="I150" s="12">
        <f>STOCK[[#This Row],[Precio Venta Ideal (x1.5)]]</f>
        <v>25.910833333333336</v>
      </c>
      <c r="J150" s="87">
        <v>1</v>
      </c>
      <c r="K150" s="87">
        <f>SUMIFS(VENTAS[Cantidad],VENTAS[Código del producto Vendido],STOCK[[#This Row],[Code]])</f>
        <v>0</v>
      </c>
      <c r="L150" s="87">
        <f>STOCK[[#This Row],[Entradas]]-STOCK[[#This Row],[Salidas]]</f>
        <v>1</v>
      </c>
      <c r="M150" s="12">
        <f>STOCK[[#This Row],[Precio Final]]*10%</f>
        <v>2.8000000000000003</v>
      </c>
      <c r="N150" s="12">
        <v>191.68</v>
      </c>
      <c r="O150" s="12">
        <v>18</v>
      </c>
      <c r="P150" s="12">
        <v>10.648888888888889</v>
      </c>
      <c r="Q150" s="87">
        <v>225</v>
      </c>
      <c r="R150" s="12">
        <v>17</v>
      </c>
      <c r="S150" s="12">
        <f>STOCK[[#This Row],[Peso (g)]]*STOCK[[#This Row],[Precio Envío Kilogramo (USD)]]/1000</f>
        <v>3.8250000000000002</v>
      </c>
      <c r="T150" s="12">
        <f>STOCK[[#This Row],[Costo Unitario (USD)]]+STOCK[[#This Row],[Costo Envío (USD)]]+STOCK[[#This Row],[Comisión 10%]]</f>
        <v>17.273888888888891</v>
      </c>
      <c r="U150" s="12">
        <f>STOCK[[#This Row],[Costo total]]*1.5</f>
        <v>25.910833333333336</v>
      </c>
      <c r="V150" s="12">
        <v>28</v>
      </c>
      <c r="W150" s="12">
        <f>STOCK[[#This Row],[Precio Final]]-STOCK[[#This Row],[Costo total]]</f>
        <v>10.726111111111109</v>
      </c>
      <c r="X150" s="12">
        <f>STOCK[[#This Row],[Ganancia Unitaria]]*STOCK[[#This Row],[Salidas]]</f>
        <v>0</v>
      </c>
      <c r="AA150" s="12">
        <f>STOCK[[#This Row],[Costo total]]*STOCK[[#This Row],[Entradas]]</f>
        <v>17.273888888888891</v>
      </c>
      <c r="AB150" s="12">
        <f>STOCK[[#This Row],[Stock Actual]]*STOCK[[#This Row],[Costo total]]</f>
        <v>17.273888888888891</v>
      </c>
    </row>
    <row r="151" spans="1:29" s="7" customFormat="1" ht="50" customHeight="1" x14ac:dyDescent="0.15">
      <c r="A151" s="7" t="s">
        <v>661</v>
      </c>
      <c r="B151" s="70"/>
      <c r="C151" s="7" t="s">
        <v>4</v>
      </c>
      <c r="D151" s="7" t="s">
        <v>26</v>
      </c>
      <c r="E151" s="7" t="s">
        <v>366</v>
      </c>
      <c r="F151" s="7" t="s">
        <v>2132</v>
      </c>
      <c r="G151" s="7" t="s">
        <v>69</v>
      </c>
      <c r="H151" s="7">
        <f>STOCK[[#This Row],[Precio Final]]</f>
        <v>28</v>
      </c>
      <c r="I151" s="7">
        <f>STOCK[[#This Row],[Precio Venta Ideal (x1.5)]]</f>
        <v>25.910833333333336</v>
      </c>
      <c r="J151" s="8">
        <v>1</v>
      </c>
      <c r="K151" s="8">
        <f>SUMIFS(VENTAS[Cantidad],VENTAS[Código del producto Vendido],STOCK[[#This Row],[Code]])</f>
        <v>0</v>
      </c>
      <c r="L151" s="8">
        <f>STOCK[[#This Row],[Entradas]]-STOCK[[#This Row],[Salidas]]</f>
        <v>1</v>
      </c>
      <c r="M151" s="7">
        <f>STOCK[[#This Row],[Precio Final]]*10%</f>
        <v>2.8000000000000003</v>
      </c>
      <c r="N151" s="7">
        <v>191.68</v>
      </c>
      <c r="O151" s="7">
        <v>18</v>
      </c>
      <c r="P151" s="7">
        <v>10.648888888888889</v>
      </c>
      <c r="Q151" s="8">
        <v>225</v>
      </c>
      <c r="R151" s="7">
        <v>17</v>
      </c>
      <c r="S151" s="7">
        <f>STOCK[[#This Row],[Peso (g)]]*STOCK[[#This Row],[Precio Envío Kilogramo (USD)]]/1000</f>
        <v>3.8250000000000002</v>
      </c>
      <c r="T151" s="12">
        <f>STOCK[[#This Row],[Costo Unitario (USD)]]+STOCK[[#This Row],[Costo Envío (USD)]]+STOCK[[#This Row],[Comisión 10%]]</f>
        <v>17.273888888888891</v>
      </c>
      <c r="U151" s="7">
        <f>STOCK[[#This Row],[Costo total]]*1.5</f>
        <v>25.910833333333336</v>
      </c>
      <c r="V151" s="7">
        <v>28</v>
      </c>
      <c r="W151" s="7">
        <f>STOCK[[#This Row],[Precio Final]]-STOCK[[#This Row],[Costo total]]</f>
        <v>10.726111111111109</v>
      </c>
      <c r="X151" s="7">
        <f>STOCK[[#This Row],[Ganancia Unitaria]]*STOCK[[#This Row],[Salidas]]</f>
        <v>0</v>
      </c>
      <c r="AA151" s="7">
        <f>STOCK[[#This Row],[Costo total]]*STOCK[[#This Row],[Entradas]]</f>
        <v>17.273888888888891</v>
      </c>
      <c r="AB151" s="7">
        <f>STOCK[[#This Row],[Stock Actual]]*STOCK[[#This Row],[Costo total]]</f>
        <v>17.273888888888891</v>
      </c>
      <c r="AC151" s="7">
        <v>25</v>
      </c>
    </row>
    <row r="152" spans="1:29" s="12" customFormat="1" ht="50" customHeight="1" x14ac:dyDescent="0.15">
      <c r="A152" s="12" t="s">
        <v>662</v>
      </c>
      <c r="B152" s="70"/>
      <c r="C152" s="12" t="s">
        <v>4</v>
      </c>
      <c r="D152" s="12" t="s">
        <v>1913</v>
      </c>
      <c r="E152" s="12" t="s">
        <v>367</v>
      </c>
      <c r="F152" s="12" t="s">
        <v>2137</v>
      </c>
      <c r="G152" s="12" t="s">
        <v>69</v>
      </c>
      <c r="H152" s="12">
        <f>STOCK[[#This Row],[Precio Final]]</f>
        <v>8</v>
      </c>
      <c r="I152" s="12">
        <f>STOCK[[#This Row],[Precio Venta Ideal (x1.5)]]</f>
        <v>8.35</v>
      </c>
      <c r="J152" s="87">
        <v>2</v>
      </c>
      <c r="K152" s="87">
        <f>SUMIFS(VENTAS[Cantidad],VENTAS[Código del producto Vendido],STOCK[[#This Row],[Code]])</f>
        <v>1</v>
      </c>
      <c r="L152" s="87">
        <f>STOCK[[#This Row],[Entradas]]-STOCK[[#This Row],[Salidas]]</f>
        <v>1</v>
      </c>
      <c r="M152" s="12">
        <f>STOCK[[#This Row],[Precio Final]]*10%</f>
        <v>0.8</v>
      </c>
      <c r="N152" s="12">
        <v>71.400000000000006</v>
      </c>
      <c r="O152" s="12">
        <v>18</v>
      </c>
      <c r="P152" s="12">
        <v>3.9666666666666668</v>
      </c>
      <c r="Q152" s="87">
        <v>100</v>
      </c>
      <c r="R152" s="12">
        <v>8</v>
      </c>
      <c r="S152" s="12">
        <f>STOCK[[#This Row],[Peso (g)]]*STOCK[[#This Row],[Precio Envío Kilogramo (USD)]]/1000</f>
        <v>0.8</v>
      </c>
      <c r="T152" s="12">
        <f>STOCK[[#This Row],[Costo Unitario (USD)]]+STOCK[[#This Row],[Costo Envío (USD)]]+STOCK[[#This Row],[Comisión 10%]]</f>
        <v>5.5666666666666664</v>
      </c>
      <c r="U152" s="12">
        <f>STOCK[[#This Row],[Costo total]]*1.5</f>
        <v>8.35</v>
      </c>
      <c r="V152" s="12">
        <v>8</v>
      </c>
      <c r="W152" s="12">
        <f>STOCK[[#This Row],[Precio Final]]-STOCK[[#This Row],[Costo total]]</f>
        <v>2.4333333333333336</v>
      </c>
      <c r="X152" s="12">
        <f>STOCK[[#This Row],[Ganancia Unitaria]]*STOCK[[#This Row],[Salidas]]</f>
        <v>2.4333333333333336</v>
      </c>
      <c r="AA152" s="12">
        <f>STOCK[[#This Row],[Costo total]]*STOCK[[#This Row],[Entradas]]</f>
        <v>11.133333333333333</v>
      </c>
      <c r="AB152" s="12">
        <f>STOCK[[#This Row],[Stock Actual]]*STOCK[[#This Row],[Costo total]]</f>
        <v>5.5666666666666664</v>
      </c>
    </row>
    <row r="153" spans="1:29" s="7" customFormat="1" ht="50" customHeight="1" x14ac:dyDescent="0.15">
      <c r="A153" s="7" t="s">
        <v>663</v>
      </c>
      <c r="B153" s="70"/>
      <c r="C153" s="7" t="s">
        <v>4</v>
      </c>
      <c r="D153" s="7" t="s">
        <v>26</v>
      </c>
      <c r="E153" s="7" t="s">
        <v>1595</v>
      </c>
      <c r="F153" s="7" t="s">
        <v>2137</v>
      </c>
      <c r="G153" s="7" t="s">
        <v>69</v>
      </c>
      <c r="H153" s="7">
        <f>STOCK[[#This Row],[Precio Final]]</f>
        <v>20</v>
      </c>
      <c r="I153" s="7">
        <f>STOCK[[#This Row],[Precio Venta Ideal (x1.5)]]</f>
        <v>23.196666666666669</v>
      </c>
      <c r="J153" s="8">
        <v>0</v>
      </c>
      <c r="K153" s="8">
        <f>SUMIFS(VENTAS[Cantidad],VENTAS[Código del producto Vendido],STOCK[[#This Row],[Code]])</f>
        <v>0</v>
      </c>
      <c r="L153" s="8">
        <f>STOCK[[#This Row],[Entradas]]-STOCK[[#This Row],[Salidas]]</f>
        <v>0</v>
      </c>
      <c r="M153" s="7">
        <f>STOCK[[#This Row],[Precio Final]]*10%</f>
        <v>2</v>
      </c>
      <c r="N153" s="7">
        <v>165.86</v>
      </c>
      <c r="O153" s="7">
        <v>18</v>
      </c>
      <c r="P153" s="7">
        <v>9.214444444444446</v>
      </c>
      <c r="Q153" s="8">
        <v>250</v>
      </c>
      <c r="R153" s="7">
        <v>17</v>
      </c>
      <c r="S153" s="7">
        <f>STOCK[[#This Row],[Peso (g)]]*STOCK[[#This Row],[Precio Envío Kilogramo (USD)]]/1000</f>
        <v>4.25</v>
      </c>
      <c r="T153" s="12">
        <f>STOCK[[#This Row],[Costo Unitario (USD)]]+STOCK[[#This Row],[Costo Envío (USD)]]+STOCK[[#This Row],[Comisión 10%]]</f>
        <v>15.464444444444446</v>
      </c>
      <c r="U153" s="7">
        <f>STOCK[[#This Row],[Costo total]]*1.5</f>
        <v>23.196666666666669</v>
      </c>
      <c r="V153" s="7">
        <v>20</v>
      </c>
      <c r="W153" s="7">
        <f>STOCK[[#This Row],[Precio Final]]-STOCK[[#This Row],[Costo total]]</f>
        <v>4.535555555555554</v>
      </c>
      <c r="X153" s="7">
        <f>STOCK[[#This Row],[Ganancia Unitaria]]*STOCK[[#This Row],[Salidas]]</f>
        <v>0</v>
      </c>
      <c r="AA153" s="7">
        <f>STOCK[[#This Row],[Costo total]]*STOCK[[#This Row],[Entradas]]</f>
        <v>0</v>
      </c>
      <c r="AB153" s="7">
        <f>STOCK[[#This Row],[Stock Actual]]*STOCK[[#This Row],[Costo total]]</f>
        <v>0</v>
      </c>
    </row>
    <row r="154" spans="1:29" s="12" customFormat="1" ht="50" customHeight="1" x14ac:dyDescent="0.15">
      <c r="A154" s="12" t="s">
        <v>89</v>
      </c>
      <c r="B154" s="70"/>
      <c r="C154" s="12" t="s">
        <v>4</v>
      </c>
      <c r="D154" s="12" t="s">
        <v>26</v>
      </c>
      <c r="E154" s="12" t="s">
        <v>368</v>
      </c>
      <c r="F154" s="12" t="s">
        <v>238</v>
      </c>
      <c r="G154" s="12" t="s">
        <v>69</v>
      </c>
      <c r="H154" s="12">
        <f>STOCK[[#This Row],[Precio Final]]</f>
        <v>30</v>
      </c>
      <c r="I154" s="12">
        <f>STOCK[[#This Row],[Precio Venta Ideal (x1.5)]]</f>
        <v>34.033333333333331</v>
      </c>
      <c r="J154" s="87">
        <v>1</v>
      </c>
      <c r="K154" s="87">
        <f>SUMIFS(VENTAS[Cantidad],VENTAS[Código del producto Vendido],STOCK[[#This Row],[Code]])</f>
        <v>1</v>
      </c>
      <c r="L154" s="87">
        <f>STOCK[[#This Row],[Entradas]]-STOCK[[#This Row],[Salidas]]</f>
        <v>0</v>
      </c>
      <c r="M154" s="12">
        <f>STOCK[[#This Row],[Precio Final]]*10%</f>
        <v>3</v>
      </c>
      <c r="N154" s="12">
        <v>293.2</v>
      </c>
      <c r="O154" s="12">
        <v>18</v>
      </c>
      <c r="P154" s="12">
        <v>16.288888888888888</v>
      </c>
      <c r="Q154" s="87">
        <v>200</v>
      </c>
      <c r="R154" s="12">
        <v>17</v>
      </c>
      <c r="S154" s="12">
        <f>STOCK[[#This Row],[Peso (g)]]*STOCK[[#This Row],[Precio Envío Kilogramo (USD)]]/1000</f>
        <v>3.4</v>
      </c>
      <c r="T154" s="12">
        <f>STOCK[[#This Row],[Costo Unitario (USD)]]+STOCK[[#This Row],[Costo Envío (USD)]]+STOCK[[#This Row],[Comisión 10%]]</f>
        <v>22.688888888888886</v>
      </c>
      <c r="U154" s="12">
        <f>STOCK[[#This Row],[Costo total]]*1.5</f>
        <v>34.033333333333331</v>
      </c>
      <c r="V154" s="12">
        <v>30</v>
      </c>
      <c r="W154" s="12">
        <f>STOCK[[#This Row],[Precio Final]]-STOCK[[#This Row],[Costo total]]</f>
        <v>7.3111111111111136</v>
      </c>
      <c r="X154" s="12">
        <f>STOCK[[#This Row],[Ganancia Unitaria]]*STOCK[[#This Row],[Salidas]]</f>
        <v>7.3111111111111136</v>
      </c>
      <c r="AA154" s="12">
        <f>STOCK[[#This Row],[Costo total]]*STOCK[[#This Row],[Entradas]]</f>
        <v>22.688888888888886</v>
      </c>
      <c r="AB154" s="12">
        <f>STOCK[[#This Row],[Stock Actual]]*STOCK[[#This Row],[Costo total]]</f>
        <v>0</v>
      </c>
    </row>
    <row r="155" spans="1:29" s="7" customFormat="1" ht="50" customHeight="1" x14ac:dyDescent="0.15">
      <c r="A155" s="7" t="s">
        <v>664</v>
      </c>
      <c r="B155" s="70"/>
      <c r="C155" s="7" t="s">
        <v>4</v>
      </c>
      <c r="D155" s="7" t="s">
        <v>26</v>
      </c>
      <c r="E155" s="7" t="s">
        <v>369</v>
      </c>
      <c r="F155" s="7" t="s">
        <v>241</v>
      </c>
      <c r="G155" s="7" t="s">
        <v>69</v>
      </c>
      <c r="H155" s="7">
        <f>STOCK[[#This Row],[Precio Final]]</f>
        <v>16</v>
      </c>
      <c r="I155" s="7">
        <f>STOCK[[#This Row],[Precio Venta Ideal (x1.5)]]</f>
        <v>18.705833333333331</v>
      </c>
      <c r="J155" s="8">
        <v>1</v>
      </c>
      <c r="K155" s="8">
        <f>SUMIFS(VENTAS[Cantidad],VENTAS[Código del producto Vendido],STOCK[[#This Row],[Code]])</f>
        <v>1</v>
      </c>
      <c r="L155" s="8">
        <f>STOCK[[#This Row],[Entradas]]-STOCK[[#This Row],[Salidas]]</f>
        <v>0</v>
      </c>
      <c r="M155" s="7">
        <f>STOCK[[#This Row],[Precio Final]]*10%</f>
        <v>1.6</v>
      </c>
      <c r="N155" s="7">
        <v>134.47</v>
      </c>
      <c r="O155" s="7">
        <v>18</v>
      </c>
      <c r="P155" s="7">
        <v>7.4705555555555554</v>
      </c>
      <c r="Q155" s="8">
        <v>200</v>
      </c>
      <c r="R155" s="7">
        <v>17</v>
      </c>
      <c r="S155" s="7">
        <f>STOCK[[#This Row],[Peso (g)]]*STOCK[[#This Row],[Precio Envío Kilogramo (USD)]]/1000</f>
        <v>3.4</v>
      </c>
      <c r="T155" s="12">
        <f>STOCK[[#This Row],[Costo Unitario (USD)]]+STOCK[[#This Row],[Costo Envío (USD)]]+STOCK[[#This Row],[Comisión 10%]]</f>
        <v>12.470555555555555</v>
      </c>
      <c r="U155" s="7">
        <f>STOCK[[#This Row],[Costo total]]*1.5</f>
        <v>18.705833333333331</v>
      </c>
      <c r="V155" s="7">
        <v>16</v>
      </c>
      <c r="W155" s="7">
        <f>STOCK[[#This Row],[Precio Final]]-STOCK[[#This Row],[Costo total]]</f>
        <v>3.5294444444444455</v>
      </c>
      <c r="X155" s="7">
        <f>STOCK[[#This Row],[Ganancia Unitaria]]*STOCK[[#This Row],[Salidas]]</f>
        <v>3.5294444444444455</v>
      </c>
      <c r="AA155" s="7">
        <f>STOCK[[#This Row],[Costo total]]*STOCK[[#This Row],[Entradas]]</f>
        <v>12.470555555555555</v>
      </c>
      <c r="AB155" s="7">
        <f>STOCK[[#This Row],[Stock Actual]]*STOCK[[#This Row],[Costo total]]</f>
        <v>0</v>
      </c>
    </row>
    <row r="156" spans="1:29" s="12" customFormat="1" ht="50" customHeight="1" x14ac:dyDescent="0.15">
      <c r="A156" s="12" t="s">
        <v>665</v>
      </c>
      <c r="B156" s="70"/>
      <c r="C156" s="12" t="s">
        <v>4</v>
      </c>
      <c r="D156" s="12" t="s">
        <v>88</v>
      </c>
      <c r="E156" s="12" t="s">
        <v>370</v>
      </c>
      <c r="F156" s="12" t="s">
        <v>2164</v>
      </c>
      <c r="G156" s="12" t="s">
        <v>69</v>
      </c>
      <c r="H156" s="12">
        <f>STOCK[[#This Row],[Precio Final]]</f>
        <v>3</v>
      </c>
      <c r="I156" s="12">
        <f>STOCK[[#This Row],[Precio Venta Ideal (x1.5)]]</f>
        <v>2.2541666666666664</v>
      </c>
      <c r="J156" s="87">
        <v>1</v>
      </c>
      <c r="K156" s="87">
        <f>SUMIFS(VENTAS[Cantidad],VENTAS[Código del producto Vendido],STOCK[[#This Row],[Code]])</f>
        <v>1</v>
      </c>
      <c r="L156" s="87">
        <f>STOCK[[#This Row],[Entradas]]-STOCK[[#This Row],[Salidas]]</f>
        <v>0</v>
      </c>
      <c r="M156" s="12">
        <f>STOCK[[#This Row],[Precio Final]]*10%</f>
        <v>0.30000000000000004</v>
      </c>
      <c r="N156" s="12">
        <v>17.329999999999998</v>
      </c>
      <c r="O156" s="12">
        <v>18</v>
      </c>
      <c r="P156" s="12">
        <v>0.96277777777777773</v>
      </c>
      <c r="Q156" s="87">
        <v>30</v>
      </c>
      <c r="R156" s="12">
        <v>8</v>
      </c>
      <c r="S156" s="12">
        <f>STOCK[[#This Row],[Peso (g)]]*STOCK[[#This Row],[Precio Envío Kilogramo (USD)]]/1000</f>
        <v>0.24</v>
      </c>
      <c r="T156" s="12">
        <f>STOCK[[#This Row],[Costo Unitario (USD)]]+STOCK[[#This Row],[Costo Envío (USD)]]+STOCK[[#This Row],[Comisión 10%]]</f>
        <v>1.5027777777777778</v>
      </c>
      <c r="U156" s="12">
        <f>STOCK[[#This Row],[Costo total]]*1.5</f>
        <v>2.2541666666666664</v>
      </c>
      <c r="V156" s="12">
        <v>3</v>
      </c>
      <c r="W156" s="12">
        <f>STOCK[[#This Row],[Precio Final]]-STOCK[[#This Row],[Costo total]]</f>
        <v>1.4972222222222222</v>
      </c>
      <c r="X156" s="12">
        <f>STOCK[[#This Row],[Ganancia Unitaria]]*STOCK[[#This Row],[Salidas]]</f>
        <v>1.4972222222222222</v>
      </c>
      <c r="AA156" s="12">
        <f>STOCK[[#This Row],[Costo total]]*STOCK[[#This Row],[Entradas]]</f>
        <v>1.5027777777777778</v>
      </c>
      <c r="AB156" s="12">
        <f>STOCK[[#This Row],[Stock Actual]]*STOCK[[#This Row],[Costo total]]</f>
        <v>0</v>
      </c>
    </row>
    <row r="157" spans="1:29" s="7" customFormat="1" ht="50" customHeight="1" x14ac:dyDescent="0.15">
      <c r="A157" s="7" t="s">
        <v>666</v>
      </c>
      <c r="B157" s="70"/>
      <c r="C157" s="7" t="s">
        <v>4</v>
      </c>
      <c r="D157" s="7" t="s">
        <v>26</v>
      </c>
      <c r="E157" s="7" t="s">
        <v>1596</v>
      </c>
      <c r="F157" s="7" t="s">
        <v>238</v>
      </c>
      <c r="G157" s="7" t="s">
        <v>69</v>
      </c>
      <c r="H157" s="7">
        <f>STOCK[[#This Row],[Precio Final]]</f>
        <v>25</v>
      </c>
      <c r="I157" s="7">
        <f>STOCK[[#This Row],[Precio Venta Ideal (x1.5)]]</f>
        <v>25.749166666666667</v>
      </c>
      <c r="J157" s="8">
        <v>1</v>
      </c>
      <c r="K157" s="8">
        <f>SUMIFS(VENTAS[Cantidad],VENTAS[Código del producto Vendido],STOCK[[#This Row],[Code]])</f>
        <v>1</v>
      </c>
      <c r="L157" s="8">
        <f>STOCK[[#This Row],[Entradas]]-STOCK[[#This Row],[Salidas]]</f>
        <v>0</v>
      </c>
      <c r="M157" s="7">
        <f>STOCK[[#This Row],[Precio Final]]*10%</f>
        <v>2.5</v>
      </c>
      <c r="N157" s="7">
        <v>176.78</v>
      </c>
      <c r="O157" s="7">
        <v>18</v>
      </c>
      <c r="P157" s="7">
        <v>9.8211111111111116</v>
      </c>
      <c r="Q157" s="8">
        <v>285</v>
      </c>
      <c r="R157" s="7">
        <v>17</v>
      </c>
      <c r="S157" s="7">
        <f>STOCK[[#This Row],[Peso (g)]]*STOCK[[#This Row],[Precio Envío Kilogramo (USD)]]/1000</f>
        <v>4.8449999999999998</v>
      </c>
      <c r="T157" s="12">
        <f>STOCK[[#This Row],[Costo Unitario (USD)]]+STOCK[[#This Row],[Costo Envío (USD)]]+STOCK[[#This Row],[Comisión 10%]]</f>
        <v>17.16611111111111</v>
      </c>
      <c r="U157" s="7">
        <f>STOCK[[#This Row],[Costo total]]*1.5</f>
        <v>25.749166666666667</v>
      </c>
      <c r="V157" s="7">
        <v>25</v>
      </c>
      <c r="W157" s="7">
        <f>STOCK[[#This Row],[Precio Final]]-STOCK[[#This Row],[Costo total]]</f>
        <v>7.8338888888888896</v>
      </c>
      <c r="X157" s="7">
        <f>STOCK[[#This Row],[Ganancia Unitaria]]*STOCK[[#This Row],[Salidas]]</f>
        <v>7.8338888888888896</v>
      </c>
      <c r="AA157" s="7">
        <f>STOCK[[#This Row],[Costo total]]*STOCK[[#This Row],[Entradas]]</f>
        <v>17.16611111111111</v>
      </c>
      <c r="AB157" s="7">
        <f>STOCK[[#This Row],[Stock Actual]]*STOCK[[#This Row],[Costo total]]</f>
        <v>0</v>
      </c>
    </row>
    <row r="158" spans="1:29" s="12" customFormat="1" ht="50" customHeight="1" x14ac:dyDescent="0.15">
      <c r="A158" s="12" t="s">
        <v>91</v>
      </c>
      <c r="B158" s="70"/>
      <c r="C158" s="12" t="s">
        <v>4</v>
      </c>
      <c r="D158" s="12" t="s">
        <v>26</v>
      </c>
      <c r="E158" s="12" t="s">
        <v>371</v>
      </c>
      <c r="F158" s="12" t="s">
        <v>244</v>
      </c>
      <c r="G158" s="12" t="s">
        <v>69</v>
      </c>
      <c r="H158" s="12">
        <f>STOCK[[#This Row],[Precio Final]]</f>
        <v>35</v>
      </c>
      <c r="I158" s="12">
        <f>STOCK[[#This Row],[Precio Venta Ideal (x1.5)]]</f>
        <v>34.849166666666662</v>
      </c>
      <c r="J158" s="87">
        <v>1</v>
      </c>
      <c r="K158" s="87">
        <f>SUMIFS(VENTAS[Cantidad],VENTAS[Código del producto Vendido],STOCK[[#This Row],[Code]])</f>
        <v>1</v>
      </c>
      <c r="L158" s="87">
        <f>STOCK[[#This Row],[Entradas]]-STOCK[[#This Row],[Salidas]]</f>
        <v>0</v>
      </c>
      <c r="M158" s="12">
        <f>STOCK[[#This Row],[Precio Final]]*10%</f>
        <v>3.5</v>
      </c>
      <c r="N158" s="12">
        <v>263.39</v>
      </c>
      <c r="O158" s="12">
        <v>18</v>
      </c>
      <c r="P158" s="12">
        <v>14.632777777777777</v>
      </c>
      <c r="Q158" s="87">
        <v>300</v>
      </c>
      <c r="R158" s="12">
        <v>17</v>
      </c>
      <c r="S158" s="12">
        <f>STOCK[[#This Row],[Peso (g)]]*STOCK[[#This Row],[Precio Envío Kilogramo (USD)]]/1000</f>
        <v>5.0999999999999996</v>
      </c>
      <c r="T158" s="12">
        <f>STOCK[[#This Row],[Costo Unitario (USD)]]+STOCK[[#This Row],[Costo Envío (USD)]]+STOCK[[#This Row],[Comisión 10%]]</f>
        <v>23.232777777777777</v>
      </c>
      <c r="U158" s="12">
        <f>STOCK[[#This Row],[Costo total]]*1.5</f>
        <v>34.849166666666662</v>
      </c>
      <c r="V158" s="12">
        <v>35</v>
      </c>
      <c r="W158" s="12">
        <f>STOCK[[#This Row],[Precio Final]]-STOCK[[#This Row],[Costo total]]</f>
        <v>11.767222222222223</v>
      </c>
      <c r="X158" s="12">
        <f>STOCK[[#This Row],[Ganancia Unitaria]]*STOCK[[#This Row],[Salidas]]</f>
        <v>11.767222222222223</v>
      </c>
      <c r="AA158" s="12">
        <f>STOCK[[#This Row],[Costo total]]*STOCK[[#This Row],[Entradas]]</f>
        <v>23.232777777777777</v>
      </c>
      <c r="AB158" s="12">
        <f>STOCK[[#This Row],[Stock Actual]]*STOCK[[#This Row],[Costo total]]</f>
        <v>0</v>
      </c>
    </row>
    <row r="159" spans="1:29" s="7" customFormat="1" ht="50" customHeight="1" x14ac:dyDescent="0.15">
      <c r="A159" s="7" t="s">
        <v>667</v>
      </c>
      <c r="B159" s="70"/>
      <c r="C159" s="7" t="s">
        <v>4</v>
      </c>
      <c r="D159" s="7" t="s">
        <v>26</v>
      </c>
      <c r="E159" s="7" t="s">
        <v>1597</v>
      </c>
      <c r="F159" s="7" t="s">
        <v>2137</v>
      </c>
      <c r="G159" s="7" t="s">
        <v>69</v>
      </c>
      <c r="H159" s="7">
        <f>STOCK[[#This Row],[Precio Final]]</f>
        <v>30</v>
      </c>
      <c r="I159" s="7">
        <f>STOCK[[#This Row],[Precio Venta Ideal (x1.5)]]</f>
        <v>25.756666666666664</v>
      </c>
      <c r="J159" s="8">
        <v>1</v>
      </c>
      <c r="K159" s="8">
        <f>SUMIFS(VENTAS[Cantidad],VENTAS[Código del producto Vendido],STOCK[[#This Row],[Code]])</f>
        <v>0</v>
      </c>
      <c r="L159" s="8">
        <f>STOCK[[#This Row],[Entradas]]-STOCK[[#This Row],[Salidas]]</f>
        <v>1</v>
      </c>
      <c r="M159" s="7">
        <f>STOCK[[#This Row],[Precio Final]]*10%</f>
        <v>3</v>
      </c>
      <c r="N159" s="7">
        <v>147.97999999999999</v>
      </c>
      <c r="O159" s="7">
        <v>18</v>
      </c>
      <c r="P159" s="7">
        <v>8.2211111111111101</v>
      </c>
      <c r="Q159" s="8">
        <v>350</v>
      </c>
      <c r="R159" s="7">
        <v>17</v>
      </c>
      <c r="S159" s="7">
        <f>STOCK[[#This Row],[Peso (g)]]*STOCK[[#This Row],[Precio Envío Kilogramo (USD)]]/1000</f>
        <v>5.95</v>
      </c>
      <c r="T159" s="12">
        <f>STOCK[[#This Row],[Costo Unitario (USD)]]+STOCK[[#This Row],[Costo Envío (USD)]]+STOCK[[#This Row],[Comisión 10%]]</f>
        <v>17.171111111111109</v>
      </c>
      <c r="U159" s="7">
        <f>STOCK[[#This Row],[Costo total]]*1.5</f>
        <v>25.756666666666664</v>
      </c>
      <c r="V159" s="7">
        <v>30</v>
      </c>
      <c r="W159" s="7">
        <f>STOCK[[#This Row],[Precio Final]]-STOCK[[#This Row],[Costo total]]</f>
        <v>12.828888888888891</v>
      </c>
      <c r="X159" s="7">
        <f>STOCK[[#This Row],[Ganancia Unitaria]]*STOCK[[#This Row],[Salidas]]</f>
        <v>0</v>
      </c>
      <c r="AA159" s="7">
        <f>STOCK[[#This Row],[Costo total]]*STOCK[[#This Row],[Entradas]]</f>
        <v>17.171111111111109</v>
      </c>
      <c r="AB159" s="7">
        <f>STOCK[[#This Row],[Stock Actual]]*STOCK[[#This Row],[Costo total]]</f>
        <v>17.171111111111109</v>
      </c>
    </row>
    <row r="160" spans="1:29" s="12" customFormat="1" ht="50" customHeight="1" x14ac:dyDescent="0.15">
      <c r="A160" s="12" t="s">
        <v>668</v>
      </c>
      <c r="B160" s="70"/>
      <c r="C160" s="12" t="s">
        <v>4</v>
      </c>
      <c r="D160" s="12" t="s">
        <v>1519</v>
      </c>
      <c r="E160" s="12" t="s">
        <v>1544</v>
      </c>
      <c r="F160" s="12" t="s">
        <v>238</v>
      </c>
      <c r="G160" s="12" t="s">
        <v>69</v>
      </c>
      <c r="H160" s="12">
        <f>STOCK[[#This Row],[Precio Final]]</f>
        <v>20</v>
      </c>
      <c r="I160" s="12">
        <f>STOCK[[#This Row],[Precio Venta Ideal (x1.5)]]</f>
        <v>22.324999999999999</v>
      </c>
      <c r="J160" s="87">
        <v>1</v>
      </c>
      <c r="K160" s="87">
        <f>SUMIFS(VENTAS[Cantidad],VENTAS[Código del producto Vendido],STOCK[[#This Row],[Code]])</f>
        <v>1</v>
      </c>
      <c r="L160" s="87">
        <f>STOCK[[#This Row],[Entradas]]-STOCK[[#This Row],[Salidas]]</f>
        <v>0</v>
      </c>
      <c r="M160" s="12">
        <f>STOCK[[#This Row],[Precio Final]]*10%</f>
        <v>2</v>
      </c>
      <c r="N160" s="12">
        <v>188.7</v>
      </c>
      <c r="O160" s="12">
        <v>18</v>
      </c>
      <c r="P160" s="12">
        <v>10.483333333333333</v>
      </c>
      <c r="Q160" s="87">
        <v>300</v>
      </c>
      <c r="R160" s="12">
        <v>8</v>
      </c>
      <c r="S160" s="12">
        <f>STOCK[[#This Row],[Peso (g)]]*STOCK[[#This Row],[Precio Envío Kilogramo (USD)]]/1000</f>
        <v>2.4</v>
      </c>
      <c r="T160" s="12">
        <f>STOCK[[#This Row],[Costo Unitario (USD)]]+STOCK[[#This Row],[Costo Envío (USD)]]+STOCK[[#This Row],[Comisión 10%]]</f>
        <v>14.883333333333333</v>
      </c>
      <c r="U160" s="12">
        <f>STOCK[[#This Row],[Costo total]]*1.5</f>
        <v>22.324999999999999</v>
      </c>
      <c r="V160" s="12">
        <v>20</v>
      </c>
      <c r="W160" s="12">
        <f>STOCK[[#This Row],[Precio Final]]-STOCK[[#This Row],[Costo total]]</f>
        <v>5.1166666666666671</v>
      </c>
      <c r="X160" s="12">
        <f>STOCK[[#This Row],[Ganancia Unitaria]]*STOCK[[#This Row],[Salidas]]</f>
        <v>5.1166666666666671</v>
      </c>
      <c r="AA160" s="12">
        <f>STOCK[[#This Row],[Costo total]]*STOCK[[#This Row],[Entradas]]</f>
        <v>14.883333333333333</v>
      </c>
      <c r="AB160" s="12">
        <f>STOCK[[#This Row],[Stock Actual]]*STOCK[[#This Row],[Costo total]]</f>
        <v>0</v>
      </c>
    </row>
    <row r="161" spans="1:28" s="7" customFormat="1" ht="50" customHeight="1" x14ac:dyDescent="0.15">
      <c r="A161" s="7" t="s">
        <v>669</v>
      </c>
      <c r="B161" s="70"/>
      <c r="C161" s="7" t="s">
        <v>4</v>
      </c>
      <c r="D161" s="7" t="s">
        <v>1519</v>
      </c>
      <c r="E161" s="7" t="s">
        <v>372</v>
      </c>
      <c r="F161" s="7" t="s">
        <v>243</v>
      </c>
      <c r="G161" s="7" t="s">
        <v>69</v>
      </c>
      <c r="H161" s="7">
        <f>STOCK[[#This Row],[Precio Final]]</f>
        <v>20</v>
      </c>
      <c r="I161" s="7">
        <f>STOCK[[#This Row],[Precio Venta Ideal (x1.5)]]</f>
        <v>22.324999999999999</v>
      </c>
      <c r="J161" s="8">
        <v>1</v>
      </c>
      <c r="K161" s="8">
        <f>SUMIFS(VENTAS[Cantidad],VENTAS[Código del producto Vendido],STOCK[[#This Row],[Code]])</f>
        <v>1</v>
      </c>
      <c r="L161" s="8">
        <f>STOCK[[#This Row],[Entradas]]-STOCK[[#This Row],[Salidas]]</f>
        <v>0</v>
      </c>
      <c r="M161" s="7">
        <f>STOCK[[#This Row],[Precio Final]]*10%</f>
        <v>2</v>
      </c>
      <c r="N161" s="7">
        <v>188.7</v>
      </c>
      <c r="O161" s="7">
        <v>18</v>
      </c>
      <c r="P161" s="7">
        <v>10.483333333333333</v>
      </c>
      <c r="Q161" s="8">
        <v>300</v>
      </c>
      <c r="R161" s="7">
        <v>8</v>
      </c>
      <c r="S161" s="7">
        <f>STOCK[[#This Row],[Peso (g)]]*STOCK[[#This Row],[Precio Envío Kilogramo (USD)]]/1000</f>
        <v>2.4</v>
      </c>
      <c r="T161" s="12">
        <f>STOCK[[#This Row],[Costo Unitario (USD)]]+STOCK[[#This Row],[Costo Envío (USD)]]+STOCK[[#This Row],[Comisión 10%]]</f>
        <v>14.883333333333333</v>
      </c>
      <c r="U161" s="7">
        <f>STOCK[[#This Row],[Costo total]]*1.5</f>
        <v>22.324999999999999</v>
      </c>
      <c r="V161" s="7">
        <v>20</v>
      </c>
      <c r="W161" s="7">
        <f>STOCK[[#This Row],[Precio Final]]-STOCK[[#This Row],[Costo total]]</f>
        <v>5.1166666666666671</v>
      </c>
      <c r="X161" s="7">
        <f>STOCK[[#This Row],[Ganancia Unitaria]]*STOCK[[#This Row],[Salidas]]</f>
        <v>5.1166666666666671</v>
      </c>
      <c r="AA161" s="7">
        <f>STOCK[[#This Row],[Costo total]]*STOCK[[#This Row],[Entradas]]</f>
        <v>14.883333333333333</v>
      </c>
      <c r="AB161" s="7">
        <f>STOCK[[#This Row],[Stock Actual]]*STOCK[[#This Row],[Costo total]]</f>
        <v>0</v>
      </c>
    </row>
    <row r="162" spans="1:28" s="12" customFormat="1" ht="50" customHeight="1" x14ac:dyDescent="0.15">
      <c r="A162" s="12" t="s">
        <v>670</v>
      </c>
      <c r="B162" s="70"/>
      <c r="C162" s="12" t="s">
        <v>4</v>
      </c>
      <c r="D162" s="12" t="s">
        <v>26</v>
      </c>
      <c r="E162" s="12" t="s">
        <v>1598</v>
      </c>
      <c r="F162" s="12" t="s">
        <v>2137</v>
      </c>
      <c r="G162" s="12" t="s">
        <v>69</v>
      </c>
      <c r="H162" s="12">
        <f>STOCK[[#This Row],[Precio Final]]</f>
        <v>30</v>
      </c>
      <c r="I162" s="12">
        <f>STOCK[[#This Row],[Precio Venta Ideal (x1.5)]]</f>
        <v>22.842500000000001</v>
      </c>
      <c r="J162" s="87">
        <v>1</v>
      </c>
      <c r="K162" s="87">
        <f>SUMIFS(VENTAS[Cantidad],VENTAS[Código del producto Vendido],STOCK[[#This Row],[Code]])</f>
        <v>0</v>
      </c>
      <c r="L162" s="87">
        <f>STOCK[[#This Row],[Entradas]]-STOCK[[#This Row],[Salidas]]</f>
        <v>1</v>
      </c>
      <c r="M162" s="12">
        <f>STOCK[[#This Row],[Precio Final]]*10%</f>
        <v>3</v>
      </c>
      <c r="N162" s="12">
        <v>158.91</v>
      </c>
      <c r="O162" s="12">
        <v>18</v>
      </c>
      <c r="P162" s="12">
        <v>8.8283333333333331</v>
      </c>
      <c r="Q162" s="87">
        <v>200</v>
      </c>
      <c r="R162" s="12">
        <v>17</v>
      </c>
      <c r="S162" s="12">
        <f>STOCK[[#This Row],[Peso (g)]]*STOCK[[#This Row],[Precio Envío Kilogramo (USD)]]/1000</f>
        <v>3.4</v>
      </c>
      <c r="T162" s="12">
        <f>STOCK[[#This Row],[Costo Unitario (USD)]]+STOCK[[#This Row],[Costo Envío (USD)]]+STOCK[[#This Row],[Comisión 10%]]</f>
        <v>15.228333333333333</v>
      </c>
      <c r="U162" s="12">
        <f>STOCK[[#This Row],[Costo total]]*1.5</f>
        <v>22.842500000000001</v>
      </c>
      <c r="V162" s="12">
        <v>30</v>
      </c>
      <c r="W162" s="12">
        <f>STOCK[[#This Row],[Precio Final]]-STOCK[[#This Row],[Costo total]]</f>
        <v>14.771666666666667</v>
      </c>
      <c r="X162" s="12">
        <f>STOCK[[#This Row],[Ganancia Unitaria]]*STOCK[[#This Row],[Salidas]]</f>
        <v>0</v>
      </c>
      <c r="AA162" s="12">
        <f>STOCK[[#This Row],[Costo total]]*STOCK[[#This Row],[Entradas]]</f>
        <v>15.228333333333333</v>
      </c>
      <c r="AB162" s="12">
        <f>STOCK[[#This Row],[Stock Actual]]*STOCK[[#This Row],[Costo total]]</f>
        <v>15.228333333333333</v>
      </c>
    </row>
    <row r="163" spans="1:28" s="7" customFormat="1" ht="50" customHeight="1" x14ac:dyDescent="0.15">
      <c r="A163" s="7" t="s">
        <v>671</v>
      </c>
      <c r="B163" s="70"/>
      <c r="C163" s="7" t="s">
        <v>4</v>
      </c>
      <c r="D163" s="7" t="s">
        <v>26</v>
      </c>
      <c r="E163" s="7" t="s">
        <v>480</v>
      </c>
      <c r="F163" s="7" t="s">
        <v>238</v>
      </c>
      <c r="G163" s="7" t="s">
        <v>69</v>
      </c>
      <c r="H163" s="7">
        <f>STOCK[[#This Row],[Precio Final]]</f>
        <v>16</v>
      </c>
      <c r="I163" s="7">
        <f>STOCK[[#This Row],[Precio Venta Ideal (x1.5)]]</f>
        <v>21.155833333333334</v>
      </c>
      <c r="J163" s="8">
        <v>1</v>
      </c>
      <c r="K163" s="8">
        <f>SUMIFS(VENTAS[Cantidad],VENTAS[Código del producto Vendido],STOCK[[#This Row],[Code]])</f>
        <v>1</v>
      </c>
      <c r="L163" s="8">
        <f>STOCK[[#This Row],[Entradas]]-STOCK[[#This Row],[Salidas]]</f>
        <v>0</v>
      </c>
      <c r="M163" s="7">
        <f>STOCK[[#This Row],[Precio Final]]*10%</f>
        <v>1.6</v>
      </c>
      <c r="N163" s="7">
        <v>163.87</v>
      </c>
      <c r="O163" s="7">
        <v>18</v>
      </c>
      <c r="P163" s="7">
        <v>9.1038888888888891</v>
      </c>
      <c r="Q163" s="8">
        <v>200</v>
      </c>
      <c r="R163" s="7">
        <v>17</v>
      </c>
      <c r="S163" s="7">
        <f>STOCK[[#This Row],[Peso (g)]]*STOCK[[#This Row],[Precio Envío Kilogramo (USD)]]/1000</f>
        <v>3.4</v>
      </c>
      <c r="T163" s="12">
        <f>STOCK[[#This Row],[Costo Unitario (USD)]]+STOCK[[#This Row],[Costo Envío (USD)]]+STOCK[[#This Row],[Comisión 10%]]</f>
        <v>14.103888888888889</v>
      </c>
      <c r="U163" s="7">
        <f>STOCK[[#This Row],[Costo total]]*1.5</f>
        <v>21.155833333333334</v>
      </c>
      <c r="V163" s="7">
        <v>16</v>
      </c>
      <c r="W163" s="7">
        <f>STOCK[[#This Row],[Precio Final]]-STOCK[[#This Row],[Costo total]]</f>
        <v>1.8961111111111109</v>
      </c>
      <c r="X163" s="7">
        <f>STOCK[[#This Row],[Ganancia Unitaria]]*STOCK[[#This Row],[Salidas]]</f>
        <v>1.8961111111111109</v>
      </c>
      <c r="AA163" s="7">
        <f>STOCK[[#This Row],[Costo total]]*STOCK[[#This Row],[Entradas]]</f>
        <v>14.103888888888889</v>
      </c>
      <c r="AB163" s="7">
        <f>STOCK[[#This Row],[Stock Actual]]*STOCK[[#This Row],[Costo total]]</f>
        <v>0</v>
      </c>
    </row>
    <row r="164" spans="1:28" s="12" customFormat="1" ht="50" customHeight="1" x14ac:dyDescent="0.15">
      <c r="A164" s="12" t="s">
        <v>92</v>
      </c>
      <c r="B164" s="70"/>
      <c r="C164" s="12" t="s">
        <v>4</v>
      </c>
      <c r="D164" s="12" t="s">
        <v>26</v>
      </c>
      <c r="E164" s="12" t="s">
        <v>374</v>
      </c>
      <c r="F164" s="12" t="s">
        <v>238</v>
      </c>
      <c r="G164" s="12" t="s">
        <v>69</v>
      </c>
      <c r="H164" s="12">
        <f>STOCK[[#This Row],[Precio Final]]</f>
        <v>16</v>
      </c>
      <c r="I164" s="12">
        <f>STOCK[[#This Row],[Precio Venta Ideal (x1.5)]]</f>
        <v>21.6525</v>
      </c>
      <c r="J164" s="87">
        <v>1</v>
      </c>
      <c r="K164" s="87">
        <f>SUMIFS(VENTAS[Cantidad],VENTAS[Código del producto Vendido],STOCK[[#This Row],[Code]])</f>
        <v>1</v>
      </c>
      <c r="L164" s="87">
        <f>STOCK[[#This Row],[Entradas]]-STOCK[[#This Row],[Salidas]]</f>
        <v>0</v>
      </c>
      <c r="M164" s="12">
        <f>STOCK[[#This Row],[Precio Final]]*10%</f>
        <v>1.6</v>
      </c>
      <c r="N164" s="12">
        <v>169.83</v>
      </c>
      <c r="O164" s="12">
        <v>18</v>
      </c>
      <c r="P164" s="12">
        <v>9.4350000000000005</v>
      </c>
      <c r="Q164" s="87">
        <v>200</v>
      </c>
      <c r="R164" s="12">
        <v>17</v>
      </c>
      <c r="S164" s="12">
        <f>STOCK[[#This Row],[Peso (g)]]*STOCK[[#This Row],[Precio Envío Kilogramo (USD)]]/1000</f>
        <v>3.4</v>
      </c>
      <c r="T164" s="12">
        <f>STOCK[[#This Row],[Costo Unitario (USD)]]+STOCK[[#This Row],[Costo Envío (USD)]]+STOCK[[#This Row],[Comisión 10%]]</f>
        <v>14.435</v>
      </c>
      <c r="U164" s="12">
        <f>STOCK[[#This Row],[Costo total]]*1.5</f>
        <v>21.6525</v>
      </c>
      <c r="V164" s="12">
        <v>16</v>
      </c>
      <c r="W164" s="12">
        <f>STOCK[[#This Row],[Precio Final]]-STOCK[[#This Row],[Costo total]]</f>
        <v>1.5649999999999995</v>
      </c>
      <c r="X164" s="12">
        <f>STOCK[[#This Row],[Ganancia Unitaria]]*STOCK[[#This Row],[Salidas]]</f>
        <v>1.5649999999999995</v>
      </c>
      <c r="AA164" s="12">
        <f>STOCK[[#This Row],[Costo total]]*STOCK[[#This Row],[Entradas]]</f>
        <v>14.435</v>
      </c>
      <c r="AB164" s="12">
        <f>STOCK[[#This Row],[Stock Actual]]*STOCK[[#This Row],[Costo total]]</f>
        <v>0</v>
      </c>
    </row>
    <row r="165" spans="1:28" s="7" customFormat="1" ht="50" customHeight="1" x14ac:dyDescent="0.15">
      <c r="A165" s="7" t="s">
        <v>210</v>
      </c>
      <c r="B165" s="70"/>
      <c r="C165" s="7" t="s">
        <v>4</v>
      </c>
      <c r="D165" s="7" t="s">
        <v>90</v>
      </c>
      <c r="E165" s="7" t="s">
        <v>60</v>
      </c>
      <c r="F165" s="7" t="s">
        <v>244</v>
      </c>
      <c r="G165" s="7" t="s">
        <v>69</v>
      </c>
      <c r="H165" s="7">
        <f>STOCK[[#This Row],[Precio Final]]</f>
        <v>30</v>
      </c>
      <c r="I165" s="7">
        <f>STOCK[[#This Row],[Precio Venta Ideal (x1.5)]]</f>
        <v>23.18333333333333</v>
      </c>
      <c r="J165" s="8">
        <v>1</v>
      </c>
      <c r="K165" s="8">
        <f>SUMIFS(VENTAS[Cantidad],VENTAS[Código del producto Vendido],STOCK[[#This Row],[Code]])</f>
        <v>1</v>
      </c>
      <c r="L165" s="8">
        <f>STOCK[[#This Row],[Entradas]]-STOCK[[#This Row],[Salidas]]</f>
        <v>0</v>
      </c>
      <c r="M165" s="7">
        <f>STOCK[[#This Row],[Precio Final]]*10%</f>
        <v>3</v>
      </c>
      <c r="N165" s="7">
        <v>202.6</v>
      </c>
      <c r="O165" s="7">
        <v>18</v>
      </c>
      <c r="P165" s="7">
        <v>11.255555555555555</v>
      </c>
      <c r="Q165" s="8">
        <v>150</v>
      </c>
      <c r="R165" s="7">
        <v>8</v>
      </c>
      <c r="S165" s="7">
        <f>STOCK[[#This Row],[Peso (g)]]*STOCK[[#This Row],[Precio Envío Kilogramo (USD)]]/1000</f>
        <v>1.2</v>
      </c>
      <c r="T165" s="12">
        <f>STOCK[[#This Row],[Costo Unitario (USD)]]+STOCK[[#This Row],[Costo Envío (USD)]]+STOCK[[#This Row],[Comisión 10%]]</f>
        <v>15.455555555555554</v>
      </c>
      <c r="U165" s="7">
        <f>STOCK[[#This Row],[Costo total]]*1.5</f>
        <v>23.18333333333333</v>
      </c>
      <c r="V165" s="7">
        <v>30</v>
      </c>
      <c r="W165" s="7">
        <f>STOCK[[#This Row],[Precio Final]]-STOCK[[#This Row],[Costo total]]</f>
        <v>14.544444444444446</v>
      </c>
      <c r="X165" s="7">
        <f>STOCK[[#This Row],[Ganancia Unitaria]]*STOCK[[#This Row],[Salidas]]</f>
        <v>14.544444444444446</v>
      </c>
      <c r="AA165" s="7">
        <f>STOCK[[#This Row],[Costo total]]*STOCK[[#This Row],[Entradas]]</f>
        <v>15.455555555555554</v>
      </c>
      <c r="AB165" s="7">
        <f>STOCK[[#This Row],[Stock Actual]]*STOCK[[#This Row],[Costo total]]</f>
        <v>0</v>
      </c>
    </row>
    <row r="166" spans="1:28" s="12" customFormat="1" ht="50" customHeight="1" x14ac:dyDescent="0.15">
      <c r="A166" s="12" t="s">
        <v>97</v>
      </c>
      <c r="B166" s="70"/>
      <c r="C166" s="12" t="s">
        <v>4</v>
      </c>
      <c r="D166" s="12" t="s">
        <v>26</v>
      </c>
      <c r="E166" s="12" t="s">
        <v>61</v>
      </c>
      <c r="F166" s="12" t="s">
        <v>244</v>
      </c>
      <c r="G166" s="12" t="s">
        <v>69</v>
      </c>
      <c r="H166" s="12">
        <f>STOCK[[#This Row],[Precio Final]]</f>
        <v>12</v>
      </c>
      <c r="I166" s="12">
        <f>STOCK[[#This Row],[Precio Venta Ideal (x1.5)]]</f>
        <v>14.361666666666668</v>
      </c>
      <c r="J166" s="87">
        <v>1</v>
      </c>
      <c r="K166" s="87">
        <f>SUMIFS(VENTAS[Cantidad],VENTAS[Código del producto Vendido],STOCK[[#This Row],[Code]])</f>
        <v>1</v>
      </c>
      <c r="L166" s="87">
        <f>STOCK[[#This Row],[Entradas]]-STOCK[[#This Row],[Salidas]]</f>
        <v>0</v>
      </c>
      <c r="M166" s="12">
        <f>STOCK[[#This Row],[Precio Final]]*10%</f>
        <v>1.2000000000000002</v>
      </c>
      <c r="N166" s="12">
        <v>95.66</v>
      </c>
      <c r="O166" s="12">
        <v>18</v>
      </c>
      <c r="P166" s="12">
        <v>5.3144444444444439</v>
      </c>
      <c r="Q166" s="87">
        <v>180</v>
      </c>
      <c r="R166" s="12">
        <v>17</v>
      </c>
      <c r="S166" s="12">
        <f>STOCK[[#This Row],[Peso (g)]]*STOCK[[#This Row],[Precio Envío Kilogramo (USD)]]/1000</f>
        <v>3.06</v>
      </c>
      <c r="T166" s="12">
        <f>STOCK[[#This Row],[Costo Unitario (USD)]]+STOCK[[#This Row],[Costo Envío (USD)]]+STOCK[[#This Row],[Comisión 10%]]</f>
        <v>9.5744444444444454</v>
      </c>
      <c r="U166" s="12">
        <f>STOCK[[#This Row],[Costo total]]*1.5</f>
        <v>14.361666666666668</v>
      </c>
      <c r="V166" s="12">
        <v>12</v>
      </c>
      <c r="W166" s="12">
        <f>STOCK[[#This Row],[Precio Final]]-STOCK[[#This Row],[Costo total]]</f>
        <v>2.4255555555555546</v>
      </c>
      <c r="X166" s="12">
        <f>STOCK[[#This Row],[Ganancia Unitaria]]*STOCK[[#This Row],[Salidas]]</f>
        <v>2.4255555555555546</v>
      </c>
      <c r="AA166" s="12">
        <f>STOCK[[#This Row],[Costo total]]*STOCK[[#This Row],[Entradas]]</f>
        <v>9.5744444444444454</v>
      </c>
      <c r="AB166" s="12">
        <f>STOCK[[#This Row],[Stock Actual]]*STOCK[[#This Row],[Costo total]]</f>
        <v>0</v>
      </c>
    </row>
    <row r="167" spans="1:28" s="7" customFormat="1" ht="50" customHeight="1" x14ac:dyDescent="0.15">
      <c r="A167" s="7" t="s">
        <v>98</v>
      </c>
      <c r="B167" s="70"/>
      <c r="C167" s="7" t="s">
        <v>4</v>
      </c>
      <c r="D167" s="7" t="s">
        <v>26</v>
      </c>
      <c r="E167" s="7" t="s">
        <v>62</v>
      </c>
      <c r="F167" s="7" t="s">
        <v>244</v>
      </c>
      <c r="G167" s="7" t="s">
        <v>69</v>
      </c>
      <c r="H167" s="7">
        <f>STOCK[[#This Row],[Precio Final]]</f>
        <v>30</v>
      </c>
      <c r="I167" s="7">
        <f>STOCK[[#This Row],[Precio Venta Ideal (x1.5)]]</f>
        <v>33.686666666666667</v>
      </c>
      <c r="J167" s="8">
        <v>1</v>
      </c>
      <c r="K167" s="8">
        <f>SUMIFS(VENTAS[Cantidad],VENTAS[Código del producto Vendido],STOCK[[#This Row],[Code]])</f>
        <v>1</v>
      </c>
      <c r="L167" s="8">
        <f>STOCK[[#This Row],[Entradas]]-STOCK[[#This Row],[Salidas]]</f>
        <v>0</v>
      </c>
      <c r="M167" s="7">
        <f>STOCK[[#This Row],[Precio Final]]*10%</f>
        <v>3</v>
      </c>
      <c r="N167" s="7">
        <v>289.04000000000002</v>
      </c>
      <c r="O167" s="7">
        <v>18</v>
      </c>
      <c r="P167" s="7">
        <v>16.05777777777778</v>
      </c>
      <c r="Q167" s="8">
        <v>200</v>
      </c>
      <c r="R167" s="7">
        <v>17</v>
      </c>
      <c r="S167" s="7">
        <f>STOCK[[#This Row],[Peso (g)]]*STOCK[[#This Row],[Precio Envío Kilogramo (USD)]]/1000</f>
        <v>3.4</v>
      </c>
      <c r="T167" s="12">
        <f>STOCK[[#This Row],[Costo Unitario (USD)]]+STOCK[[#This Row],[Costo Envío (USD)]]+STOCK[[#This Row],[Comisión 10%]]</f>
        <v>22.457777777777778</v>
      </c>
      <c r="U167" s="7">
        <f>STOCK[[#This Row],[Costo total]]*1.5</f>
        <v>33.686666666666667</v>
      </c>
      <c r="V167" s="7">
        <v>30</v>
      </c>
      <c r="W167" s="7">
        <f>STOCK[[#This Row],[Precio Final]]-STOCK[[#This Row],[Costo total]]</f>
        <v>7.5422222222222217</v>
      </c>
      <c r="X167" s="7">
        <f>STOCK[[#This Row],[Ganancia Unitaria]]*STOCK[[#This Row],[Salidas]]</f>
        <v>7.5422222222222217</v>
      </c>
      <c r="AA167" s="7">
        <f>STOCK[[#This Row],[Costo total]]*STOCK[[#This Row],[Entradas]]</f>
        <v>22.457777777777778</v>
      </c>
      <c r="AB167" s="7">
        <f>STOCK[[#This Row],[Stock Actual]]*STOCK[[#This Row],[Costo total]]</f>
        <v>0</v>
      </c>
    </row>
    <row r="168" spans="1:28" s="12" customFormat="1" ht="50" customHeight="1" x14ac:dyDescent="0.15">
      <c r="A168" s="12" t="s">
        <v>99</v>
      </c>
      <c r="B168" s="70"/>
      <c r="C168" s="12" t="s">
        <v>4</v>
      </c>
      <c r="D168" s="12" t="s">
        <v>26</v>
      </c>
      <c r="E168" s="12" t="s">
        <v>63</v>
      </c>
      <c r="F168" s="12" t="s">
        <v>244</v>
      </c>
      <c r="G168" s="12" t="s">
        <v>69</v>
      </c>
      <c r="H168" s="12">
        <f>STOCK[[#This Row],[Precio Final]]</f>
        <v>12</v>
      </c>
      <c r="I168" s="12">
        <f>STOCK[[#This Row],[Precio Venta Ideal (x1.5)]]</f>
        <v>12.672500000000001</v>
      </c>
      <c r="J168" s="87">
        <v>1</v>
      </c>
      <c r="K168" s="87">
        <f>SUMIFS(VENTAS[Cantidad],VENTAS[Código del producto Vendido],STOCK[[#This Row],[Code]])</f>
        <v>1</v>
      </c>
      <c r="L168" s="87">
        <f>STOCK[[#This Row],[Entradas]]-STOCK[[#This Row],[Salidas]]</f>
        <v>0</v>
      </c>
      <c r="M168" s="12">
        <f>STOCK[[#This Row],[Precio Final]]*10%</f>
        <v>1.2000000000000002</v>
      </c>
      <c r="N168" s="12">
        <v>84.57</v>
      </c>
      <c r="O168" s="12">
        <v>18</v>
      </c>
      <c r="P168" s="12">
        <v>4.6983333333333333</v>
      </c>
      <c r="Q168" s="87">
        <v>150</v>
      </c>
      <c r="R168" s="12">
        <v>17</v>
      </c>
      <c r="S168" s="12">
        <f>STOCK[[#This Row],[Peso (g)]]*STOCK[[#This Row],[Precio Envío Kilogramo (USD)]]/1000</f>
        <v>2.5499999999999998</v>
      </c>
      <c r="T168" s="12">
        <f>STOCK[[#This Row],[Costo Unitario (USD)]]+STOCK[[#This Row],[Costo Envío (USD)]]+STOCK[[#This Row],[Comisión 10%]]</f>
        <v>8.4483333333333341</v>
      </c>
      <c r="U168" s="12">
        <f>STOCK[[#This Row],[Costo total]]*1.5</f>
        <v>12.672500000000001</v>
      </c>
      <c r="V168" s="12">
        <v>12</v>
      </c>
      <c r="W168" s="12">
        <f>STOCK[[#This Row],[Precio Final]]-STOCK[[#This Row],[Costo total]]</f>
        <v>3.5516666666666659</v>
      </c>
      <c r="X168" s="12">
        <f>STOCK[[#This Row],[Ganancia Unitaria]]*STOCK[[#This Row],[Salidas]]</f>
        <v>3.5516666666666659</v>
      </c>
      <c r="AA168" s="12">
        <f>STOCK[[#This Row],[Costo total]]*STOCK[[#This Row],[Entradas]]</f>
        <v>8.4483333333333341</v>
      </c>
      <c r="AB168" s="12">
        <f>STOCK[[#This Row],[Stock Actual]]*STOCK[[#This Row],[Costo total]]</f>
        <v>0</v>
      </c>
    </row>
    <row r="169" spans="1:28" s="7" customFormat="1" ht="50" customHeight="1" x14ac:dyDescent="0.15">
      <c r="A169" s="7" t="s">
        <v>100</v>
      </c>
      <c r="B169" s="70"/>
      <c r="C169" s="7" t="s">
        <v>4</v>
      </c>
      <c r="D169" s="7" t="s">
        <v>26</v>
      </c>
      <c r="E169" s="7" t="s">
        <v>375</v>
      </c>
      <c r="F169" s="7" t="s">
        <v>238</v>
      </c>
      <c r="G169" s="7" t="s">
        <v>69</v>
      </c>
      <c r="H169" s="7">
        <f>STOCK[[#This Row],[Precio Final]]</f>
        <v>12</v>
      </c>
      <c r="I169" s="7">
        <f>STOCK[[#This Row],[Precio Venta Ideal (x1.5)]]</f>
        <v>12.672500000000001</v>
      </c>
      <c r="J169" s="8">
        <v>1</v>
      </c>
      <c r="K169" s="8">
        <f>SUMIFS(VENTAS[Cantidad],VENTAS[Código del producto Vendido],STOCK[[#This Row],[Code]])</f>
        <v>1</v>
      </c>
      <c r="L169" s="8">
        <f>STOCK[[#This Row],[Entradas]]-STOCK[[#This Row],[Salidas]]</f>
        <v>0</v>
      </c>
      <c r="M169" s="7">
        <f>STOCK[[#This Row],[Precio Final]]*10%</f>
        <v>1.2000000000000002</v>
      </c>
      <c r="N169" s="7">
        <v>84.57</v>
      </c>
      <c r="O169" s="7">
        <v>18</v>
      </c>
      <c r="P169" s="7">
        <v>4.6983333333333333</v>
      </c>
      <c r="Q169" s="8">
        <v>150</v>
      </c>
      <c r="R169" s="7">
        <v>17</v>
      </c>
      <c r="S169" s="7">
        <f>STOCK[[#This Row],[Peso (g)]]*STOCK[[#This Row],[Precio Envío Kilogramo (USD)]]/1000</f>
        <v>2.5499999999999998</v>
      </c>
      <c r="T169" s="12">
        <f>STOCK[[#This Row],[Costo Unitario (USD)]]+STOCK[[#This Row],[Costo Envío (USD)]]+STOCK[[#This Row],[Comisión 10%]]</f>
        <v>8.4483333333333341</v>
      </c>
      <c r="U169" s="7">
        <f>STOCK[[#This Row],[Costo total]]*1.5</f>
        <v>12.672500000000001</v>
      </c>
      <c r="V169" s="7">
        <v>12</v>
      </c>
      <c r="W169" s="7">
        <f>STOCK[[#This Row],[Precio Final]]-STOCK[[#This Row],[Costo total]]</f>
        <v>3.5516666666666659</v>
      </c>
      <c r="X169" s="7">
        <f>STOCK[[#This Row],[Ganancia Unitaria]]*STOCK[[#This Row],[Salidas]]</f>
        <v>3.5516666666666659</v>
      </c>
      <c r="AA169" s="7">
        <f>STOCK[[#This Row],[Costo total]]*STOCK[[#This Row],[Entradas]]</f>
        <v>8.4483333333333341</v>
      </c>
      <c r="AB169" s="7">
        <f>STOCK[[#This Row],[Stock Actual]]*STOCK[[#This Row],[Costo total]]</f>
        <v>0</v>
      </c>
    </row>
    <row r="170" spans="1:28" s="12" customFormat="1" ht="50" customHeight="1" x14ac:dyDescent="0.15">
      <c r="A170" s="12" t="s">
        <v>672</v>
      </c>
      <c r="B170" s="70"/>
      <c r="C170" s="12" t="s">
        <v>4</v>
      </c>
      <c r="D170" s="12" t="s">
        <v>26</v>
      </c>
      <c r="E170" s="12" t="s">
        <v>1599</v>
      </c>
      <c r="F170" s="12" t="s">
        <v>2103</v>
      </c>
      <c r="G170" s="12" t="s">
        <v>69</v>
      </c>
      <c r="H170" s="12">
        <f>STOCK[[#This Row],[Precio Final]]</f>
        <v>18</v>
      </c>
      <c r="I170" s="12">
        <f>STOCK[[#This Row],[Precio Venta Ideal (x1.5)]]</f>
        <v>14.900833333333336</v>
      </c>
      <c r="J170" s="87">
        <v>1</v>
      </c>
      <c r="K170" s="87">
        <f>SUMIFS(VENTAS[Cantidad],VENTAS[Código del producto Vendido],STOCK[[#This Row],[Code]])</f>
        <v>0</v>
      </c>
      <c r="L170" s="87">
        <f>STOCK[[#This Row],[Entradas]]-STOCK[[#This Row],[Salidas]]</f>
        <v>1</v>
      </c>
      <c r="M170" s="12">
        <f>STOCK[[#This Row],[Precio Final]]*10%</f>
        <v>1.8</v>
      </c>
      <c r="N170" s="12">
        <v>100.51</v>
      </c>
      <c r="O170" s="12">
        <v>18</v>
      </c>
      <c r="P170" s="12">
        <v>5.5838888888888896</v>
      </c>
      <c r="Q170" s="87">
        <v>150</v>
      </c>
      <c r="R170" s="12">
        <v>17</v>
      </c>
      <c r="S170" s="12">
        <f>STOCK[[#This Row],[Peso (g)]]*STOCK[[#This Row],[Precio Envío Kilogramo (USD)]]/1000</f>
        <v>2.5499999999999998</v>
      </c>
      <c r="T170" s="12">
        <f>STOCK[[#This Row],[Costo Unitario (USD)]]+STOCK[[#This Row],[Costo Envío (USD)]]+STOCK[[#This Row],[Comisión 10%]]</f>
        <v>9.933888888888891</v>
      </c>
      <c r="U170" s="12">
        <f>STOCK[[#This Row],[Costo total]]*1.5</f>
        <v>14.900833333333336</v>
      </c>
      <c r="V170" s="12">
        <v>18</v>
      </c>
      <c r="W170" s="12">
        <f>STOCK[[#This Row],[Precio Final]]-STOCK[[#This Row],[Costo total]]</f>
        <v>8.066111111111109</v>
      </c>
      <c r="X170" s="12">
        <f>STOCK[[#This Row],[Ganancia Unitaria]]*STOCK[[#This Row],[Salidas]]</f>
        <v>0</v>
      </c>
      <c r="AA170" s="12">
        <f>STOCK[[#This Row],[Costo total]]*STOCK[[#This Row],[Entradas]]</f>
        <v>9.933888888888891</v>
      </c>
      <c r="AB170" s="12">
        <f>STOCK[[#This Row],[Stock Actual]]*STOCK[[#This Row],[Costo total]]</f>
        <v>9.933888888888891</v>
      </c>
    </row>
    <row r="171" spans="1:28" s="7" customFormat="1" ht="50" customHeight="1" x14ac:dyDescent="0.15">
      <c r="A171" s="7" t="s">
        <v>94</v>
      </c>
      <c r="B171" s="70"/>
      <c r="C171" s="7" t="s">
        <v>4</v>
      </c>
      <c r="D171" s="7" t="s">
        <v>88</v>
      </c>
      <c r="E171" s="7" t="s">
        <v>64</v>
      </c>
      <c r="F171" s="7" t="s">
        <v>992</v>
      </c>
      <c r="G171" s="7" t="s">
        <v>69</v>
      </c>
      <c r="H171" s="7">
        <f>STOCK[[#This Row],[Precio Final]]</f>
        <v>10</v>
      </c>
      <c r="I171" s="7">
        <f>STOCK[[#This Row],[Precio Venta Ideal (x1.5)]]</f>
        <v>10.094166666666666</v>
      </c>
      <c r="J171" s="8">
        <v>1</v>
      </c>
      <c r="K171" s="8">
        <f>SUMIFS(VENTAS[Cantidad],VENTAS[Código del producto Vendido],STOCK[[#This Row],[Code]])</f>
        <v>1</v>
      </c>
      <c r="L171" s="8">
        <f>STOCK[[#This Row],[Entradas]]-STOCK[[#This Row],[Salidas]]</f>
        <v>0</v>
      </c>
      <c r="M171" s="7">
        <f>STOCK[[#This Row],[Precio Final]]*10%</f>
        <v>1</v>
      </c>
      <c r="N171" s="7">
        <v>88.73</v>
      </c>
      <c r="O171" s="7">
        <v>18</v>
      </c>
      <c r="P171" s="7">
        <v>4.929444444444445</v>
      </c>
      <c r="Q171" s="8">
        <v>100</v>
      </c>
      <c r="R171" s="7">
        <v>8</v>
      </c>
      <c r="S171" s="7">
        <f>STOCK[[#This Row],[Peso (g)]]*STOCK[[#This Row],[Precio Envío Kilogramo (USD)]]/1000</f>
        <v>0.8</v>
      </c>
      <c r="T171" s="12">
        <f>STOCK[[#This Row],[Costo Unitario (USD)]]+STOCK[[#This Row],[Costo Envío (USD)]]+STOCK[[#This Row],[Comisión 10%]]</f>
        <v>6.7294444444444448</v>
      </c>
      <c r="U171" s="7">
        <f>STOCK[[#This Row],[Costo total]]*1.5</f>
        <v>10.094166666666666</v>
      </c>
      <c r="V171" s="7">
        <v>10</v>
      </c>
      <c r="W171" s="7">
        <f>STOCK[[#This Row],[Precio Final]]-STOCK[[#This Row],[Costo total]]</f>
        <v>3.2705555555555552</v>
      </c>
      <c r="X171" s="7">
        <f>STOCK[[#This Row],[Ganancia Unitaria]]*STOCK[[#This Row],[Salidas]]</f>
        <v>3.2705555555555552</v>
      </c>
      <c r="AA171" s="7">
        <f>STOCK[[#This Row],[Costo total]]*STOCK[[#This Row],[Entradas]]</f>
        <v>6.7294444444444448</v>
      </c>
      <c r="AB171" s="7">
        <f>STOCK[[#This Row],[Stock Actual]]*STOCK[[#This Row],[Costo total]]</f>
        <v>0</v>
      </c>
    </row>
    <row r="172" spans="1:28" s="12" customFormat="1" ht="50" customHeight="1" x14ac:dyDescent="0.15">
      <c r="A172" s="12" t="s">
        <v>96</v>
      </c>
      <c r="B172" s="70"/>
      <c r="C172" s="12" t="s">
        <v>4</v>
      </c>
      <c r="D172" s="12" t="s">
        <v>88</v>
      </c>
      <c r="E172" s="12" t="s">
        <v>65</v>
      </c>
      <c r="F172" s="12" t="s">
        <v>1551</v>
      </c>
      <c r="G172" s="12" t="s">
        <v>69</v>
      </c>
      <c r="H172" s="12">
        <f>STOCK[[#This Row],[Precio Final]]</f>
        <v>15</v>
      </c>
      <c r="I172" s="12">
        <f>STOCK[[#This Row],[Precio Venta Ideal (x1.5)]]</f>
        <v>13.95</v>
      </c>
      <c r="J172" s="87">
        <v>2</v>
      </c>
      <c r="K172" s="87">
        <f>SUMIFS(VENTAS[Cantidad],VENTAS[Código del producto Vendido],STOCK[[#This Row],[Code]])</f>
        <v>2</v>
      </c>
      <c r="L172" s="87">
        <f>STOCK[[#This Row],[Entradas]]-STOCK[[#This Row],[Salidas]]</f>
        <v>0</v>
      </c>
      <c r="M172" s="12">
        <f>STOCK[[#This Row],[Precio Final]]*10%</f>
        <v>1.5</v>
      </c>
      <c r="N172" s="12">
        <v>111.6</v>
      </c>
      <c r="O172" s="12">
        <v>18</v>
      </c>
      <c r="P172" s="12">
        <v>6.1999999999999993</v>
      </c>
      <c r="Q172" s="87">
        <v>200</v>
      </c>
      <c r="R172" s="12">
        <v>8</v>
      </c>
      <c r="S172" s="12">
        <f>STOCK[[#This Row],[Peso (g)]]*STOCK[[#This Row],[Precio Envío Kilogramo (USD)]]/1000</f>
        <v>1.6</v>
      </c>
      <c r="T172" s="12">
        <f>STOCK[[#This Row],[Costo Unitario (USD)]]+STOCK[[#This Row],[Costo Envío (USD)]]+STOCK[[#This Row],[Comisión 10%]]</f>
        <v>9.2999999999999989</v>
      </c>
      <c r="U172" s="12">
        <f>STOCK[[#This Row],[Costo total]]*1.5</f>
        <v>13.95</v>
      </c>
      <c r="V172" s="12">
        <v>15</v>
      </c>
      <c r="W172" s="12">
        <f>STOCK[[#This Row],[Precio Final]]-STOCK[[#This Row],[Costo total]]</f>
        <v>5.7000000000000011</v>
      </c>
      <c r="X172" s="12">
        <f>STOCK[[#This Row],[Ganancia Unitaria]]*STOCK[[#This Row],[Salidas]]</f>
        <v>11.400000000000002</v>
      </c>
      <c r="AA172" s="12">
        <f>STOCK[[#This Row],[Costo total]]*STOCK[[#This Row],[Entradas]]</f>
        <v>18.599999999999998</v>
      </c>
      <c r="AB172" s="12">
        <f>STOCK[[#This Row],[Stock Actual]]*STOCK[[#This Row],[Costo total]]</f>
        <v>0</v>
      </c>
    </row>
    <row r="173" spans="1:28" s="7" customFormat="1" ht="50" customHeight="1" x14ac:dyDescent="0.15">
      <c r="A173" s="7" t="s">
        <v>93</v>
      </c>
      <c r="B173" s="70"/>
      <c r="C173" s="7" t="s">
        <v>4</v>
      </c>
      <c r="D173" s="7" t="s">
        <v>88</v>
      </c>
      <c r="E173" s="7" t="s">
        <v>66</v>
      </c>
      <c r="F173" s="7" t="s">
        <v>1551</v>
      </c>
      <c r="G173" s="7" t="s">
        <v>69</v>
      </c>
      <c r="H173" s="7">
        <f>STOCK[[#This Row],[Precio Final]]</f>
        <v>15</v>
      </c>
      <c r="I173" s="7">
        <f>STOCK[[#This Row],[Precio Venta Ideal (x1.5)]]</f>
        <v>14.296666666666667</v>
      </c>
      <c r="J173" s="8">
        <v>2</v>
      </c>
      <c r="K173" s="8">
        <f>SUMIFS(VENTAS[Cantidad],VENTAS[Código del producto Vendido],STOCK[[#This Row],[Code]])</f>
        <v>2</v>
      </c>
      <c r="L173" s="8">
        <f>STOCK[[#This Row],[Entradas]]-STOCK[[#This Row],[Salidas]]</f>
        <v>0</v>
      </c>
      <c r="M173" s="7">
        <f>STOCK[[#This Row],[Precio Final]]*10%</f>
        <v>1.5</v>
      </c>
      <c r="N173" s="7">
        <v>115.76</v>
      </c>
      <c r="O173" s="7">
        <v>18</v>
      </c>
      <c r="P173" s="7">
        <v>6.431111111111111</v>
      </c>
      <c r="Q173" s="8">
        <v>200</v>
      </c>
      <c r="R173" s="7">
        <v>8</v>
      </c>
      <c r="S173" s="7">
        <f>STOCK[[#This Row],[Peso (g)]]*STOCK[[#This Row],[Precio Envío Kilogramo (USD)]]/1000</f>
        <v>1.6</v>
      </c>
      <c r="T173" s="12">
        <f>STOCK[[#This Row],[Costo Unitario (USD)]]+STOCK[[#This Row],[Costo Envío (USD)]]+STOCK[[#This Row],[Comisión 10%]]</f>
        <v>9.5311111111111106</v>
      </c>
      <c r="U173" s="7">
        <f>STOCK[[#This Row],[Costo total]]*1.5</f>
        <v>14.296666666666667</v>
      </c>
      <c r="V173" s="7">
        <v>15</v>
      </c>
      <c r="W173" s="7">
        <f>STOCK[[#This Row],[Precio Final]]-STOCK[[#This Row],[Costo total]]</f>
        <v>5.4688888888888894</v>
      </c>
      <c r="X173" s="7">
        <f>STOCK[[#This Row],[Ganancia Unitaria]]*STOCK[[#This Row],[Salidas]]</f>
        <v>10.937777777777779</v>
      </c>
      <c r="AA173" s="7">
        <f>STOCK[[#This Row],[Costo total]]*STOCK[[#This Row],[Entradas]]</f>
        <v>19.062222222222221</v>
      </c>
      <c r="AB173" s="7">
        <f>STOCK[[#This Row],[Stock Actual]]*STOCK[[#This Row],[Costo total]]</f>
        <v>0</v>
      </c>
    </row>
    <row r="174" spans="1:28" s="12" customFormat="1" ht="50" customHeight="1" x14ac:dyDescent="0.15">
      <c r="A174" s="12" t="s">
        <v>673</v>
      </c>
      <c r="B174" s="70"/>
      <c r="C174" s="12" t="s">
        <v>4</v>
      </c>
      <c r="D174" s="12" t="s">
        <v>95</v>
      </c>
      <c r="E174" s="12" t="s">
        <v>376</v>
      </c>
      <c r="F174" s="12" t="s">
        <v>249</v>
      </c>
      <c r="G174" s="12" t="s">
        <v>69</v>
      </c>
      <c r="H174" s="12">
        <f>STOCK[[#This Row],[Precio Final]]</f>
        <v>0</v>
      </c>
      <c r="I174" s="12">
        <f>STOCK[[#This Row],[Precio Venta Ideal (x1.5)]]</f>
        <v>2.8600000000000003</v>
      </c>
      <c r="J174" s="87">
        <v>0</v>
      </c>
      <c r="K174" s="87">
        <f>SUMIFS(VENTAS[Cantidad],VENTAS[Código del producto Vendido],STOCK[[#This Row],[Code]])</f>
        <v>0</v>
      </c>
      <c r="L174" s="87">
        <f>STOCK[[#This Row],[Entradas]]-STOCK[[#This Row],[Salidas]]</f>
        <v>0</v>
      </c>
      <c r="M174" s="12">
        <f>STOCK[[#This Row],[Precio Final]]*10%</f>
        <v>0</v>
      </c>
      <c r="N174" s="12">
        <v>30</v>
      </c>
      <c r="O174" s="12">
        <v>18</v>
      </c>
      <c r="P174" s="12">
        <v>1.6666666666666667</v>
      </c>
      <c r="Q174" s="87">
        <v>30</v>
      </c>
      <c r="R174" s="12">
        <v>8</v>
      </c>
      <c r="S174" s="12">
        <f>STOCK[[#This Row],[Peso (g)]]*STOCK[[#This Row],[Precio Envío Kilogramo (USD)]]/1000</f>
        <v>0.24</v>
      </c>
      <c r="T174" s="12">
        <f>STOCK[[#This Row],[Costo Unitario (USD)]]+STOCK[[#This Row],[Costo Envío (USD)]]+STOCK[[#This Row],[Comisión 10%]]</f>
        <v>1.9066666666666667</v>
      </c>
      <c r="U174" s="12">
        <f>STOCK[[#This Row],[Costo total]]*1.5</f>
        <v>2.8600000000000003</v>
      </c>
      <c r="V174" s="12">
        <v>0</v>
      </c>
      <c r="W174" s="12">
        <f>STOCK[[#This Row],[Precio Final]]-STOCK[[#This Row],[Costo total]]</f>
        <v>-1.9066666666666667</v>
      </c>
      <c r="X174" s="12">
        <f>STOCK[[#This Row],[Ganancia Unitaria]]*STOCK[[#This Row],[Salidas]]</f>
        <v>0</v>
      </c>
      <c r="AA174" s="12">
        <f>STOCK[[#This Row],[Costo total]]*STOCK[[#This Row],[Entradas]]</f>
        <v>0</v>
      </c>
      <c r="AB174" s="12">
        <f>STOCK[[#This Row],[Stock Actual]]*STOCK[[#This Row],[Costo total]]</f>
        <v>0</v>
      </c>
    </row>
    <row r="175" spans="1:28" s="7" customFormat="1" ht="50" customHeight="1" x14ac:dyDescent="0.15">
      <c r="A175" s="7" t="s">
        <v>169</v>
      </c>
      <c r="B175" s="70"/>
      <c r="C175" s="7" t="s">
        <v>4</v>
      </c>
      <c r="D175" s="7" t="s">
        <v>88</v>
      </c>
      <c r="E175" s="7" t="s">
        <v>67</v>
      </c>
      <c r="F175" s="7" t="s">
        <v>1551</v>
      </c>
      <c r="G175" s="7" t="s">
        <v>69</v>
      </c>
      <c r="H175" s="7">
        <f>STOCK[[#This Row],[Precio Final]]</f>
        <v>15</v>
      </c>
      <c r="I175" s="7">
        <f>STOCK[[#This Row],[Precio Venta Ideal (x1.5)]]</f>
        <v>16.318333333333335</v>
      </c>
      <c r="J175" s="8">
        <v>2</v>
      </c>
      <c r="K175" s="8">
        <f>SUMIFS(VENTAS[Cantidad],VENTAS[Código del producto Vendido],STOCK[[#This Row],[Code]])</f>
        <v>2</v>
      </c>
      <c r="L175" s="8">
        <f>STOCK[[#This Row],[Entradas]]-STOCK[[#This Row],[Salidas]]</f>
        <v>0</v>
      </c>
      <c r="M175" s="7">
        <f>STOCK[[#This Row],[Precio Final]]*10%</f>
        <v>1.5</v>
      </c>
      <c r="N175" s="7">
        <v>140.02000000000001</v>
      </c>
      <c r="O175" s="7">
        <v>18</v>
      </c>
      <c r="P175" s="7">
        <v>7.7788888888888899</v>
      </c>
      <c r="Q175" s="8">
        <v>200</v>
      </c>
      <c r="R175" s="7">
        <v>8</v>
      </c>
      <c r="S175" s="7">
        <f>STOCK[[#This Row],[Peso (g)]]*STOCK[[#This Row],[Precio Envío Kilogramo (USD)]]/1000</f>
        <v>1.6</v>
      </c>
      <c r="T175" s="12">
        <f>STOCK[[#This Row],[Costo Unitario (USD)]]+STOCK[[#This Row],[Costo Envío (USD)]]+STOCK[[#This Row],[Comisión 10%]]</f>
        <v>10.878888888888889</v>
      </c>
      <c r="U175" s="7">
        <f>STOCK[[#This Row],[Costo total]]*1.5</f>
        <v>16.318333333333335</v>
      </c>
      <c r="V175" s="7">
        <v>15</v>
      </c>
      <c r="W175" s="7">
        <f>STOCK[[#This Row],[Precio Final]]-STOCK[[#This Row],[Costo total]]</f>
        <v>4.1211111111111105</v>
      </c>
      <c r="X175" s="7">
        <f>STOCK[[#This Row],[Ganancia Unitaria]]*STOCK[[#This Row],[Salidas]]</f>
        <v>8.242222222222221</v>
      </c>
      <c r="AA175" s="7">
        <f>STOCK[[#This Row],[Costo total]]*STOCK[[#This Row],[Entradas]]</f>
        <v>21.757777777777779</v>
      </c>
      <c r="AB175" s="7">
        <f>STOCK[[#This Row],[Stock Actual]]*STOCK[[#This Row],[Costo total]]</f>
        <v>0</v>
      </c>
    </row>
    <row r="176" spans="1:28" s="12" customFormat="1" ht="50" customHeight="1" x14ac:dyDescent="0.15">
      <c r="A176" s="12" t="s">
        <v>674</v>
      </c>
      <c r="B176" s="70"/>
      <c r="C176" s="12" t="s">
        <v>4</v>
      </c>
      <c r="D176" s="12" t="s">
        <v>88</v>
      </c>
      <c r="E176" s="12" t="s">
        <v>377</v>
      </c>
      <c r="F176" s="12" t="s">
        <v>249</v>
      </c>
      <c r="G176" s="12" t="s">
        <v>69</v>
      </c>
      <c r="H176" s="12">
        <f>STOCK[[#This Row],[Precio Final]]</f>
        <v>10</v>
      </c>
      <c r="I176" s="12">
        <f>STOCK[[#This Row],[Precio Venta Ideal (x1.5)]]</f>
        <v>8.0724999999999998</v>
      </c>
      <c r="J176" s="87">
        <v>1</v>
      </c>
      <c r="K176" s="87">
        <f>SUMIFS(VENTAS[Cantidad],VENTAS[Código del producto Vendido],STOCK[[#This Row],[Code]])</f>
        <v>1</v>
      </c>
      <c r="L176" s="87">
        <f>STOCK[[#This Row],[Entradas]]-STOCK[[#This Row],[Salidas]]</f>
        <v>0</v>
      </c>
      <c r="M176" s="12">
        <f>STOCK[[#This Row],[Precio Final]]*10%</f>
        <v>1</v>
      </c>
      <c r="N176" s="12">
        <v>64.47</v>
      </c>
      <c r="O176" s="12">
        <v>18</v>
      </c>
      <c r="P176" s="12">
        <v>3.5816666666666666</v>
      </c>
      <c r="Q176" s="87">
        <v>100</v>
      </c>
      <c r="R176" s="12">
        <v>8</v>
      </c>
      <c r="S176" s="12">
        <f>STOCK[[#This Row],[Peso (g)]]*STOCK[[#This Row],[Precio Envío Kilogramo (USD)]]/1000</f>
        <v>0.8</v>
      </c>
      <c r="T176" s="12">
        <f>STOCK[[#This Row],[Costo Unitario (USD)]]+STOCK[[#This Row],[Costo Envío (USD)]]+STOCK[[#This Row],[Comisión 10%]]</f>
        <v>5.3816666666666668</v>
      </c>
      <c r="U176" s="12">
        <f>STOCK[[#This Row],[Costo total]]*1.5</f>
        <v>8.0724999999999998</v>
      </c>
      <c r="V176" s="12">
        <v>10</v>
      </c>
      <c r="W176" s="12">
        <f>STOCK[[#This Row],[Precio Final]]-STOCK[[#This Row],[Costo total]]</f>
        <v>4.6183333333333332</v>
      </c>
      <c r="X176" s="12">
        <f>STOCK[[#This Row],[Ganancia Unitaria]]*STOCK[[#This Row],[Salidas]]</f>
        <v>4.6183333333333332</v>
      </c>
      <c r="AA176" s="12">
        <f>STOCK[[#This Row],[Costo total]]*STOCK[[#This Row],[Entradas]]</f>
        <v>5.3816666666666668</v>
      </c>
      <c r="AB176" s="12">
        <f>STOCK[[#This Row],[Stock Actual]]*STOCK[[#This Row],[Costo total]]</f>
        <v>0</v>
      </c>
    </row>
    <row r="177" spans="1:28" s="7" customFormat="1" ht="50" customHeight="1" x14ac:dyDescent="0.15">
      <c r="A177" s="7" t="s">
        <v>132</v>
      </c>
      <c r="B177" s="70"/>
      <c r="C177" s="7" t="s">
        <v>4</v>
      </c>
      <c r="D177" s="7" t="s">
        <v>26</v>
      </c>
      <c r="E177" s="7" t="s">
        <v>68</v>
      </c>
      <c r="F177" s="7" t="s">
        <v>244</v>
      </c>
      <c r="G177" s="7" t="s">
        <v>69</v>
      </c>
      <c r="H177" s="7">
        <f>STOCK[[#This Row],[Precio Final]]</f>
        <v>30</v>
      </c>
      <c r="I177" s="7">
        <f>STOCK[[#This Row],[Precio Venta Ideal (x1.5)]]</f>
        <v>33.314999999999998</v>
      </c>
      <c r="J177" s="8">
        <v>1</v>
      </c>
      <c r="K177" s="8">
        <f>SUMIFS(VENTAS[Cantidad],VENTAS[Código del producto Vendido],STOCK[[#This Row],[Code]])</f>
        <v>1</v>
      </c>
      <c r="L177" s="8">
        <f>STOCK[[#This Row],[Entradas]]-STOCK[[#This Row],[Salidas]]</f>
        <v>0</v>
      </c>
      <c r="M177" s="7">
        <f>STOCK[[#This Row],[Precio Final]]*10%</f>
        <v>3</v>
      </c>
      <c r="N177" s="7">
        <v>250.92</v>
      </c>
      <c r="O177" s="7">
        <v>18</v>
      </c>
      <c r="P177" s="7">
        <v>13.94</v>
      </c>
      <c r="Q177" s="8">
        <v>310</v>
      </c>
      <c r="R177" s="7">
        <v>17</v>
      </c>
      <c r="S177" s="7">
        <f>STOCK[[#This Row],[Peso (g)]]*STOCK[[#This Row],[Precio Envío Kilogramo (USD)]]/1000</f>
        <v>5.27</v>
      </c>
      <c r="T177" s="12">
        <f>STOCK[[#This Row],[Costo Unitario (USD)]]+STOCK[[#This Row],[Costo Envío (USD)]]+STOCK[[#This Row],[Comisión 10%]]</f>
        <v>22.21</v>
      </c>
      <c r="U177" s="7">
        <f>STOCK[[#This Row],[Costo total]]*1.5</f>
        <v>33.314999999999998</v>
      </c>
      <c r="V177" s="7">
        <v>30</v>
      </c>
      <c r="W177" s="7">
        <f>STOCK[[#This Row],[Precio Final]]-STOCK[[#This Row],[Costo total]]</f>
        <v>7.7899999999999991</v>
      </c>
      <c r="X177" s="7">
        <f>STOCK[[#This Row],[Ganancia Unitaria]]*STOCK[[#This Row],[Salidas]]</f>
        <v>7.7899999999999991</v>
      </c>
      <c r="AA177" s="7">
        <f>STOCK[[#This Row],[Costo total]]*STOCK[[#This Row],[Entradas]]</f>
        <v>22.21</v>
      </c>
      <c r="AB177" s="7">
        <f>STOCK[[#This Row],[Stock Actual]]*STOCK[[#This Row],[Costo total]]</f>
        <v>0</v>
      </c>
    </row>
    <row r="178" spans="1:28" s="12" customFormat="1" ht="50" customHeight="1" x14ac:dyDescent="0.15">
      <c r="A178" s="12" t="s">
        <v>675</v>
      </c>
      <c r="B178" s="70"/>
      <c r="C178" s="12" t="s">
        <v>4</v>
      </c>
      <c r="D178" s="12" t="s">
        <v>26</v>
      </c>
      <c r="E178" s="12" t="s">
        <v>378</v>
      </c>
      <c r="F178" s="12" t="s">
        <v>241</v>
      </c>
      <c r="G178" s="12" t="s">
        <v>69</v>
      </c>
      <c r="H178" s="12">
        <f>STOCK[[#This Row],[Precio Final]]</f>
        <v>30</v>
      </c>
      <c r="I178" s="12">
        <f>STOCK[[#This Row],[Precio Venta Ideal (x1.5)]]</f>
        <v>33.314999999999998</v>
      </c>
      <c r="J178" s="87">
        <v>2</v>
      </c>
      <c r="K178" s="87">
        <f>SUMIFS(VENTAS[Cantidad],VENTAS[Código del producto Vendido],STOCK[[#This Row],[Code]])</f>
        <v>2</v>
      </c>
      <c r="L178" s="87">
        <f>STOCK[[#This Row],[Entradas]]-STOCK[[#This Row],[Salidas]]</f>
        <v>0</v>
      </c>
      <c r="M178" s="12">
        <f>STOCK[[#This Row],[Precio Final]]*10%</f>
        <v>3</v>
      </c>
      <c r="N178" s="12">
        <v>250.92</v>
      </c>
      <c r="O178" s="12">
        <v>18</v>
      </c>
      <c r="P178" s="12">
        <v>13.94</v>
      </c>
      <c r="Q178" s="87">
        <v>310</v>
      </c>
      <c r="R178" s="12">
        <v>17</v>
      </c>
      <c r="S178" s="12">
        <f>STOCK[[#This Row],[Peso (g)]]*STOCK[[#This Row],[Precio Envío Kilogramo (USD)]]/1000</f>
        <v>5.27</v>
      </c>
      <c r="T178" s="12">
        <f>STOCK[[#This Row],[Costo Unitario (USD)]]+STOCK[[#This Row],[Costo Envío (USD)]]+STOCK[[#This Row],[Comisión 10%]]</f>
        <v>22.21</v>
      </c>
      <c r="U178" s="12">
        <f>STOCK[[#This Row],[Costo total]]*1.5</f>
        <v>33.314999999999998</v>
      </c>
      <c r="V178" s="12">
        <v>30</v>
      </c>
      <c r="W178" s="12">
        <f>STOCK[[#This Row],[Precio Final]]-STOCK[[#This Row],[Costo total]]</f>
        <v>7.7899999999999991</v>
      </c>
      <c r="X178" s="12">
        <f>STOCK[[#This Row],[Ganancia Unitaria]]*STOCK[[#This Row],[Salidas]]</f>
        <v>15.579999999999998</v>
      </c>
      <c r="AA178" s="12">
        <f>STOCK[[#This Row],[Costo total]]*STOCK[[#This Row],[Entradas]]</f>
        <v>44.42</v>
      </c>
      <c r="AB178" s="12">
        <f>STOCK[[#This Row],[Stock Actual]]*STOCK[[#This Row],[Costo total]]</f>
        <v>0</v>
      </c>
    </row>
    <row r="179" spans="1:28" s="7" customFormat="1" ht="50" customHeight="1" x14ac:dyDescent="0.15">
      <c r="A179" s="7" t="s">
        <v>676</v>
      </c>
      <c r="B179" s="70"/>
      <c r="C179" s="7" t="s">
        <v>4</v>
      </c>
      <c r="D179" s="7" t="s">
        <v>26</v>
      </c>
      <c r="E179" s="7" t="s">
        <v>2127</v>
      </c>
      <c r="F179" s="7" t="s">
        <v>2137</v>
      </c>
      <c r="G179" s="7" t="s">
        <v>69</v>
      </c>
      <c r="H179" s="7">
        <f>STOCK[[#This Row],[Precio Final]]</f>
        <v>55</v>
      </c>
      <c r="I179" s="7">
        <f>STOCK[[#This Row],[Precio Venta Ideal (x1.5)]]</f>
        <v>58.6875</v>
      </c>
      <c r="J179" s="8">
        <v>1</v>
      </c>
      <c r="K179" s="8">
        <f>SUMIFS(VENTAS[Cantidad],VENTAS[Código del producto Vendido],STOCK[[#This Row],[Code]])</f>
        <v>0</v>
      </c>
      <c r="L179" s="8">
        <f>STOCK[[#This Row],[Entradas]]-STOCK[[#This Row],[Salidas]]</f>
        <v>1</v>
      </c>
      <c r="M179" s="7">
        <f>STOCK[[#This Row],[Precio Final]]*10%</f>
        <v>5.5</v>
      </c>
      <c r="N179" s="7">
        <v>452.25</v>
      </c>
      <c r="O179" s="7">
        <v>18</v>
      </c>
      <c r="P179" s="7">
        <v>25.125</v>
      </c>
      <c r="Q179" s="8">
        <v>500</v>
      </c>
      <c r="R179" s="7">
        <v>17</v>
      </c>
      <c r="S179" s="7">
        <f>STOCK[[#This Row],[Peso (g)]]*STOCK[[#This Row],[Precio Envío Kilogramo (USD)]]/1000</f>
        <v>8.5</v>
      </c>
      <c r="T179" s="12">
        <f>STOCK[[#This Row],[Costo Unitario (USD)]]+STOCK[[#This Row],[Costo Envío (USD)]]+STOCK[[#This Row],[Comisión 10%]]</f>
        <v>39.125</v>
      </c>
      <c r="U179" s="7">
        <f>STOCK[[#This Row],[Costo total]]*1.5</f>
        <v>58.6875</v>
      </c>
      <c r="V179" s="7">
        <v>55</v>
      </c>
      <c r="W179" s="7">
        <f>STOCK[[#This Row],[Precio Final]]-STOCK[[#This Row],[Costo total]]</f>
        <v>15.875</v>
      </c>
      <c r="X179" s="7">
        <f>STOCK[[#This Row],[Ganancia Unitaria]]*STOCK[[#This Row],[Salidas]]</f>
        <v>0</v>
      </c>
      <c r="AA179" s="7">
        <f>STOCK[[#This Row],[Costo total]]*STOCK[[#This Row],[Entradas]]</f>
        <v>39.125</v>
      </c>
      <c r="AB179" s="7">
        <f>STOCK[[#This Row],[Stock Actual]]*STOCK[[#This Row],[Costo total]]</f>
        <v>39.125</v>
      </c>
    </row>
    <row r="180" spans="1:28" s="12" customFormat="1" ht="50" customHeight="1" x14ac:dyDescent="0.15">
      <c r="A180" s="12" t="s">
        <v>677</v>
      </c>
      <c r="B180" s="70"/>
      <c r="C180" s="12" t="s">
        <v>4</v>
      </c>
      <c r="D180" s="12" t="s">
        <v>1789</v>
      </c>
      <c r="E180" s="12" t="s">
        <v>1600</v>
      </c>
      <c r="F180" s="12" t="s">
        <v>304</v>
      </c>
      <c r="G180" s="12" t="s">
        <v>69</v>
      </c>
      <c r="H180" s="12">
        <f>STOCK[[#This Row],[Precio Final]]</f>
        <v>20</v>
      </c>
      <c r="I180" s="12">
        <f>STOCK[[#This Row],[Precio Venta Ideal (x1.5)]]</f>
        <v>21.855833333333329</v>
      </c>
      <c r="J180" s="87">
        <v>2</v>
      </c>
      <c r="K180" s="87">
        <f>SUMIFS(VENTAS[Cantidad],VENTAS[Código del producto Vendido],STOCK[[#This Row],[Code]])</f>
        <v>2</v>
      </c>
      <c r="L180" s="87">
        <f>STOCK[[#This Row],[Entradas]]-STOCK[[#This Row],[Salidas]]</f>
        <v>0</v>
      </c>
      <c r="M180" s="12">
        <f>STOCK[[#This Row],[Precio Final]]*10%</f>
        <v>2</v>
      </c>
      <c r="N180" s="12">
        <v>134.47</v>
      </c>
      <c r="O180" s="12">
        <v>18</v>
      </c>
      <c r="P180" s="12">
        <v>7.4705555555555554</v>
      </c>
      <c r="Q180" s="87">
        <v>300</v>
      </c>
      <c r="R180" s="12">
        <v>17</v>
      </c>
      <c r="S180" s="12">
        <f>STOCK[[#This Row],[Peso (g)]]*STOCK[[#This Row],[Precio Envío Kilogramo (USD)]]/1000</f>
        <v>5.0999999999999996</v>
      </c>
      <c r="T180" s="12">
        <f>STOCK[[#This Row],[Costo Unitario (USD)]]+STOCK[[#This Row],[Costo Envío (USD)]]+STOCK[[#This Row],[Comisión 10%]]</f>
        <v>14.570555555555554</v>
      </c>
      <c r="U180" s="12">
        <f>STOCK[[#This Row],[Costo total]]*1.5</f>
        <v>21.855833333333329</v>
      </c>
      <c r="V180" s="12">
        <v>20</v>
      </c>
      <c r="W180" s="12">
        <f>STOCK[[#This Row],[Precio Final]]-STOCK[[#This Row],[Costo total]]</f>
        <v>5.4294444444444458</v>
      </c>
      <c r="X180" s="12">
        <f>STOCK[[#This Row],[Ganancia Unitaria]]*STOCK[[#This Row],[Salidas]]</f>
        <v>10.858888888888892</v>
      </c>
      <c r="AA180" s="12">
        <f>STOCK[[#This Row],[Costo total]]*STOCK[[#This Row],[Entradas]]</f>
        <v>29.141111111111108</v>
      </c>
      <c r="AB180" s="12">
        <f>STOCK[[#This Row],[Stock Actual]]*STOCK[[#This Row],[Costo total]]</f>
        <v>0</v>
      </c>
    </row>
    <row r="181" spans="1:28" s="7" customFormat="1" ht="50" customHeight="1" x14ac:dyDescent="0.15">
      <c r="A181" s="7" t="s">
        <v>678</v>
      </c>
      <c r="B181" s="70"/>
      <c r="C181" s="7" t="s">
        <v>4</v>
      </c>
      <c r="D181" s="7" t="s">
        <v>211</v>
      </c>
      <c r="E181" s="7" t="s">
        <v>379</v>
      </c>
      <c r="F181" s="7" t="s">
        <v>241</v>
      </c>
      <c r="G181" s="7" t="s">
        <v>69</v>
      </c>
      <c r="H181" s="7">
        <f>STOCK[[#This Row],[Precio Final]]</f>
        <v>18</v>
      </c>
      <c r="I181" s="7">
        <f>STOCK[[#This Row],[Precio Venta Ideal (x1.5)]]</f>
        <v>17.200000000000003</v>
      </c>
      <c r="J181" s="8">
        <v>2</v>
      </c>
      <c r="K181" s="8">
        <f>SUMIFS(VENTAS[Cantidad],VENTAS[Código del producto Vendido],STOCK[[#This Row],[Code]])</f>
        <v>2</v>
      </c>
      <c r="L181" s="8">
        <f>STOCK[[#This Row],[Entradas]]-STOCK[[#This Row],[Salidas]]</f>
        <v>0</v>
      </c>
      <c r="M181" s="7">
        <f>STOCK[[#This Row],[Precio Final]]*10%</f>
        <v>1.8</v>
      </c>
      <c r="N181" s="7">
        <v>138</v>
      </c>
      <c r="O181" s="7">
        <v>18</v>
      </c>
      <c r="P181" s="7">
        <v>7.666666666666667</v>
      </c>
      <c r="Q181" s="8">
        <v>250</v>
      </c>
      <c r="R181" s="7">
        <v>8</v>
      </c>
      <c r="S181" s="7">
        <f>STOCK[[#This Row],[Peso (g)]]*STOCK[[#This Row],[Precio Envío Kilogramo (USD)]]/1000</f>
        <v>2</v>
      </c>
      <c r="T181" s="12">
        <f>STOCK[[#This Row],[Costo Unitario (USD)]]+STOCK[[#This Row],[Costo Envío (USD)]]+STOCK[[#This Row],[Comisión 10%]]</f>
        <v>11.466666666666669</v>
      </c>
      <c r="U181" s="7">
        <f>STOCK[[#This Row],[Costo total]]*1.5</f>
        <v>17.200000000000003</v>
      </c>
      <c r="V181" s="7">
        <v>18</v>
      </c>
      <c r="W181" s="7">
        <f>STOCK[[#This Row],[Precio Final]]-STOCK[[#This Row],[Costo total]]</f>
        <v>6.5333333333333314</v>
      </c>
      <c r="X181" s="7">
        <f>STOCK[[#This Row],[Ganancia Unitaria]]*STOCK[[#This Row],[Salidas]]</f>
        <v>13.066666666666663</v>
      </c>
      <c r="AA181" s="7">
        <f>STOCK[[#This Row],[Costo total]]*STOCK[[#This Row],[Entradas]]</f>
        <v>22.933333333333337</v>
      </c>
      <c r="AB181" s="7">
        <f>STOCK[[#This Row],[Stock Actual]]*STOCK[[#This Row],[Costo total]]</f>
        <v>0</v>
      </c>
    </row>
    <row r="182" spans="1:28" s="12" customFormat="1" ht="50" customHeight="1" x14ac:dyDescent="0.15">
      <c r="A182" s="12" t="s">
        <v>679</v>
      </c>
      <c r="B182" s="70"/>
      <c r="C182" s="12" t="s">
        <v>4</v>
      </c>
      <c r="D182" s="12" t="s">
        <v>211</v>
      </c>
      <c r="E182" s="12" t="s">
        <v>379</v>
      </c>
      <c r="F182" s="12" t="s">
        <v>244</v>
      </c>
      <c r="G182" s="12" t="s">
        <v>69</v>
      </c>
      <c r="H182" s="12">
        <f>STOCK[[#This Row],[Precio Final]]</f>
        <v>18</v>
      </c>
      <c r="I182" s="12">
        <f>STOCK[[#This Row],[Precio Venta Ideal (x1.5)]]</f>
        <v>17.200000000000003</v>
      </c>
      <c r="J182" s="87">
        <v>3</v>
      </c>
      <c r="K182" s="87">
        <f>SUMIFS(VENTAS[Cantidad],VENTAS[Código del producto Vendido],STOCK[[#This Row],[Code]])</f>
        <v>3</v>
      </c>
      <c r="L182" s="87">
        <f>STOCK[[#This Row],[Entradas]]-STOCK[[#This Row],[Salidas]]</f>
        <v>0</v>
      </c>
      <c r="M182" s="12">
        <f>STOCK[[#This Row],[Precio Final]]*10%</f>
        <v>1.8</v>
      </c>
      <c r="N182" s="12">
        <v>138</v>
      </c>
      <c r="O182" s="12">
        <v>18</v>
      </c>
      <c r="P182" s="12">
        <v>7.666666666666667</v>
      </c>
      <c r="Q182" s="87">
        <v>250</v>
      </c>
      <c r="R182" s="12">
        <v>8</v>
      </c>
      <c r="S182" s="12">
        <f>STOCK[[#This Row],[Peso (g)]]*STOCK[[#This Row],[Precio Envío Kilogramo (USD)]]/1000</f>
        <v>2</v>
      </c>
      <c r="T182" s="12">
        <f>STOCK[[#This Row],[Costo Unitario (USD)]]+STOCK[[#This Row],[Costo Envío (USD)]]+STOCK[[#This Row],[Comisión 10%]]</f>
        <v>11.466666666666669</v>
      </c>
      <c r="U182" s="12">
        <f>STOCK[[#This Row],[Costo total]]*1.5</f>
        <v>17.200000000000003</v>
      </c>
      <c r="V182" s="12">
        <v>18</v>
      </c>
      <c r="W182" s="12">
        <f>STOCK[[#This Row],[Precio Final]]-STOCK[[#This Row],[Costo total]]</f>
        <v>6.5333333333333314</v>
      </c>
      <c r="X182" s="12">
        <f>STOCK[[#This Row],[Ganancia Unitaria]]*STOCK[[#This Row],[Salidas]]</f>
        <v>19.599999999999994</v>
      </c>
      <c r="AA182" s="12">
        <f>STOCK[[#This Row],[Costo total]]*STOCK[[#This Row],[Entradas]]</f>
        <v>34.400000000000006</v>
      </c>
      <c r="AB182" s="12">
        <f>STOCK[[#This Row],[Stock Actual]]*STOCK[[#This Row],[Costo total]]</f>
        <v>0</v>
      </c>
    </row>
    <row r="183" spans="1:28" s="7" customFormat="1" ht="50" customHeight="1" x14ac:dyDescent="0.15">
      <c r="A183" s="7" t="s">
        <v>680</v>
      </c>
      <c r="B183" s="70"/>
      <c r="C183" s="7" t="s">
        <v>4</v>
      </c>
      <c r="D183" s="7" t="s">
        <v>211</v>
      </c>
      <c r="E183" s="7" t="s">
        <v>379</v>
      </c>
      <c r="F183" s="7" t="s">
        <v>243</v>
      </c>
      <c r="G183" s="7" t="s">
        <v>69</v>
      </c>
      <c r="H183" s="7">
        <f>STOCK[[#This Row],[Precio Final]]</f>
        <v>18</v>
      </c>
      <c r="I183" s="7">
        <f>STOCK[[#This Row],[Precio Venta Ideal (x1.5)]]</f>
        <v>17.200000000000003</v>
      </c>
      <c r="J183" s="8">
        <v>2</v>
      </c>
      <c r="K183" s="8">
        <f>SUMIFS(VENTAS[Cantidad],VENTAS[Código del producto Vendido],STOCK[[#This Row],[Code]])</f>
        <v>2</v>
      </c>
      <c r="L183" s="8">
        <f>STOCK[[#This Row],[Entradas]]-STOCK[[#This Row],[Salidas]]</f>
        <v>0</v>
      </c>
      <c r="M183" s="7">
        <f>STOCK[[#This Row],[Precio Final]]*10%</f>
        <v>1.8</v>
      </c>
      <c r="N183" s="7">
        <v>138</v>
      </c>
      <c r="O183" s="7">
        <v>18</v>
      </c>
      <c r="P183" s="7">
        <v>7.666666666666667</v>
      </c>
      <c r="Q183" s="8">
        <v>250</v>
      </c>
      <c r="R183" s="7">
        <v>8</v>
      </c>
      <c r="S183" s="7">
        <f>STOCK[[#This Row],[Peso (g)]]*STOCK[[#This Row],[Precio Envío Kilogramo (USD)]]/1000</f>
        <v>2</v>
      </c>
      <c r="T183" s="12">
        <f>STOCK[[#This Row],[Costo Unitario (USD)]]+STOCK[[#This Row],[Costo Envío (USD)]]+STOCK[[#This Row],[Comisión 10%]]</f>
        <v>11.466666666666669</v>
      </c>
      <c r="U183" s="7">
        <f>STOCK[[#This Row],[Costo total]]*1.5</f>
        <v>17.200000000000003</v>
      </c>
      <c r="V183" s="7">
        <v>18</v>
      </c>
      <c r="W183" s="7">
        <f>STOCK[[#This Row],[Precio Final]]-STOCK[[#This Row],[Costo total]]</f>
        <v>6.5333333333333314</v>
      </c>
      <c r="X183" s="7">
        <f>STOCK[[#This Row],[Ganancia Unitaria]]*STOCK[[#This Row],[Salidas]]</f>
        <v>13.066666666666663</v>
      </c>
      <c r="AA183" s="7">
        <f>STOCK[[#This Row],[Costo total]]*STOCK[[#This Row],[Entradas]]</f>
        <v>22.933333333333337</v>
      </c>
      <c r="AB183" s="7">
        <f>STOCK[[#This Row],[Stock Actual]]*STOCK[[#This Row],[Costo total]]</f>
        <v>0</v>
      </c>
    </row>
    <row r="184" spans="1:28" s="12" customFormat="1" ht="50" customHeight="1" x14ac:dyDescent="0.15">
      <c r="A184" s="12" t="s">
        <v>681</v>
      </c>
      <c r="B184" s="70"/>
      <c r="C184" s="12" t="s">
        <v>4</v>
      </c>
      <c r="D184" s="12" t="s">
        <v>1906</v>
      </c>
      <c r="E184" s="12" t="s">
        <v>404</v>
      </c>
      <c r="F184" s="12" t="s">
        <v>2103</v>
      </c>
      <c r="G184" s="12" t="s">
        <v>69</v>
      </c>
      <c r="H184" s="12">
        <f>STOCK[[#This Row],[Precio Final]]</f>
        <v>25</v>
      </c>
      <c r="I184" s="12">
        <f>STOCK[[#This Row],[Precio Venta Ideal (x1.5)]]</f>
        <v>24.666666666666664</v>
      </c>
      <c r="J184" s="87">
        <v>1</v>
      </c>
      <c r="K184" s="87">
        <f>SUMIFS(VENTAS[Cantidad],VENTAS[Código del producto Vendido],STOCK[[#This Row],[Code]])</f>
        <v>1</v>
      </c>
      <c r="L184" s="87">
        <f>STOCK[[#This Row],[Entradas]]-STOCK[[#This Row],[Salidas]]</f>
        <v>0</v>
      </c>
      <c r="M184" s="12">
        <f>STOCK[[#This Row],[Precio Final]]*10%</f>
        <v>2.5</v>
      </c>
      <c r="N184" s="12">
        <v>215</v>
      </c>
      <c r="O184" s="12">
        <v>18</v>
      </c>
      <c r="P184" s="12">
        <v>11.944444444444445</v>
      </c>
      <c r="Q184" s="87">
        <v>250</v>
      </c>
      <c r="R184" s="12">
        <v>8</v>
      </c>
      <c r="S184" s="12">
        <f>STOCK[[#This Row],[Peso (g)]]*STOCK[[#This Row],[Precio Envío Kilogramo (USD)]]/1000</f>
        <v>2</v>
      </c>
      <c r="T184" s="12">
        <f>STOCK[[#This Row],[Costo Unitario (USD)]]+STOCK[[#This Row],[Costo Envío (USD)]]+STOCK[[#This Row],[Comisión 10%]]</f>
        <v>16.444444444444443</v>
      </c>
      <c r="U184" s="12">
        <f>STOCK[[#This Row],[Costo total]]*1.5</f>
        <v>24.666666666666664</v>
      </c>
      <c r="V184" s="12">
        <v>25</v>
      </c>
      <c r="W184" s="12">
        <f>STOCK[[#This Row],[Precio Final]]-STOCK[[#This Row],[Costo total]]</f>
        <v>8.5555555555555571</v>
      </c>
      <c r="X184" s="12">
        <f>STOCK[[#This Row],[Ganancia Unitaria]]*STOCK[[#This Row],[Salidas]]</f>
        <v>8.5555555555555571</v>
      </c>
      <c r="AA184" s="12">
        <f>STOCK[[#This Row],[Costo total]]*STOCK[[#This Row],[Entradas]]</f>
        <v>16.444444444444443</v>
      </c>
      <c r="AB184" s="12">
        <f>STOCK[[#This Row],[Stock Actual]]*STOCK[[#This Row],[Costo total]]</f>
        <v>0</v>
      </c>
    </row>
    <row r="185" spans="1:28" s="7" customFormat="1" ht="50" customHeight="1" x14ac:dyDescent="0.15">
      <c r="A185" s="7" t="s">
        <v>682</v>
      </c>
      <c r="B185" s="70"/>
      <c r="C185" s="7" t="s">
        <v>4</v>
      </c>
      <c r="D185" s="7" t="s">
        <v>1906</v>
      </c>
      <c r="E185" s="7" t="s">
        <v>404</v>
      </c>
      <c r="F185" s="7" t="s">
        <v>243</v>
      </c>
      <c r="G185" s="7" t="s">
        <v>69</v>
      </c>
      <c r="H185" s="7">
        <f>STOCK[[#This Row],[Precio Final]]</f>
        <v>22</v>
      </c>
      <c r="I185" s="7">
        <f>STOCK[[#This Row],[Precio Venta Ideal (x1.5)]]</f>
        <v>24.216666666666669</v>
      </c>
      <c r="J185" s="8">
        <v>2</v>
      </c>
      <c r="K185" s="8">
        <f>SUMIFS(VENTAS[Cantidad],VENTAS[Código del producto Vendido],STOCK[[#This Row],[Code]])</f>
        <v>2</v>
      </c>
      <c r="L185" s="8">
        <f>STOCK[[#This Row],[Entradas]]-STOCK[[#This Row],[Salidas]]</f>
        <v>0</v>
      </c>
      <c r="M185" s="7">
        <f>STOCK[[#This Row],[Precio Final]]*10%</f>
        <v>2.2000000000000002</v>
      </c>
      <c r="N185" s="7">
        <v>215</v>
      </c>
      <c r="O185" s="7">
        <v>18</v>
      </c>
      <c r="P185" s="7">
        <v>11.944444444444445</v>
      </c>
      <c r="Q185" s="8">
        <v>250</v>
      </c>
      <c r="R185" s="7">
        <v>8</v>
      </c>
      <c r="S185" s="7">
        <f>STOCK[[#This Row],[Peso (g)]]*STOCK[[#This Row],[Precio Envío Kilogramo (USD)]]/1000</f>
        <v>2</v>
      </c>
      <c r="T185" s="12">
        <f>STOCK[[#This Row],[Costo Unitario (USD)]]+STOCK[[#This Row],[Costo Envío (USD)]]+STOCK[[#This Row],[Comisión 10%]]</f>
        <v>16.144444444444446</v>
      </c>
      <c r="U185" s="7">
        <f>STOCK[[#This Row],[Costo total]]*1.5</f>
        <v>24.216666666666669</v>
      </c>
      <c r="V185" s="7">
        <v>22</v>
      </c>
      <c r="W185" s="7">
        <f>STOCK[[#This Row],[Precio Final]]-STOCK[[#This Row],[Costo total]]</f>
        <v>5.8555555555555543</v>
      </c>
      <c r="X185" s="7">
        <f>STOCK[[#This Row],[Ganancia Unitaria]]*STOCK[[#This Row],[Salidas]]</f>
        <v>11.711111111111109</v>
      </c>
      <c r="AA185" s="7">
        <f>STOCK[[#This Row],[Costo total]]*STOCK[[#This Row],[Entradas]]</f>
        <v>32.288888888888891</v>
      </c>
      <c r="AB185" s="7">
        <f>STOCK[[#This Row],[Stock Actual]]*STOCK[[#This Row],[Costo total]]</f>
        <v>0</v>
      </c>
    </row>
    <row r="186" spans="1:28" s="12" customFormat="1" ht="50" customHeight="1" x14ac:dyDescent="0.15">
      <c r="A186" s="12" t="s">
        <v>683</v>
      </c>
      <c r="B186" s="70"/>
      <c r="C186" s="12" t="s">
        <v>4</v>
      </c>
      <c r="D186" s="12" t="s">
        <v>211</v>
      </c>
      <c r="E186" s="12" t="s">
        <v>404</v>
      </c>
      <c r="F186" s="12" t="s">
        <v>244</v>
      </c>
      <c r="G186" s="12" t="s">
        <v>69</v>
      </c>
      <c r="H186" s="12">
        <f>STOCK[[#This Row],[Precio Final]]</f>
        <v>25</v>
      </c>
      <c r="I186" s="12">
        <f>STOCK[[#This Row],[Precio Venta Ideal (x1.5)]]</f>
        <v>24.666666666666664</v>
      </c>
      <c r="J186" s="87">
        <v>2</v>
      </c>
      <c r="K186" s="87">
        <f>SUMIFS(VENTAS[Cantidad],VENTAS[Código del producto Vendido],STOCK[[#This Row],[Code]])</f>
        <v>2</v>
      </c>
      <c r="L186" s="87">
        <f>STOCK[[#This Row],[Entradas]]-STOCK[[#This Row],[Salidas]]</f>
        <v>0</v>
      </c>
      <c r="M186" s="12">
        <f>STOCK[[#This Row],[Precio Final]]*10%</f>
        <v>2.5</v>
      </c>
      <c r="N186" s="12">
        <v>215</v>
      </c>
      <c r="O186" s="12">
        <v>18</v>
      </c>
      <c r="P186" s="12">
        <v>11.944444444444445</v>
      </c>
      <c r="Q186" s="87">
        <v>250</v>
      </c>
      <c r="R186" s="12">
        <v>8</v>
      </c>
      <c r="S186" s="12">
        <f>STOCK[[#This Row],[Peso (g)]]*STOCK[[#This Row],[Precio Envío Kilogramo (USD)]]/1000</f>
        <v>2</v>
      </c>
      <c r="T186" s="12">
        <f>STOCK[[#This Row],[Costo Unitario (USD)]]+STOCK[[#This Row],[Costo Envío (USD)]]+STOCK[[#This Row],[Comisión 10%]]</f>
        <v>16.444444444444443</v>
      </c>
      <c r="U186" s="12">
        <f>STOCK[[#This Row],[Costo total]]*1.5</f>
        <v>24.666666666666664</v>
      </c>
      <c r="V186" s="12">
        <v>25</v>
      </c>
      <c r="W186" s="12">
        <f>STOCK[[#This Row],[Precio Final]]-STOCK[[#This Row],[Costo total]]</f>
        <v>8.5555555555555571</v>
      </c>
      <c r="X186" s="12">
        <f>STOCK[[#This Row],[Ganancia Unitaria]]*STOCK[[#This Row],[Salidas]]</f>
        <v>17.111111111111114</v>
      </c>
      <c r="AA186" s="12">
        <f>STOCK[[#This Row],[Costo total]]*STOCK[[#This Row],[Entradas]]</f>
        <v>32.888888888888886</v>
      </c>
      <c r="AB186" s="12">
        <f>STOCK[[#This Row],[Stock Actual]]*STOCK[[#This Row],[Costo total]]</f>
        <v>0</v>
      </c>
    </row>
    <row r="187" spans="1:28" s="7" customFormat="1" ht="50" customHeight="1" x14ac:dyDescent="0.15">
      <c r="A187" s="7" t="s">
        <v>193</v>
      </c>
      <c r="B187" s="70"/>
      <c r="C187" s="7" t="s">
        <v>4</v>
      </c>
      <c r="D187" s="7" t="s">
        <v>211</v>
      </c>
      <c r="E187" s="7" t="s">
        <v>73</v>
      </c>
      <c r="F187" s="7" t="s">
        <v>244</v>
      </c>
      <c r="G187" s="7" t="s">
        <v>69</v>
      </c>
      <c r="H187" s="7">
        <f>STOCK[[#This Row],[Precio Final]]</f>
        <v>22</v>
      </c>
      <c r="I187" s="7">
        <f>STOCK[[#This Row],[Precio Venta Ideal (x1.5)]]</f>
        <v>23.383333333333333</v>
      </c>
      <c r="J187" s="8">
        <v>2</v>
      </c>
      <c r="K187" s="8">
        <f>SUMIFS(VENTAS[Cantidad],VENTAS[Código del producto Vendido],STOCK[[#This Row],[Code]])</f>
        <v>2</v>
      </c>
      <c r="L187" s="8">
        <f>STOCK[[#This Row],[Entradas]]-STOCK[[#This Row],[Salidas]]</f>
        <v>0</v>
      </c>
      <c r="M187" s="7">
        <f>STOCK[[#This Row],[Precio Final]]*10%</f>
        <v>2.2000000000000002</v>
      </c>
      <c r="N187" s="7">
        <v>205</v>
      </c>
      <c r="O187" s="7">
        <v>18</v>
      </c>
      <c r="P187" s="7">
        <v>11.388888888888889</v>
      </c>
      <c r="Q187" s="8">
        <v>250</v>
      </c>
      <c r="R187" s="7">
        <v>8</v>
      </c>
      <c r="S187" s="7">
        <f>STOCK[[#This Row],[Peso (g)]]*STOCK[[#This Row],[Precio Envío Kilogramo (USD)]]/1000</f>
        <v>2</v>
      </c>
      <c r="T187" s="12">
        <f>STOCK[[#This Row],[Costo Unitario (USD)]]+STOCK[[#This Row],[Costo Envío (USD)]]+STOCK[[#This Row],[Comisión 10%]]</f>
        <v>15.588888888888889</v>
      </c>
      <c r="U187" s="7">
        <f>STOCK[[#This Row],[Costo total]]*1.5</f>
        <v>23.383333333333333</v>
      </c>
      <c r="V187" s="7">
        <v>22</v>
      </c>
      <c r="W187" s="7">
        <f>STOCK[[#This Row],[Precio Final]]-STOCK[[#This Row],[Costo total]]</f>
        <v>6.4111111111111114</v>
      </c>
      <c r="X187" s="7">
        <f>STOCK[[#This Row],[Ganancia Unitaria]]*STOCK[[#This Row],[Salidas]]</f>
        <v>12.822222222222223</v>
      </c>
      <c r="AA187" s="7">
        <f>STOCK[[#This Row],[Costo total]]*STOCK[[#This Row],[Entradas]]</f>
        <v>31.177777777777777</v>
      </c>
      <c r="AB187" s="7">
        <f>STOCK[[#This Row],[Stock Actual]]*STOCK[[#This Row],[Costo total]]</f>
        <v>0</v>
      </c>
    </row>
    <row r="188" spans="1:28" s="12" customFormat="1" ht="50" customHeight="1" x14ac:dyDescent="0.15">
      <c r="A188" s="12" t="s">
        <v>194</v>
      </c>
      <c r="B188" s="70"/>
      <c r="C188" s="12" t="s">
        <v>4</v>
      </c>
      <c r="D188" s="12" t="s">
        <v>211</v>
      </c>
      <c r="E188" s="12" t="s">
        <v>74</v>
      </c>
      <c r="F188" s="12" t="s">
        <v>244</v>
      </c>
      <c r="G188" s="12" t="s">
        <v>69</v>
      </c>
      <c r="H188" s="12">
        <f>STOCK[[#This Row],[Precio Final]]</f>
        <v>22</v>
      </c>
      <c r="I188" s="12">
        <f>STOCK[[#This Row],[Precio Venta Ideal (x1.5)]]</f>
        <v>23.383333333333333</v>
      </c>
      <c r="J188" s="87">
        <v>2</v>
      </c>
      <c r="K188" s="87">
        <f>SUMIFS(VENTAS[Cantidad],VENTAS[Código del producto Vendido],STOCK[[#This Row],[Code]])</f>
        <v>2</v>
      </c>
      <c r="L188" s="87">
        <f>STOCK[[#This Row],[Entradas]]-STOCK[[#This Row],[Salidas]]</f>
        <v>0</v>
      </c>
      <c r="M188" s="12">
        <f>STOCK[[#This Row],[Precio Final]]*10%</f>
        <v>2.2000000000000002</v>
      </c>
      <c r="N188" s="12">
        <v>205</v>
      </c>
      <c r="O188" s="12">
        <v>18</v>
      </c>
      <c r="P188" s="12">
        <v>11.388888888888889</v>
      </c>
      <c r="Q188" s="87">
        <v>250</v>
      </c>
      <c r="R188" s="12">
        <v>8</v>
      </c>
      <c r="S188" s="12">
        <f>STOCK[[#This Row],[Peso (g)]]*STOCK[[#This Row],[Precio Envío Kilogramo (USD)]]/1000</f>
        <v>2</v>
      </c>
      <c r="T188" s="12">
        <f>STOCK[[#This Row],[Costo Unitario (USD)]]+STOCK[[#This Row],[Costo Envío (USD)]]+STOCK[[#This Row],[Comisión 10%]]</f>
        <v>15.588888888888889</v>
      </c>
      <c r="U188" s="12">
        <f>STOCK[[#This Row],[Costo total]]*1.5</f>
        <v>23.383333333333333</v>
      </c>
      <c r="V188" s="12">
        <v>22</v>
      </c>
      <c r="W188" s="12">
        <f>STOCK[[#This Row],[Precio Final]]-STOCK[[#This Row],[Costo total]]</f>
        <v>6.4111111111111114</v>
      </c>
      <c r="X188" s="12">
        <f>STOCK[[#This Row],[Ganancia Unitaria]]*STOCK[[#This Row],[Salidas]]</f>
        <v>12.822222222222223</v>
      </c>
      <c r="AA188" s="12">
        <f>STOCK[[#This Row],[Costo total]]*STOCK[[#This Row],[Entradas]]</f>
        <v>31.177777777777777</v>
      </c>
      <c r="AB188" s="12">
        <f>STOCK[[#This Row],[Stock Actual]]*STOCK[[#This Row],[Costo total]]</f>
        <v>0</v>
      </c>
    </row>
    <row r="189" spans="1:28" s="7" customFormat="1" ht="50" customHeight="1" x14ac:dyDescent="0.15">
      <c r="A189" s="7" t="s">
        <v>684</v>
      </c>
      <c r="B189" s="70"/>
      <c r="C189" s="7" t="s">
        <v>4</v>
      </c>
      <c r="D189" s="7" t="s">
        <v>211</v>
      </c>
      <c r="E189" s="7" t="s">
        <v>481</v>
      </c>
      <c r="F189" s="7" t="s">
        <v>241</v>
      </c>
      <c r="G189" s="7" t="s">
        <v>69</v>
      </c>
      <c r="H189" s="7">
        <f>STOCK[[#This Row],[Precio Final]]</f>
        <v>22</v>
      </c>
      <c r="I189" s="7">
        <f>STOCK[[#This Row],[Precio Venta Ideal (x1.5)]]</f>
        <v>23.383333333333333</v>
      </c>
      <c r="J189" s="8">
        <v>2</v>
      </c>
      <c r="K189" s="8">
        <f>SUMIFS(VENTAS[Cantidad],VENTAS[Código del producto Vendido],STOCK[[#This Row],[Code]])</f>
        <v>2</v>
      </c>
      <c r="L189" s="8">
        <f>STOCK[[#This Row],[Entradas]]-STOCK[[#This Row],[Salidas]]</f>
        <v>0</v>
      </c>
      <c r="M189" s="7">
        <f>STOCK[[#This Row],[Precio Final]]*10%</f>
        <v>2.2000000000000002</v>
      </c>
      <c r="N189" s="7">
        <v>205</v>
      </c>
      <c r="O189" s="7">
        <v>18</v>
      </c>
      <c r="P189" s="7">
        <v>11.388888888888889</v>
      </c>
      <c r="Q189" s="8">
        <v>250</v>
      </c>
      <c r="R189" s="7">
        <v>8</v>
      </c>
      <c r="S189" s="7">
        <f>STOCK[[#This Row],[Peso (g)]]*STOCK[[#This Row],[Precio Envío Kilogramo (USD)]]/1000</f>
        <v>2</v>
      </c>
      <c r="T189" s="12">
        <f>STOCK[[#This Row],[Costo Unitario (USD)]]+STOCK[[#This Row],[Costo Envío (USD)]]+STOCK[[#This Row],[Comisión 10%]]</f>
        <v>15.588888888888889</v>
      </c>
      <c r="U189" s="7">
        <f>STOCK[[#This Row],[Costo total]]*1.5</f>
        <v>23.383333333333333</v>
      </c>
      <c r="V189" s="7">
        <v>22</v>
      </c>
      <c r="W189" s="7">
        <f>STOCK[[#This Row],[Precio Final]]-STOCK[[#This Row],[Costo total]]</f>
        <v>6.4111111111111114</v>
      </c>
      <c r="X189" s="7">
        <f>STOCK[[#This Row],[Ganancia Unitaria]]*STOCK[[#This Row],[Salidas]]</f>
        <v>12.822222222222223</v>
      </c>
      <c r="AA189" s="7">
        <f>STOCK[[#This Row],[Costo total]]*STOCK[[#This Row],[Entradas]]</f>
        <v>31.177777777777777</v>
      </c>
      <c r="AB189" s="7">
        <f>STOCK[[#This Row],[Stock Actual]]*STOCK[[#This Row],[Costo total]]</f>
        <v>0</v>
      </c>
    </row>
    <row r="190" spans="1:28" s="12" customFormat="1" ht="50" customHeight="1" x14ac:dyDescent="0.15">
      <c r="A190" s="12" t="s">
        <v>40</v>
      </c>
      <c r="B190" s="70"/>
      <c r="C190" s="12" t="s">
        <v>4</v>
      </c>
      <c r="D190" s="12" t="s">
        <v>211</v>
      </c>
      <c r="E190" s="12" t="s">
        <v>70</v>
      </c>
      <c r="F190" s="12" t="s">
        <v>244</v>
      </c>
      <c r="G190" s="12" t="s">
        <v>69</v>
      </c>
      <c r="H190" s="12">
        <f>STOCK[[#This Row],[Precio Final]]</f>
        <v>25</v>
      </c>
      <c r="I190" s="12">
        <f>STOCK[[#This Row],[Precio Venta Ideal (x1.5)]]</f>
        <v>24.500000000000004</v>
      </c>
      <c r="J190" s="87">
        <v>2</v>
      </c>
      <c r="K190" s="87">
        <f>SUMIFS(VENTAS[Cantidad],VENTAS[Código del producto Vendido],STOCK[[#This Row],[Code]])</f>
        <v>2</v>
      </c>
      <c r="L190" s="87">
        <f>STOCK[[#This Row],[Entradas]]-STOCK[[#This Row],[Salidas]]</f>
        <v>0</v>
      </c>
      <c r="M190" s="12">
        <f>STOCK[[#This Row],[Precio Final]]*10%</f>
        <v>2.5</v>
      </c>
      <c r="N190" s="12">
        <v>213</v>
      </c>
      <c r="O190" s="12">
        <v>18</v>
      </c>
      <c r="P190" s="12">
        <v>11.833333333333334</v>
      </c>
      <c r="Q190" s="87">
        <v>250</v>
      </c>
      <c r="R190" s="12">
        <v>8</v>
      </c>
      <c r="S190" s="12">
        <f>STOCK[[#This Row],[Peso (g)]]*STOCK[[#This Row],[Precio Envío Kilogramo (USD)]]/1000</f>
        <v>2</v>
      </c>
      <c r="T190" s="12">
        <f>STOCK[[#This Row],[Costo Unitario (USD)]]+STOCK[[#This Row],[Costo Envío (USD)]]+STOCK[[#This Row],[Comisión 10%]]</f>
        <v>16.333333333333336</v>
      </c>
      <c r="U190" s="12">
        <f>STOCK[[#This Row],[Costo total]]*1.5</f>
        <v>24.500000000000004</v>
      </c>
      <c r="V190" s="12">
        <v>25</v>
      </c>
      <c r="W190" s="12">
        <f>STOCK[[#This Row],[Precio Final]]-STOCK[[#This Row],[Costo total]]</f>
        <v>8.6666666666666643</v>
      </c>
      <c r="X190" s="12">
        <f>STOCK[[#This Row],[Ganancia Unitaria]]*STOCK[[#This Row],[Salidas]]</f>
        <v>17.333333333333329</v>
      </c>
      <c r="AA190" s="12">
        <f>STOCK[[#This Row],[Costo total]]*STOCK[[#This Row],[Entradas]]</f>
        <v>32.666666666666671</v>
      </c>
      <c r="AB190" s="12">
        <f>STOCK[[#This Row],[Stock Actual]]*STOCK[[#This Row],[Costo total]]</f>
        <v>0</v>
      </c>
    </row>
    <row r="191" spans="1:28" s="7" customFormat="1" ht="50" customHeight="1" x14ac:dyDescent="0.15">
      <c r="A191" s="7" t="s">
        <v>41</v>
      </c>
      <c r="B191" s="70"/>
      <c r="C191" s="7" t="s">
        <v>4</v>
      </c>
      <c r="D191" s="7" t="s">
        <v>211</v>
      </c>
      <c r="E191" s="7" t="s">
        <v>72</v>
      </c>
      <c r="F191" s="7" t="s">
        <v>244</v>
      </c>
      <c r="G191" s="7" t="s">
        <v>69</v>
      </c>
      <c r="H191" s="7">
        <f>STOCK[[#This Row],[Precio Final]]</f>
        <v>25</v>
      </c>
      <c r="I191" s="7">
        <f>STOCK[[#This Row],[Precio Venta Ideal (x1.5)]]</f>
        <v>24.500000000000004</v>
      </c>
      <c r="J191" s="8">
        <v>3</v>
      </c>
      <c r="K191" s="8">
        <f>SUMIFS(VENTAS[Cantidad],VENTAS[Código del producto Vendido],STOCK[[#This Row],[Code]])</f>
        <v>3</v>
      </c>
      <c r="L191" s="8">
        <f>STOCK[[#This Row],[Entradas]]-STOCK[[#This Row],[Salidas]]</f>
        <v>0</v>
      </c>
      <c r="M191" s="7">
        <f>STOCK[[#This Row],[Precio Final]]*10%</f>
        <v>2.5</v>
      </c>
      <c r="N191" s="7">
        <v>213</v>
      </c>
      <c r="O191" s="7">
        <v>18</v>
      </c>
      <c r="P191" s="7">
        <v>11.833333333333334</v>
      </c>
      <c r="Q191" s="8">
        <v>250</v>
      </c>
      <c r="R191" s="7">
        <v>8</v>
      </c>
      <c r="S191" s="7">
        <f>STOCK[[#This Row],[Peso (g)]]*STOCK[[#This Row],[Precio Envío Kilogramo (USD)]]/1000</f>
        <v>2</v>
      </c>
      <c r="T191" s="12">
        <f>STOCK[[#This Row],[Costo Unitario (USD)]]+STOCK[[#This Row],[Costo Envío (USD)]]+STOCK[[#This Row],[Comisión 10%]]</f>
        <v>16.333333333333336</v>
      </c>
      <c r="U191" s="7">
        <f>STOCK[[#This Row],[Costo total]]*1.5</f>
        <v>24.500000000000004</v>
      </c>
      <c r="V191" s="7">
        <v>25</v>
      </c>
      <c r="W191" s="7">
        <f>STOCK[[#This Row],[Precio Final]]-STOCK[[#This Row],[Costo total]]</f>
        <v>8.6666666666666643</v>
      </c>
      <c r="X191" s="7">
        <f>STOCK[[#This Row],[Ganancia Unitaria]]*STOCK[[#This Row],[Salidas]]</f>
        <v>25.999999999999993</v>
      </c>
      <c r="AA191" s="7">
        <f>STOCK[[#This Row],[Costo total]]*STOCK[[#This Row],[Entradas]]</f>
        <v>49.000000000000007</v>
      </c>
      <c r="AB191" s="7">
        <f>STOCK[[#This Row],[Stock Actual]]*STOCK[[#This Row],[Costo total]]</f>
        <v>0</v>
      </c>
    </row>
    <row r="192" spans="1:28" s="12" customFormat="1" ht="50" customHeight="1" x14ac:dyDescent="0.15">
      <c r="A192" s="12" t="s">
        <v>42</v>
      </c>
      <c r="B192" s="70"/>
      <c r="C192" s="12" t="s">
        <v>4</v>
      </c>
      <c r="D192" s="12" t="s">
        <v>211</v>
      </c>
      <c r="E192" s="12" t="s">
        <v>71</v>
      </c>
      <c r="F192" s="12" t="s">
        <v>244</v>
      </c>
      <c r="G192" s="12" t="s">
        <v>69</v>
      </c>
      <c r="H192" s="12">
        <f>STOCK[[#This Row],[Precio Final]]</f>
        <v>25</v>
      </c>
      <c r="I192" s="12">
        <f>STOCK[[#This Row],[Precio Venta Ideal (x1.5)]]</f>
        <v>24.500000000000004</v>
      </c>
      <c r="J192" s="87">
        <v>3</v>
      </c>
      <c r="K192" s="87">
        <f>SUMIFS(VENTAS[Cantidad],VENTAS[Código del producto Vendido],STOCK[[#This Row],[Code]])</f>
        <v>3</v>
      </c>
      <c r="L192" s="87">
        <f>STOCK[[#This Row],[Entradas]]-STOCK[[#This Row],[Salidas]]</f>
        <v>0</v>
      </c>
      <c r="M192" s="12">
        <f>STOCK[[#This Row],[Precio Final]]*10%</f>
        <v>2.5</v>
      </c>
      <c r="N192" s="12">
        <v>213</v>
      </c>
      <c r="O192" s="12">
        <v>18</v>
      </c>
      <c r="P192" s="12">
        <v>11.833333333333334</v>
      </c>
      <c r="Q192" s="87">
        <v>250</v>
      </c>
      <c r="R192" s="12">
        <v>8</v>
      </c>
      <c r="S192" s="12">
        <f>STOCK[[#This Row],[Peso (g)]]*STOCK[[#This Row],[Precio Envío Kilogramo (USD)]]/1000</f>
        <v>2</v>
      </c>
      <c r="T192" s="12">
        <f>STOCK[[#This Row],[Costo Unitario (USD)]]+STOCK[[#This Row],[Costo Envío (USD)]]+STOCK[[#This Row],[Comisión 10%]]</f>
        <v>16.333333333333336</v>
      </c>
      <c r="U192" s="12">
        <f>STOCK[[#This Row],[Costo total]]*1.5</f>
        <v>24.500000000000004</v>
      </c>
      <c r="V192" s="12">
        <v>25</v>
      </c>
      <c r="W192" s="12">
        <f>STOCK[[#This Row],[Precio Final]]-STOCK[[#This Row],[Costo total]]</f>
        <v>8.6666666666666643</v>
      </c>
      <c r="X192" s="12">
        <f>STOCK[[#This Row],[Ganancia Unitaria]]*STOCK[[#This Row],[Salidas]]</f>
        <v>25.999999999999993</v>
      </c>
      <c r="AA192" s="12">
        <f>STOCK[[#This Row],[Costo total]]*STOCK[[#This Row],[Entradas]]</f>
        <v>49.000000000000007</v>
      </c>
      <c r="AB192" s="12">
        <f>STOCK[[#This Row],[Stock Actual]]*STOCK[[#This Row],[Costo total]]</f>
        <v>0</v>
      </c>
    </row>
    <row r="193" spans="1:28" s="7" customFormat="1" ht="50" customHeight="1" x14ac:dyDescent="0.15">
      <c r="A193" s="7" t="s">
        <v>685</v>
      </c>
      <c r="B193" s="70"/>
      <c r="C193" s="7" t="s">
        <v>4</v>
      </c>
      <c r="D193" s="7" t="s">
        <v>461</v>
      </c>
      <c r="E193" s="7" t="s">
        <v>482</v>
      </c>
      <c r="F193" s="7" t="s">
        <v>2103</v>
      </c>
      <c r="G193" s="7" t="s">
        <v>69</v>
      </c>
      <c r="H193" s="7">
        <f>STOCK[[#This Row],[Precio Final]]</f>
        <v>23</v>
      </c>
      <c r="I193" s="7">
        <f>STOCK[[#This Row],[Precio Venta Ideal (x1.5)]]</f>
        <v>25.503333333333334</v>
      </c>
      <c r="J193" s="8">
        <v>1</v>
      </c>
      <c r="K193" s="8">
        <f>SUMIFS(VENTAS[Cantidad],VENTAS[Código del producto Vendido],STOCK[[#This Row],[Code]])</f>
        <v>1</v>
      </c>
      <c r="L193" s="8">
        <f>STOCK[[#This Row],[Entradas]]-STOCK[[#This Row],[Salidas]]</f>
        <v>0</v>
      </c>
      <c r="M193" s="7">
        <f>STOCK[[#This Row],[Precio Final]]*10%</f>
        <v>2.3000000000000003</v>
      </c>
      <c r="N193" s="7">
        <v>238</v>
      </c>
      <c r="O193" s="7">
        <v>18</v>
      </c>
      <c r="P193" s="7">
        <v>13.222222222222221</v>
      </c>
      <c r="Q193" s="8">
        <v>185</v>
      </c>
      <c r="R193" s="7">
        <v>8</v>
      </c>
      <c r="S193" s="7">
        <f>STOCK[[#This Row],[Peso (g)]]*STOCK[[#This Row],[Precio Envío Kilogramo (USD)]]/1000</f>
        <v>1.48</v>
      </c>
      <c r="T193" s="12">
        <f>STOCK[[#This Row],[Costo Unitario (USD)]]+STOCK[[#This Row],[Costo Envío (USD)]]+STOCK[[#This Row],[Comisión 10%]]</f>
        <v>17.002222222222223</v>
      </c>
      <c r="U193" s="7">
        <f>STOCK[[#This Row],[Costo total]]*1.5</f>
        <v>25.503333333333334</v>
      </c>
      <c r="V193" s="7">
        <v>23</v>
      </c>
      <c r="W193" s="7">
        <f>STOCK[[#This Row],[Precio Final]]-STOCK[[#This Row],[Costo total]]</f>
        <v>5.9977777777777774</v>
      </c>
      <c r="X193" s="7">
        <f>STOCK[[#This Row],[Ganancia Unitaria]]*STOCK[[#This Row],[Salidas]]</f>
        <v>5.9977777777777774</v>
      </c>
      <c r="AA193" s="7">
        <f>STOCK[[#This Row],[Costo total]]*STOCK[[#This Row],[Entradas]]</f>
        <v>17.002222222222223</v>
      </c>
      <c r="AB193" s="7">
        <f>STOCK[[#This Row],[Stock Actual]]*STOCK[[#This Row],[Costo total]]</f>
        <v>0</v>
      </c>
    </row>
    <row r="194" spans="1:28" s="12" customFormat="1" ht="50" customHeight="1" x14ac:dyDescent="0.15">
      <c r="A194" s="12" t="s">
        <v>686</v>
      </c>
      <c r="B194" s="70"/>
      <c r="C194" s="12" t="s">
        <v>4</v>
      </c>
      <c r="D194" s="12" t="s">
        <v>461</v>
      </c>
      <c r="E194" s="12" t="s">
        <v>1601</v>
      </c>
      <c r="F194" s="12" t="s">
        <v>243</v>
      </c>
      <c r="G194" s="12" t="s">
        <v>69</v>
      </c>
      <c r="H194" s="12">
        <f>STOCK[[#This Row],[Precio Final]]</f>
        <v>23</v>
      </c>
      <c r="I194" s="12">
        <f>STOCK[[#This Row],[Precio Venta Ideal (x1.5)]]</f>
        <v>25.503333333333334</v>
      </c>
      <c r="J194" s="87">
        <v>2</v>
      </c>
      <c r="K194" s="87">
        <f>SUMIFS(VENTAS[Cantidad],VENTAS[Código del producto Vendido],STOCK[[#This Row],[Code]])</f>
        <v>2</v>
      </c>
      <c r="L194" s="87">
        <f>STOCK[[#This Row],[Entradas]]-STOCK[[#This Row],[Salidas]]</f>
        <v>0</v>
      </c>
      <c r="M194" s="12">
        <f>STOCK[[#This Row],[Precio Final]]*10%</f>
        <v>2.3000000000000003</v>
      </c>
      <c r="N194" s="12">
        <v>238</v>
      </c>
      <c r="O194" s="12">
        <v>18</v>
      </c>
      <c r="P194" s="12">
        <v>13.222222222222221</v>
      </c>
      <c r="Q194" s="87">
        <v>185</v>
      </c>
      <c r="R194" s="12">
        <v>8</v>
      </c>
      <c r="S194" s="12">
        <f>STOCK[[#This Row],[Peso (g)]]*STOCK[[#This Row],[Precio Envío Kilogramo (USD)]]/1000</f>
        <v>1.48</v>
      </c>
      <c r="T194" s="12">
        <f>STOCK[[#This Row],[Costo Unitario (USD)]]+STOCK[[#This Row],[Costo Envío (USD)]]+STOCK[[#This Row],[Comisión 10%]]</f>
        <v>17.002222222222223</v>
      </c>
      <c r="U194" s="12">
        <f>STOCK[[#This Row],[Costo total]]*1.5</f>
        <v>25.503333333333334</v>
      </c>
      <c r="V194" s="12">
        <v>23</v>
      </c>
      <c r="W194" s="12">
        <f>STOCK[[#This Row],[Precio Final]]-STOCK[[#This Row],[Costo total]]</f>
        <v>5.9977777777777774</v>
      </c>
      <c r="X194" s="12">
        <f>STOCK[[#This Row],[Ganancia Unitaria]]*STOCK[[#This Row],[Salidas]]</f>
        <v>11.995555555555555</v>
      </c>
      <c r="AA194" s="12">
        <f>STOCK[[#This Row],[Costo total]]*STOCK[[#This Row],[Entradas]]</f>
        <v>34.004444444444445</v>
      </c>
      <c r="AB194" s="12">
        <f>STOCK[[#This Row],[Stock Actual]]*STOCK[[#This Row],[Costo total]]</f>
        <v>0</v>
      </c>
    </row>
    <row r="195" spans="1:28" s="7" customFormat="1" ht="50" customHeight="1" x14ac:dyDescent="0.15">
      <c r="A195" s="7" t="s">
        <v>133</v>
      </c>
      <c r="B195" s="70"/>
      <c r="C195" s="7" t="s">
        <v>4</v>
      </c>
      <c r="D195" s="7" t="s">
        <v>26</v>
      </c>
      <c r="E195" s="7" t="s">
        <v>483</v>
      </c>
      <c r="F195" s="7" t="s">
        <v>243</v>
      </c>
      <c r="G195" s="7" t="s">
        <v>69</v>
      </c>
      <c r="H195" s="7">
        <f>STOCK[[#This Row],[Precio Final]]</f>
        <v>28</v>
      </c>
      <c r="I195" s="7">
        <f>STOCK[[#This Row],[Precio Venta Ideal (x1.5)]]</f>
        <v>28.061666666666667</v>
      </c>
      <c r="J195" s="8">
        <v>1</v>
      </c>
      <c r="K195" s="8">
        <f>SUMIFS(VENTAS[Cantidad],VENTAS[Código del producto Vendido],STOCK[[#This Row],[Code]])</f>
        <v>1</v>
      </c>
      <c r="L195" s="8">
        <f>STOCK[[#This Row],[Entradas]]-STOCK[[#This Row],[Salidas]]</f>
        <v>0</v>
      </c>
      <c r="M195" s="7">
        <f>STOCK[[#This Row],[Precio Final]]*10%</f>
        <v>2.8000000000000003</v>
      </c>
      <c r="N195" s="7">
        <v>259.7</v>
      </c>
      <c r="O195" s="7">
        <v>18</v>
      </c>
      <c r="P195" s="7">
        <v>14.427777777777777</v>
      </c>
      <c r="Q195" s="8">
        <v>185</v>
      </c>
      <c r="R195" s="7">
        <v>8</v>
      </c>
      <c r="S195" s="7">
        <f>STOCK[[#This Row],[Peso (g)]]*STOCK[[#This Row],[Precio Envío Kilogramo (USD)]]/1000</f>
        <v>1.48</v>
      </c>
      <c r="T195" s="12">
        <f>STOCK[[#This Row],[Costo Unitario (USD)]]+STOCK[[#This Row],[Costo Envío (USD)]]+STOCK[[#This Row],[Comisión 10%]]</f>
        <v>18.707777777777778</v>
      </c>
      <c r="U195" s="7">
        <f>STOCK[[#This Row],[Costo total]]*1.5</f>
        <v>28.061666666666667</v>
      </c>
      <c r="V195" s="7">
        <v>28</v>
      </c>
      <c r="W195" s="7">
        <f>STOCK[[#This Row],[Precio Final]]-STOCK[[#This Row],[Costo total]]</f>
        <v>9.2922222222222217</v>
      </c>
      <c r="X195" s="7">
        <f>STOCK[[#This Row],[Ganancia Unitaria]]*STOCK[[#This Row],[Salidas]]</f>
        <v>9.2922222222222217</v>
      </c>
      <c r="AA195" s="7">
        <f>STOCK[[#This Row],[Costo total]]*STOCK[[#This Row],[Entradas]]</f>
        <v>18.707777777777778</v>
      </c>
      <c r="AB195" s="7">
        <f>STOCK[[#This Row],[Stock Actual]]*STOCK[[#This Row],[Costo total]]</f>
        <v>0</v>
      </c>
    </row>
    <row r="196" spans="1:28" s="12" customFormat="1" ht="50" customHeight="1" x14ac:dyDescent="0.15">
      <c r="A196" s="12" t="s">
        <v>687</v>
      </c>
      <c r="B196" s="70"/>
      <c r="C196" s="12" t="s">
        <v>4</v>
      </c>
      <c r="D196" s="12" t="s">
        <v>26</v>
      </c>
      <c r="E196" s="12" t="s">
        <v>483</v>
      </c>
      <c r="F196" s="12" t="s">
        <v>241</v>
      </c>
      <c r="G196" s="12" t="s">
        <v>69</v>
      </c>
      <c r="H196" s="12">
        <f>STOCK[[#This Row],[Precio Final]]</f>
        <v>28</v>
      </c>
      <c r="I196" s="12">
        <f>STOCK[[#This Row],[Precio Venta Ideal (x1.5)]]</f>
        <v>28.061666666666667</v>
      </c>
      <c r="J196" s="87">
        <v>1</v>
      </c>
      <c r="K196" s="87">
        <f>SUMIFS(VENTAS[Cantidad],VENTAS[Código del producto Vendido],STOCK[[#This Row],[Code]])</f>
        <v>1</v>
      </c>
      <c r="L196" s="87">
        <f>STOCK[[#This Row],[Entradas]]-STOCK[[#This Row],[Salidas]]</f>
        <v>0</v>
      </c>
      <c r="M196" s="12">
        <f>STOCK[[#This Row],[Precio Final]]*10%</f>
        <v>2.8000000000000003</v>
      </c>
      <c r="N196" s="12">
        <v>259.7</v>
      </c>
      <c r="O196" s="12">
        <v>18</v>
      </c>
      <c r="P196" s="12">
        <v>14.427777777777777</v>
      </c>
      <c r="Q196" s="87">
        <v>185</v>
      </c>
      <c r="R196" s="12">
        <v>8</v>
      </c>
      <c r="S196" s="12">
        <f>STOCK[[#This Row],[Peso (g)]]*STOCK[[#This Row],[Precio Envío Kilogramo (USD)]]/1000</f>
        <v>1.48</v>
      </c>
      <c r="T196" s="12">
        <f>STOCK[[#This Row],[Costo Unitario (USD)]]+STOCK[[#This Row],[Costo Envío (USD)]]+STOCK[[#This Row],[Comisión 10%]]</f>
        <v>18.707777777777778</v>
      </c>
      <c r="U196" s="12">
        <f>STOCK[[#This Row],[Costo total]]*1.5</f>
        <v>28.061666666666667</v>
      </c>
      <c r="V196" s="12">
        <v>28</v>
      </c>
      <c r="W196" s="12">
        <f>STOCK[[#This Row],[Precio Final]]-STOCK[[#This Row],[Costo total]]</f>
        <v>9.2922222222222217</v>
      </c>
      <c r="X196" s="12">
        <f>STOCK[[#This Row],[Ganancia Unitaria]]*STOCK[[#This Row],[Salidas]]</f>
        <v>9.2922222222222217</v>
      </c>
      <c r="AA196" s="12">
        <f>STOCK[[#This Row],[Costo total]]*STOCK[[#This Row],[Entradas]]</f>
        <v>18.707777777777778</v>
      </c>
      <c r="AB196" s="12">
        <f>STOCK[[#This Row],[Stock Actual]]*STOCK[[#This Row],[Costo total]]</f>
        <v>0</v>
      </c>
    </row>
    <row r="197" spans="1:28" s="7" customFormat="1" ht="50" customHeight="1" x14ac:dyDescent="0.15">
      <c r="A197" s="7" t="s">
        <v>135</v>
      </c>
      <c r="B197" s="70"/>
      <c r="C197" s="7" t="s">
        <v>4</v>
      </c>
      <c r="D197" s="7" t="s">
        <v>26</v>
      </c>
      <c r="E197" s="7" t="s">
        <v>380</v>
      </c>
      <c r="F197" s="7" t="s">
        <v>238</v>
      </c>
      <c r="G197" s="7" t="s">
        <v>69</v>
      </c>
      <c r="H197" s="7">
        <f>STOCK[[#This Row],[Precio Final]]</f>
        <v>28</v>
      </c>
      <c r="I197" s="7">
        <f>STOCK[[#This Row],[Precio Venta Ideal (x1.5)]]</f>
        <v>28.061666666666667</v>
      </c>
      <c r="J197" s="8">
        <v>1</v>
      </c>
      <c r="K197" s="8">
        <f>SUMIFS(VENTAS[Cantidad],VENTAS[Código del producto Vendido],STOCK[[#This Row],[Code]])</f>
        <v>1</v>
      </c>
      <c r="L197" s="8">
        <f>STOCK[[#This Row],[Entradas]]-STOCK[[#This Row],[Salidas]]</f>
        <v>0</v>
      </c>
      <c r="M197" s="7">
        <f>STOCK[[#This Row],[Precio Final]]*10%</f>
        <v>2.8000000000000003</v>
      </c>
      <c r="N197" s="7">
        <v>259.7</v>
      </c>
      <c r="O197" s="7">
        <v>18</v>
      </c>
      <c r="P197" s="7">
        <v>14.427777777777777</v>
      </c>
      <c r="Q197" s="8">
        <v>185</v>
      </c>
      <c r="R197" s="7">
        <v>8</v>
      </c>
      <c r="S197" s="7">
        <f>STOCK[[#This Row],[Peso (g)]]*STOCK[[#This Row],[Precio Envío Kilogramo (USD)]]/1000</f>
        <v>1.48</v>
      </c>
      <c r="T197" s="12">
        <f>STOCK[[#This Row],[Costo Unitario (USD)]]+STOCK[[#This Row],[Costo Envío (USD)]]+STOCK[[#This Row],[Comisión 10%]]</f>
        <v>18.707777777777778</v>
      </c>
      <c r="U197" s="7">
        <f>STOCK[[#This Row],[Costo total]]*1.5</f>
        <v>28.061666666666667</v>
      </c>
      <c r="V197" s="7">
        <v>28</v>
      </c>
      <c r="W197" s="7">
        <f>STOCK[[#This Row],[Precio Final]]-STOCK[[#This Row],[Costo total]]</f>
        <v>9.2922222222222217</v>
      </c>
      <c r="X197" s="7">
        <f>STOCK[[#This Row],[Ganancia Unitaria]]*STOCK[[#This Row],[Salidas]]</f>
        <v>9.2922222222222217</v>
      </c>
      <c r="AA197" s="7">
        <f>STOCK[[#This Row],[Costo total]]*STOCK[[#This Row],[Entradas]]</f>
        <v>18.707777777777778</v>
      </c>
      <c r="AB197" s="7">
        <f>STOCK[[#This Row],[Stock Actual]]*STOCK[[#This Row],[Costo total]]</f>
        <v>0</v>
      </c>
    </row>
    <row r="198" spans="1:28" s="12" customFormat="1" ht="50" customHeight="1" x14ac:dyDescent="0.15">
      <c r="A198" s="12" t="s">
        <v>688</v>
      </c>
      <c r="B198" s="70"/>
      <c r="C198" s="12" t="s">
        <v>4</v>
      </c>
      <c r="D198" s="12" t="s">
        <v>1911</v>
      </c>
      <c r="E198" s="12" t="s">
        <v>1602</v>
      </c>
      <c r="F198" s="12" t="s">
        <v>2137</v>
      </c>
      <c r="G198" s="12" t="s">
        <v>69</v>
      </c>
      <c r="H198" s="12">
        <f>STOCK[[#This Row],[Precio Final]]</f>
        <v>25</v>
      </c>
      <c r="I198" s="12">
        <f>STOCK[[#This Row],[Precio Venta Ideal (x1.5)]]</f>
        <v>28.135000000000002</v>
      </c>
      <c r="J198" s="87">
        <v>1</v>
      </c>
      <c r="K198" s="87">
        <f>SUMIFS(VENTAS[Cantidad],VENTAS[Código del producto Vendido],STOCK[[#This Row],[Code]])</f>
        <v>1</v>
      </c>
      <c r="L198" s="87">
        <f>STOCK[[#This Row],[Entradas]]-STOCK[[#This Row],[Salidas]]</f>
        <v>0</v>
      </c>
      <c r="M198" s="12">
        <f>STOCK[[#This Row],[Precio Final]]*10%</f>
        <v>2.5</v>
      </c>
      <c r="N198" s="12">
        <v>266.7</v>
      </c>
      <c r="O198" s="12">
        <v>18</v>
      </c>
      <c r="P198" s="12">
        <v>14.816666666666666</v>
      </c>
      <c r="Q198" s="87">
        <v>180</v>
      </c>
      <c r="R198" s="12">
        <v>8</v>
      </c>
      <c r="S198" s="12">
        <f>STOCK[[#This Row],[Peso (g)]]*STOCK[[#This Row],[Precio Envío Kilogramo (USD)]]/1000</f>
        <v>1.44</v>
      </c>
      <c r="T198" s="12">
        <f>STOCK[[#This Row],[Costo Unitario (USD)]]+STOCK[[#This Row],[Costo Envío (USD)]]+STOCK[[#This Row],[Comisión 10%]]</f>
        <v>18.756666666666668</v>
      </c>
      <c r="U198" s="12">
        <f>STOCK[[#This Row],[Costo total]]*1.5</f>
        <v>28.135000000000002</v>
      </c>
      <c r="V198" s="12">
        <v>25</v>
      </c>
      <c r="W198" s="12">
        <f>STOCK[[#This Row],[Precio Final]]-STOCK[[#This Row],[Costo total]]</f>
        <v>6.2433333333333323</v>
      </c>
      <c r="X198" s="12">
        <f>STOCK[[#This Row],[Ganancia Unitaria]]*STOCK[[#This Row],[Salidas]]</f>
        <v>6.2433333333333323</v>
      </c>
      <c r="AA198" s="12">
        <f>STOCK[[#This Row],[Costo total]]*STOCK[[#This Row],[Entradas]]</f>
        <v>18.756666666666668</v>
      </c>
      <c r="AB198" s="12">
        <f>STOCK[[#This Row],[Stock Actual]]*STOCK[[#This Row],[Costo total]]</f>
        <v>0</v>
      </c>
    </row>
    <row r="199" spans="1:28" s="7" customFormat="1" ht="50" customHeight="1" x14ac:dyDescent="0.15">
      <c r="A199" s="7" t="s">
        <v>689</v>
      </c>
      <c r="B199" s="70"/>
      <c r="C199" s="7" t="s">
        <v>4</v>
      </c>
      <c r="D199" s="7" t="s">
        <v>211</v>
      </c>
      <c r="E199" s="7" t="s">
        <v>240</v>
      </c>
      <c r="F199" s="7" t="s">
        <v>239</v>
      </c>
      <c r="G199" s="7" t="s">
        <v>69</v>
      </c>
      <c r="H199" s="7">
        <f>STOCK[[#This Row],[Precio Final]]</f>
        <v>25</v>
      </c>
      <c r="I199" s="7">
        <f>STOCK[[#This Row],[Precio Venta Ideal (x1.5)]]</f>
        <v>28.656666666666666</v>
      </c>
      <c r="J199" s="8">
        <v>2</v>
      </c>
      <c r="K199" s="8">
        <f>SUMIFS(VENTAS[Cantidad],VENTAS[Código del producto Vendido],STOCK[[#This Row],[Code]])</f>
        <v>2</v>
      </c>
      <c r="L199" s="8">
        <f>STOCK[[#This Row],[Entradas]]-STOCK[[#This Row],[Salidas]]</f>
        <v>0</v>
      </c>
      <c r="M199" s="7">
        <f>STOCK[[#This Row],[Precio Final]]*10%</f>
        <v>2.5</v>
      </c>
      <c r="N199" s="7">
        <v>249.2</v>
      </c>
      <c r="O199" s="7">
        <v>18</v>
      </c>
      <c r="P199" s="7">
        <v>13.844444444444443</v>
      </c>
      <c r="Q199" s="8">
        <v>345</v>
      </c>
      <c r="R199" s="7">
        <v>8</v>
      </c>
      <c r="S199" s="7">
        <f>STOCK[[#This Row],[Peso (g)]]*STOCK[[#This Row],[Precio Envío Kilogramo (USD)]]/1000</f>
        <v>2.76</v>
      </c>
      <c r="T199" s="12">
        <f>STOCK[[#This Row],[Costo Unitario (USD)]]+STOCK[[#This Row],[Costo Envío (USD)]]+STOCK[[#This Row],[Comisión 10%]]</f>
        <v>19.104444444444443</v>
      </c>
      <c r="U199" s="7">
        <f>STOCK[[#This Row],[Costo total]]*1.5</f>
        <v>28.656666666666666</v>
      </c>
      <c r="V199" s="7">
        <v>25</v>
      </c>
      <c r="W199" s="7">
        <f>STOCK[[#This Row],[Precio Final]]-STOCK[[#This Row],[Costo total]]</f>
        <v>5.895555555555557</v>
      </c>
      <c r="X199" s="7">
        <f>STOCK[[#This Row],[Ganancia Unitaria]]*STOCK[[#This Row],[Salidas]]</f>
        <v>11.791111111111114</v>
      </c>
      <c r="AA199" s="7">
        <f>STOCK[[#This Row],[Costo total]]*STOCK[[#This Row],[Entradas]]</f>
        <v>38.208888888888886</v>
      </c>
      <c r="AB199" s="7">
        <f>STOCK[[#This Row],[Stock Actual]]*STOCK[[#This Row],[Costo total]]</f>
        <v>0</v>
      </c>
    </row>
    <row r="200" spans="1:28" s="12" customFormat="1" ht="50" customHeight="1" x14ac:dyDescent="0.15">
      <c r="A200" s="12" t="s">
        <v>43</v>
      </c>
      <c r="B200" s="70"/>
      <c r="C200" s="12" t="s">
        <v>4</v>
      </c>
      <c r="D200" s="12" t="s">
        <v>211</v>
      </c>
      <c r="E200" s="12" t="s">
        <v>274</v>
      </c>
      <c r="F200" s="12" t="s">
        <v>239</v>
      </c>
      <c r="G200" s="12" t="s">
        <v>69</v>
      </c>
      <c r="H200" s="12">
        <f>STOCK[[#This Row],[Precio Final]]</f>
        <v>28</v>
      </c>
      <c r="I200" s="12">
        <f>STOCK[[#This Row],[Precio Venta Ideal (x1.5)]]</f>
        <v>27.925000000000001</v>
      </c>
      <c r="J200" s="87">
        <v>0</v>
      </c>
      <c r="K200" s="87">
        <f>SUMIFS(VENTAS[Cantidad],VENTAS[Código del producto Vendido],STOCK[[#This Row],[Code]])</f>
        <v>0</v>
      </c>
      <c r="L200" s="87">
        <f>STOCK[[#This Row],[Entradas]]-STOCK[[#This Row],[Salidas]]</f>
        <v>0</v>
      </c>
      <c r="M200" s="12">
        <f>STOCK[[#This Row],[Precio Final]]*10%</f>
        <v>2.8000000000000003</v>
      </c>
      <c r="N200" s="12">
        <v>241.5</v>
      </c>
      <c r="O200" s="12">
        <v>18</v>
      </c>
      <c r="P200" s="12">
        <v>13.416666666666666</v>
      </c>
      <c r="Q200" s="87">
        <v>300</v>
      </c>
      <c r="R200" s="12">
        <v>8</v>
      </c>
      <c r="S200" s="12">
        <f>STOCK[[#This Row],[Peso (g)]]*STOCK[[#This Row],[Precio Envío Kilogramo (USD)]]/1000</f>
        <v>2.4</v>
      </c>
      <c r="T200" s="12">
        <f>STOCK[[#This Row],[Costo Unitario (USD)]]+STOCK[[#This Row],[Costo Envío (USD)]]+STOCK[[#This Row],[Comisión 10%]]</f>
        <v>18.616666666666667</v>
      </c>
      <c r="U200" s="12">
        <f>STOCK[[#This Row],[Costo total]]*1.5</f>
        <v>27.925000000000001</v>
      </c>
      <c r="V200" s="12">
        <v>28</v>
      </c>
      <c r="W200" s="12">
        <f>STOCK[[#This Row],[Precio Final]]-STOCK[[#This Row],[Costo total]]</f>
        <v>9.3833333333333329</v>
      </c>
      <c r="X200" s="12">
        <f>STOCK[[#This Row],[Ganancia Unitaria]]*STOCK[[#This Row],[Salidas]]</f>
        <v>0</v>
      </c>
      <c r="AA200" s="12">
        <f>STOCK[[#This Row],[Costo total]]*STOCK[[#This Row],[Entradas]]</f>
        <v>0</v>
      </c>
      <c r="AB200" s="12">
        <f>STOCK[[#This Row],[Stock Actual]]*STOCK[[#This Row],[Costo total]]</f>
        <v>0</v>
      </c>
    </row>
    <row r="201" spans="1:28" s="7" customFormat="1" ht="50" customHeight="1" x14ac:dyDescent="0.15">
      <c r="A201" s="7" t="s">
        <v>690</v>
      </c>
      <c r="B201" s="70"/>
      <c r="C201" s="7" t="s">
        <v>4</v>
      </c>
      <c r="D201" s="7" t="s">
        <v>1911</v>
      </c>
      <c r="E201" s="7" t="s">
        <v>2073</v>
      </c>
      <c r="F201" s="7" t="s">
        <v>2103</v>
      </c>
      <c r="G201" s="7" t="s">
        <v>69</v>
      </c>
      <c r="H201" s="7">
        <f>STOCK[[#This Row],[Precio Final]]</f>
        <v>12</v>
      </c>
      <c r="I201" s="7">
        <f>STOCK[[#This Row],[Precio Venta Ideal (x1.5)]]</f>
        <v>11.785</v>
      </c>
      <c r="J201" s="8">
        <v>1</v>
      </c>
      <c r="K201" s="8">
        <f>SUMIFS(VENTAS[Cantidad],VENTAS[Código del producto Vendido],STOCK[[#This Row],[Code]])</f>
        <v>0</v>
      </c>
      <c r="L201" s="8">
        <f>STOCK[[#This Row],[Entradas]]-STOCK[[#This Row],[Salidas]]</f>
        <v>1</v>
      </c>
      <c r="M201" s="7">
        <f>STOCK[[#This Row],[Precio Final]]*10%</f>
        <v>1.2000000000000002</v>
      </c>
      <c r="N201" s="7">
        <v>115.5</v>
      </c>
      <c r="O201" s="7">
        <v>18</v>
      </c>
      <c r="P201" s="7">
        <v>6.416666666666667</v>
      </c>
      <c r="Q201" s="8">
        <v>30</v>
      </c>
      <c r="R201" s="7">
        <v>8</v>
      </c>
      <c r="S201" s="7">
        <f>STOCK[[#This Row],[Peso (g)]]*STOCK[[#This Row],[Precio Envío Kilogramo (USD)]]/1000</f>
        <v>0.24</v>
      </c>
      <c r="T201" s="12">
        <f>STOCK[[#This Row],[Costo Unitario (USD)]]+STOCK[[#This Row],[Costo Envío (USD)]]+STOCK[[#This Row],[Comisión 10%]]</f>
        <v>7.8566666666666674</v>
      </c>
      <c r="U201" s="7">
        <f>STOCK[[#This Row],[Costo total]]*1.5</f>
        <v>11.785</v>
      </c>
      <c r="V201" s="7">
        <v>12</v>
      </c>
      <c r="W201" s="7">
        <f>STOCK[[#This Row],[Precio Final]]-STOCK[[#This Row],[Costo total]]</f>
        <v>4.1433333333333326</v>
      </c>
      <c r="X201" s="7">
        <f>STOCK[[#This Row],[Ganancia Unitaria]]*STOCK[[#This Row],[Salidas]]</f>
        <v>0</v>
      </c>
      <c r="AA201" s="7">
        <f>STOCK[[#This Row],[Costo total]]*STOCK[[#This Row],[Entradas]]</f>
        <v>7.8566666666666674</v>
      </c>
      <c r="AB201" s="7">
        <f>STOCK[[#This Row],[Stock Actual]]*STOCK[[#This Row],[Costo total]]</f>
        <v>7.8566666666666674</v>
      </c>
    </row>
    <row r="202" spans="1:28" s="12" customFormat="1" ht="50" customHeight="1" x14ac:dyDescent="0.15">
      <c r="A202" s="12" t="s">
        <v>691</v>
      </c>
      <c r="B202" s="70"/>
      <c r="C202" s="12" t="s">
        <v>4</v>
      </c>
      <c r="D202" s="12" t="s">
        <v>1911</v>
      </c>
      <c r="E202" s="12" t="s">
        <v>484</v>
      </c>
      <c r="F202" s="12" t="s">
        <v>460</v>
      </c>
      <c r="G202" s="12" t="s">
        <v>69</v>
      </c>
      <c r="H202" s="12">
        <f>STOCK[[#This Row],[Precio Final]]</f>
        <v>12</v>
      </c>
      <c r="I202" s="12">
        <f>STOCK[[#This Row],[Precio Venta Ideal (x1.5)]]</f>
        <v>12.951666666666666</v>
      </c>
      <c r="J202" s="87">
        <v>1</v>
      </c>
      <c r="K202" s="87">
        <f>SUMIFS(VENTAS[Cantidad],VENTAS[Código del producto Vendido],STOCK[[#This Row],[Code]])</f>
        <v>1</v>
      </c>
      <c r="L202" s="87">
        <f>STOCK[[#This Row],[Entradas]]-STOCK[[#This Row],[Salidas]]</f>
        <v>0</v>
      </c>
      <c r="M202" s="12">
        <f>STOCK[[#This Row],[Precio Final]]*10%</f>
        <v>1.2000000000000002</v>
      </c>
      <c r="N202" s="12">
        <v>129.5</v>
      </c>
      <c r="O202" s="12">
        <v>18</v>
      </c>
      <c r="P202" s="12">
        <v>7.1944444444444446</v>
      </c>
      <c r="Q202" s="87">
        <v>30</v>
      </c>
      <c r="R202" s="12">
        <v>8</v>
      </c>
      <c r="S202" s="12">
        <f>STOCK[[#This Row],[Peso (g)]]*STOCK[[#This Row],[Precio Envío Kilogramo (USD)]]/1000</f>
        <v>0.24</v>
      </c>
      <c r="T202" s="12">
        <f>STOCK[[#This Row],[Costo Unitario (USD)]]+STOCK[[#This Row],[Costo Envío (USD)]]+STOCK[[#This Row],[Comisión 10%]]</f>
        <v>8.6344444444444441</v>
      </c>
      <c r="U202" s="12">
        <f>STOCK[[#This Row],[Costo total]]*1.5</f>
        <v>12.951666666666666</v>
      </c>
      <c r="V202" s="12">
        <v>12</v>
      </c>
      <c r="W202" s="12">
        <f>STOCK[[#This Row],[Precio Final]]-STOCK[[#This Row],[Costo total]]</f>
        <v>3.3655555555555559</v>
      </c>
      <c r="X202" s="12">
        <f>STOCK[[#This Row],[Ganancia Unitaria]]*STOCK[[#This Row],[Salidas]]</f>
        <v>3.3655555555555559</v>
      </c>
      <c r="AA202" s="12">
        <f>STOCK[[#This Row],[Costo total]]*STOCK[[#This Row],[Entradas]]</f>
        <v>8.6344444444444441</v>
      </c>
      <c r="AB202" s="12">
        <f>STOCK[[#This Row],[Stock Actual]]*STOCK[[#This Row],[Costo total]]</f>
        <v>0</v>
      </c>
    </row>
    <row r="203" spans="1:28" s="7" customFormat="1" ht="50" customHeight="1" x14ac:dyDescent="0.15">
      <c r="A203" s="7" t="s">
        <v>692</v>
      </c>
      <c r="B203" s="70"/>
      <c r="C203" s="7" t="s">
        <v>4</v>
      </c>
      <c r="D203" s="7" t="s">
        <v>26</v>
      </c>
      <c r="E203" s="7" t="s">
        <v>392</v>
      </c>
      <c r="F203" s="7" t="s">
        <v>238</v>
      </c>
      <c r="G203" s="7" t="s">
        <v>69</v>
      </c>
      <c r="H203" s="7">
        <f>STOCK[[#This Row],[Precio Final]]</f>
        <v>16</v>
      </c>
      <c r="I203" s="7">
        <f>STOCK[[#This Row],[Precio Venta Ideal (x1.5)]]</f>
        <v>25.37</v>
      </c>
      <c r="J203" s="8">
        <v>1</v>
      </c>
      <c r="K203" s="8">
        <f>SUMIFS(VENTAS[Cantidad],VENTAS[Código del producto Vendido],STOCK[[#This Row],[Code]])</f>
        <v>1</v>
      </c>
      <c r="L203" s="8">
        <f>STOCK[[#This Row],[Entradas]]-STOCK[[#This Row],[Salidas]]</f>
        <v>0</v>
      </c>
      <c r="M203" s="7">
        <f>STOCK[[#This Row],[Precio Final]]*10%</f>
        <v>1.6</v>
      </c>
      <c r="N203" s="7">
        <v>256.2</v>
      </c>
      <c r="O203" s="7">
        <v>18</v>
      </c>
      <c r="P203" s="7">
        <v>14.233333333333333</v>
      </c>
      <c r="Q203" s="8">
        <v>135</v>
      </c>
      <c r="R203" s="7">
        <v>8</v>
      </c>
      <c r="S203" s="7">
        <f>STOCK[[#This Row],[Peso (g)]]*STOCK[[#This Row],[Precio Envío Kilogramo (USD)]]/1000</f>
        <v>1.08</v>
      </c>
      <c r="T203" s="12">
        <f>STOCK[[#This Row],[Costo Unitario (USD)]]+STOCK[[#This Row],[Costo Envío (USD)]]+STOCK[[#This Row],[Comisión 10%]]</f>
        <v>16.913333333333334</v>
      </c>
      <c r="U203" s="7">
        <f>STOCK[[#This Row],[Costo total]]*1.5</f>
        <v>25.37</v>
      </c>
      <c r="V203" s="7">
        <v>16</v>
      </c>
      <c r="W203" s="7">
        <f>STOCK[[#This Row],[Precio Final]]-STOCK[[#This Row],[Costo total]]</f>
        <v>-0.913333333333334</v>
      </c>
      <c r="X203" s="7">
        <f>STOCK[[#This Row],[Ganancia Unitaria]]*STOCK[[#This Row],[Salidas]]</f>
        <v>-0.913333333333334</v>
      </c>
      <c r="AA203" s="7">
        <f>STOCK[[#This Row],[Costo total]]*STOCK[[#This Row],[Entradas]]</f>
        <v>16.913333333333334</v>
      </c>
      <c r="AB203" s="7">
        <f>STOCK[[#This Row],[Stock Actual]]*STOCK[[#This Row],[Costo total]]</f>
        <v>0</v>
      </c>
    </row>
    <row r="204" spans="1:28" s="12" customFormat="1" ht="50" customHeight="1" x14ac:dyDescent="0.15">
      <c r="A204" s="12" t="s">
        <v>693</v>
      </c>
      <c r="B204" s="70"/>
      <c r="C204" s="12" t="s">
        <v>4</v>
      </c>
      <c r="D204" s="12" t="s">
        <v>1519</v>
      </c>
      <c r="E204" s="12" t="s">
        <v>485</v>
      </c>
      <c r="F204" s="12" t="s">
        <v>241</v>
      </c>
      <c r="G204" s="12" t="s">
        <v>69</v>
      </c>
      <c r="H204" s="12">
        <f>STOCK[[#This Row],[Precio Final]]</f>
        <v>15</v>
      </c>
      <c r="I204" s="12">
        <f>STOCK[[#This Row],[Precio Venta Ideal (x1.5)]]</f>
        <v>15.641666666666669</v>
      </c>
      <c r="J204" s="87">
        <v>1</v>
      </c>
      <c r="K204" s="87">
        <f>SUMIFS(VENTAS[Cantidad],VENTAS[Código del producto Vendido],STOCK[[#This Row],[Code]])</f>
        <v>1</v>
      </c>
      <c r="L204" s="87">
        <f>STOCK[[#This Row],[Entradas]]-STOCK[[#This Row],[Salidas]]</f>
        <v>0</v>
      </c>
      <c r="M204" s="12">
        <f>STOCK[[#This Row],[Precio Final]]*10%</f>
        <v>1.5</v>
      </c>
      <c r="N204" s="12">
        <v>146.30000000000001</v>
      </c>
      <c r="O204" s="12">
        <v>18</v>
      </c>
      <c r="P204" s="12">
        <v>8.1277777777777782</v>
      </c>
      <c r="Q204" s="87">
        <v>100</v>
      </c>
      <c r="R204" s="12">
        <v>8</v>
      </c>
      <c r="S204" s="12">
        <f>STOCK[[#This Row],[Peso (g)]]*STOCK[[#This Row],[Precio Envío Kilogramo (USD)]]/1000</f>
        <v>0.8</v>
      </c>
      <c r="T204" s="12">
        <f>STOCK[[#This Row],[Costo Unitario (USD)]]+STOCK[[#This Row],[Costo Envío (USD)]]+STOCK[[#This Row],[Comisión 10%]]</f>
        <v>10.427777777777779</v>
      </c>
      <c r="U204" s="12">
        <f>STOCK[[#This Row],[Costo total]]*1.5</f>
        <v>15.641666666666669</v>
      </c>
      <c r="V204" s="12">
        <v>15</v>
      </c>
      <c r="W204" s="12">
        <f>STOCK[[#This Row],[Precio Final]]-STOCK[[#This Row],[Costo total]]</f>
        <v>4.5722222222222211</v>
      </c>
      <c r="X204" s="12">
        <f>STOCK[[#This Row],[Ganancia Unitaria]]*STOCK[[#This Row],[Salidas]]</f>
        <v>4.5722222222222211</v>
      </c>
      <c r="AA204" s="12">
        <f>STOCK[[#This Row],[Costo total]]*STOCK[[#This Row],[Entradas]]</f>
        <v>10.427777777777779</v>
      </c>
      <c r="AB204" s="12">
        <f>STOCK[[#This Row],[Stock Actual]]*STOCK[[#This Row],[Costo total]]</f>
        <v>0</v>
      </c>
    </row>
    <row r="205" spans="1:28" s="7" customFormat="1" ht="50" customHeight="1" x14ac:dyDescent="0.15">
      <c r="A205" s="7" t="s">
        <v>44</v>
      </c>
      <c r="B205" s="70"/>
      <c r="C205" s="7" t="s">
        <v>4</v>
      </c>
      <c r="D205" s="7" t="s">
        <v>211</v>
      </c>
      <c r="E205" s="7" t="s">
        <v>274</v>
      </c>
      <c r="F205" s="7" t="s">
        <v>241</v>
      </c>
      <c r="G205" s="7" t="s">
        <v>69</v>
      </c>
      <c r="H205" s="7">
        <f>STOCK[[#This Row],[Precio Final]]</f>
        <v>25</v>
      </c>
      <c r="I205" s="7">
        <f>STOCK[[#This Row],[Precio Venta Ideal (x1.5)]]</f>
        <v>23.875</v>
      </c>
      <c r="J205" s="8">
        <v>2</v>
      </c>
      <c r="K205" s="8">
        <f>SUMIFS(VENTAS[Cantidad],VENTAS[Código del producto Vendido],STOCK[[#This Row],[Code]])</f>
        <v>2</v>
      </c>
      <c r="L205" s="8">
        <f>STOCK[[#This Row],[Entradas]]-STOCK[[#This Row],[Salidas]]</f>
        <v>0</v>
      </c>
      <c r="M205" s="7">
        <f>STOCK[[#This Row],[Precio Final]]*10%</f>
        <v>2.5</v>
      </c>
      <c r="N205" s="7">
        <v>241.5</v>
      </c>
      <c r="O205" s="7">
        <v>18</v>
      </c>
      <c r="P205" s="7">
        <v>13.416666666666666</v>
      </c>
      <c r="Q205" s="8"/>
      <c r="R205" s="7">
        <v>8</v>
      </c>
      <c r="S205" s="7">
        <f>STOCK[[#This Row],[Peso (g)]]*STOCK[[#This Row],[Precio Envío Kilogramo (USD)]]/1000</f>
        <v>0</v>
      </c>
      <c r="T205" s="12">
        <f>STOCK[[#This Row],[Costo Unitario (USD)]]+STOCK[[#This Row],[Costo Envío (USD)]]+STOCK[[#This Row],[Comisión 10%]]</f>
        <v>15.916666666666666</v>
      </c>
      <c r="U205" s="7">
        <f>STOCK[[#This Row],[Costo total]]*1.5</f>
        <v>23.875</v>
      </c>
      <c r="V205" s="7">
        <v>25</v>
      </c>
      <c r="W205" s="7">
        <f>STOCK[[#This Row],[Precio Final]]-STOCK[[#This Row],[Costo total]]</f>
        <v>9.0833333333333339</v>
      </c>
      <c r="X205" s="7">
        <f>STOCK[[#This Row],[Ganancia Unitaria]]*STOCK[[#This Row],[Salidas]]</f>
        <v>18.166666666666668</v>
      </c>
      <c r="AA205" s="7">
        <f>STOCK[[#This Row],[Costo total]]*STOCK[[#This Row],[Entradas]]</f>
        <v>31.833333333333332</v>
      </c>
      <c r="AB205" s="7">
        <f>STOCK[[#This Row],[Stock Actual]]*STOCK[[#This Row],[Costo total]]</f>
        <v>0</v>
      </c>
    </row>
    <row r="206" spans="1:28" s="12" customFormat="1" ht="50" customHeight="1" x14ac:dyDescent="0.15">
      <c r="A206" s="12" t="s">
        <v>694</v>
      </c>
      <c r="B206" s="70"/>
      <c r="C206" s="12" t="s">
        <v>4</v>
      </c>
      <c r="D206" s="12" t="s">
        <v>211</v>
      </c>
      <c r="E206" s="12" t="s">
        <v>274</v>
      </c>
      <c r="F206" s="12" t="s">
        <v>243</v>
      </c>
      <c r="G206" s="12" t="s">
        <v>69</v>
      </c>
      <c r="H206" s="12">
        <f>STOCK[[#This Row],[Precio Final]]</f>
        <v>25</v>
      </c>
      <c r="I206" s="12">
        <f>STOCK[[#This Row],[Precio Venta Ideal (x1.5)]]</f>
        <v>23.875</v>
      </c>
      <c r="J206" s="87">
        <v>4</v>
      </c>
      <c r="K206" s="87">
        <f>SUMIFS(VENTAS[Cantidad],VENTAS[Código del producto Vendido],STOCK[[#This Row],[Code]])</f>
        <v>4</v>
      </c>
      <c r="L206" s="87">
        <f>STOCK[[#This Row],[Entradas]]-STOCK[[#This Row],[Salidas]]</f>
        <v>0</v>
      </c>
      <c r="M206" s="12">
        <f>STOCK[[#This Row],[Precio Final]]*10%</f>
        <v>2.5</v>
      </c>
      <c r="N206" s="12">
        <v>241.5</v>
      </c>
      <c r="O206" s="12">
        <v>18</v>
      </c>
      <c r="P206" s="12">
        <v>13.416666666666666</v>
      </c>
      <c r="Q206" s="87"/>
      <c r="R206" s="12">
        <v>8</v>
      </c>
      <c r="S206" s="12">
        <f>STOCK[[#This Row],[Peso (g)]]*STOCK[[#This Row],[Precio Envío Kilogramo (USD)]]/1000</f>
        <v>0</v>
      </c>
      <c r="T206" s="12">
        <f>STOCK[[#This Row],[Costo Unitario (USD)]]+STOCK[[#This Row],[Costo Envío (USD)]]+STOCK[[#This Row],[Comisión 10%]]</f>
        <v>15.916666666666666</v>
      </c>
      <c r="U206" s="12">
        <f>STOCK[[#This Row],[Costo total]]*1.5</f>
        <v>23.875</v>
      </c>
      <c r="V206" s="12">
        <v>25</v>
      </c>
      <c r="W206" s="12">
        <f>STOCK[[#This Row],[Precio Final]]-STOCK[[#This Row],[Costo total]]</f>
        <v>9.0833333333333339</v>
      </c>
      <c r="X206" s="12">
        <f>STOCK[[#This Row],[Ganancia Unitaria]]*STOCK[[#This Row],[Salidas]]</f>
        <v>36.333333333333336</v>
      </c>
      <c r="AA206" s="12">
        <f>STOCK[[#This Row],[Costo total]]*STOCK[[#This Row],[Entradas]]</f>
        <v>63.666666666666664</v>
      </c>
      <c r="AB206" s="12">
        <f>STOCK[[#This Row],[Stock Actual]]*STOCK[[#This Row],[Costo total]]</f>
        <v>0</v>
      </c>
    </row>
    <row r="207" spans="1:28" s="7" customFormat="1" ht="50" customHeight="1" x14ac:dyDescent="0.15">
      <c r="A207" s="7" t="s">
        <v>45</v>
      </c>
      <c r="B207" s="70"/>
      <c r="C207" s="7" t="s">
        <v>4</v>
      </c>
      <c r="D207" s="7" t="s">
        <v>211</v>
      </c>
      <c r="E207" s="7" t="s">
        <v>274</v>
      </c>
      <c r="F207" s="7" t="s">
        <v>244</v>
      </c>
      <c r="G207" s="7" t="s">
        <v>69</v>
      </c>
      <c r="H207" s="7">
        <f>STOCK[[#This Row],[Precio Final]]</f>
        <v>25</v>
      </c>
      <c r="I207" s="7">
        <f>STOCK[[#This Row],[Precio Venta Ideal (x1.5)]]</f>
        <v>23.875</v>
      </c>
      <c r="J207" s="8">
        <v>2</v>
      </c>
      <c r="K207" s="8">
        <f>SUMIFS(VENTAS[Cantidad],VENTAS[Código del producto Vendido],STOCK[[#This Row],[Code]])</f>
        <v>2</v>
      </c>
      <c r="L207" s="8">
        <f>STOCK[[#This Row],[Entradas]]-STOCK[[#This Row],[Salidas]]</f>
        <v>0</v>
      </c>
      <c r="M207" s="7">
        <f>STOCK[[#This Row],[Precio Final]]*10%</f>
        <v>2.5</v>
      </c>
      <c r="N207" s="7">
        <v>241.5</v>
      </c>
      <c r="O207" s="7">
        <v>18</v>
      </c>
      <c r="P207" s="7">
        <v>13.416666666666666</v>
      </c>
      <c r="Q207" s="8"/>
      <c r="R207" s="7">
        <v>8</v>
      </c>
      <c r="S207" s="7">
        <f>STOCK[[#This Row],[Peso (g)]]*STOCK[[#This Row],[Precio Envío Kilogramo (USD)]]/1000</f>
        <v>0</v>
      </c>
      <c r="T207" s="12">
        <f>STOCK[[#This Row],[Costo Unitario (USD)]]+STOCK[[#This Row],[Costo Envío (USD)]]+STOCK[[#This Row],[Comisión 10%]]</f>
        <v>15.916666666666666</v>
      </c>
      <c r="U207" s="7">
        <f>STOCK[[#This Row],[Costo total]]*1.5</f>
        <v>23.875</v>
      </c>
      <c r="V207" s="7">
        <v>25</v>
      </c>
      <c r="W207" s="7">
        <f>STOCK[[#This Row],[Precio Final]]-STOCK[[#This Row],[Costo total]]</f>
        <v>9.0833333333333339</v>
      </c>
      <c r="X207" s="7">
        <f>STOCK[[#This Row],[Ganancia Unitaria]]*STOCK[[#This Row],[Salidas]]</f>
        <v>18.166666666666668</v>
      </c>
      <c r="AA207" s="7">
        <f>STOCK[[#This Row],[Costo total]]*STOCK[[#This Row],[Entradas]]</f>
        <v>31.833333333333332</v>
      </c>
      <c r="AB207" s="7">
        <f>STOCK[[#This Row],[Stock Actual]]*STOCK[[#This Row],[Costo total]]</f>
        <v>0</v>
      </c>
    </row>
    <row r="208" spans="1:28" s="12" customFormat="1" ht="50" customHeight="1" x14ac:dyDescent="0.15">
      <c r="A208" s="12" t="s">
        <v>695</v>
      </c>
      <c r="B208" s="70"/>
      <c r="C208" s="12" t="s">
        <v>4</v>
      </c>
      <c r="D208" s="12" t="s">
        <v>211</v>
      </c>
      <c r="E208" s="12" t="s">
        <v>350</v>
      </c>
      <c r="F208" s="12" t="s">
        <v>244</v>
      </c>
      <c r="G208" s="12" t="s">
        <v>69</v>
      </c>
      <c r="H208" s="12">
        <f>STOCK[[#This Row],[Precio Final]]</f>
        <v>28</v>
      </c>
      <c r="I208" s="12">
        <f>STOCK[[#This Row],[Precio Venta Ideal (x1.5)]]</f>
        <v>33.891666666666666</v>
      </c>
      <c r="J208" s="87">
        <v>4</v>
      </c>
      <c r="K208" s="87">
        <f>SUMIFS(VENTAS[Cantidad],VENTAS[Código del producto Vendido],STOCK[[#This Row],[Code]])</f>
        <v>4</v>
      </c>
      <c r="L208" s="87">
        <f>STOCK[[#This Row],[Entradas]]-STOCK[[#This Row],[Salidas]]</f>
        <v>0</v>
      </c>
      <c r="M208" s="12">
        <f>STOCK[[#This Row],[Precio Final]]*10%</f>
        <v>2.8000000000000003</v>
      </c>
      <c r="N208" s="12">
        <v>249.2</v>
      </c>
      <c r="O208" s="12">
        <v>18</v>
      </c>
      <c r="P208" s="12">
        <v>13.844444444444443</v>
      </c>
      <c r="Q208" s="87">
        <v>340</v>
      </c>
      <c r="R208" s="12">
        <v>17.5</v>
      </c>
      <c r="S208" s="12">
        <f>STOCK[[#This Row],[Peso (g)]]*STOCK[[#This Row],[Precio Envío Kilogramo (USD)]]/1000</f>
        <v>5.95</v>
      </c>
      <c r="T208" s="12">
        <f>STOCK[[#This Row],[Costo Unitario (USD)]]+STOCK[[#This Row],[Costo Envío (USD)]]+STOCK[[#This Row],[Comisión 10%]]</f>
        <v>22.594444444444445</v>
      </c>
      <c r="U208" s="12">
        <f>STOCK[[#This Row],[Costo total]]*1.5</f>
        <v>33.891666666666666</v>
      </c>
      <c r="V208" s="12">
        <v>28</v>
      </c>
      <c r="W208" s="12">
        <f>STOCK[[#This Row],[Precio Final]]-STOCK[[#This Row],[Costo total]]</f>
        <v>5.405555555555555</v>
      </c>
      <c r="X208" s="12">
        <f>STOCK[[#This Row],[Ganancia Unitaria]]*STOCK[[#This Row],[Salidas]]</f>
        <v>21.62222222222222</v>
      </c>
      <c r="AA208" s="12">
        <f>STOCK[[#This Row],[Costo total]]*STOCK[[#This Row],[Entradas]]</f>
        <v>90.37777777777778</v>
      </c>
      <c r="AB208" s="12">
        <f>STOCK[[#This Row],[Stock Actual]]*STOCK[[#This Row],[Costo total]]</f>
        <v>0</v>
      </c>
    </row>
    <row r="209" spans="1:28" s="7" customFormat="1" ht="50" customHeight="1" x14ac:dyDescent="0.15">
      <c r="A209" s="7" t="s">
        <v>696</v>
      </c>
      <c r="B209" s="70"/>
      <c r="C209" s="7" t="s">
        <v>4</v>
      </c>
      <c r="D209" s="7" t="s">
        <v>211</v>
      </c>
      <c r="E209" s="7" t="s">
        <v>350</v>
      </c>
      <c r="F209" s="7" t="s">
        <v>243</v>
      </c>
      <c r="G209" s="7" t="s">
        <v>69</v>
      </c>
      <c r="H209" s="7">
        <f>STOCK[[#This Row],[Precio Final]]</f>
        <v>25</v>
      </c>
      <c r="I209" s="7">
        <f>STOCK[[#This Row],[Precio Venta Ideal (x1.5)]]</f>
        <v>33.441666666666663</v>
      </c>
      <c r="J209" s="8">
        <v>4</v>
      </c>
      <c r="K209" s="8">
        <f>SUMIFS(VENTAS[Cantidad],VENTAS[Código del producto Vendido],STOCK[[#This Row],[Code]])</f>
        <v>4</v>
      </c>
      <c r="L209" s="8">
        <f>STOCK[[#This Row],[Entradas]]-STOCK[[#This Row],[Salidas]]</f>
        <v>0</v>
      </c>
      <c r="M209" s="7">
        <f>STOCK[[#This Row],[Precio Final]]*10%</f>
        <v>2.5</v>
      </c>
      <c r="N209" s="7">
        <v>249.2</v>
      </c>
      <c r="O209" s="7">
        <v>18</v>
      </c>
      <c r="P209" s="7">
        <v>13.844444444444443</v>
      </c>
      <c r="Q209" s="8">
        <v>340</v>
      </c>
      <c r="R209" s="7">
        <v>17.5</v>
      </c>
      <c r="S209" s="7">
        <f>STOCK[[#This Row],[Peso (g)]]*STOCK[[#This Row],[Precio Envío Kilogramo (USD)]]/1000</f>
        <v>5.95</v>
      </c>
      <c r="T209" s="12">
        <f>STOCK[[#This Row],[Costo Unitario (USD)]]+STOCK[[#This Row],[Costo Envío (USD)]]+STOCK[[#This Row],[Comisión 10%]]</f>
        <v>22.294444444444444</v>
      </c>
      <c r="U209" s="7">
        <f>STOCK[[#This Row],[Costo total]]*1.5</f>
        <v>33.441666666666663</v>
      </c>
      <c r="V209" s="7">
        <v>25</v>
      </c>
      <c r="W209" s="7">
        <f>STOCK[[#This Row],[Precio Final]]-STOCK[[#This Row],[Costo total]]</f>
        <v>2.7055555555555557</v>
      </c>
      <c r="X209" s="7">
        <f>STOCK[[#This Row],[Ganancia Unitaria]]*STOCK[[#This Row],[Salidas]]</f>
        <v>10.822222222222223</v>
      </c>
      <c r="AA209" s="7">
        <f>STOCK[[#This Row],[Costo total]]*STOCK[[#This Row],[Entradas]]</f>
        <v>89.177777777777777</v>
      </c>
      <c r="AB209" s="7">
        <f>STOCK[[#This Row],[Stock Actual]]*STOCK[[#This Row],[Costo total]]</f>
        <v>0</v>
      </c>
    </row>
    <row r="210" spans="1:28" s="12" customFormat="1" ht="50" customHeight="1" x14ac:dyDescent="0.15">
      <c r="A210" s="12" t="s">
        <v>697</v>
      </c>
      <c r="B210" s="70"/>
      <c r="C210" s="12" t="s">
        <v>4</v>
      </c>
      <c r="D210" s="12" t="s">
        <v>211</v>
      </c>
      <c r="E210" s="12" t="s">
        <v>486</v>
      </c>
      <c r="F210" s="12" t="s">
        <v>241</v>
      </c>
      <c r="G210" s="12" t="s">
        <v>69</v>
      </c>
      <c r="H210" s="12">
        <f>STOCK[[#This Row],[Precio Final]]</f>
        <v>25</v>
      </c>
      <c r="I210" s="12">
        <f>STOCK[[#This Row],[Precio Venta Ideal (x1.5)]]</f>
        <v>28.716666666666661</v>
      </c>
      <c r="J210" s="87">
        <v>1</v>
      </c>
      <c r="K210" s="87">
        <f>SUMIFS(VENTAS[Cantidad],VENTAS[Código del producto Vendido],STOCK[[#This Row],[Code]])</f>
        <v>1</v>
      </c>
      <c r="L210" s="87">
        <f>STOCK[[#This Row],[Entradas]]-STOCK[[#This Row],[Salidas]]</f>
        <v>0</v>
      </c>
      <c r="M210" s="12">
        <f>STOCK[[#This Row],[Precio Final]]*10%</f>
        <v>2.5</v>
      </c>
      <c r="N210" s="12">
        <v>249.2</v>
      </c>
      <c r="O210" s="12">
        <v>18</v>
      </c>
      <c r="P210" s="12">
        <v>13.844444444444443</v>
      </c>
      <c r="Q210" s="87">
        <v>350</v>
      </c>
      <c r="R210" s="12">
        <v>8</v>
      </c>
      <c r="S210" s="12">
        <f>STOCK[[#This Row],[Peso (g)]]*STOCK[[#This Row],[Precio Envío Kilogramo (USD)]]/1000</f>
        <v>2.8</v>
      </c>
      <c r="T210" s="12">
        <f>STOCK[[#This Row],[Costo Unitario (USD)]]+STOCK[[#This Row],[Costo Envío (USD)]]+STOCK[[#This Row],[Comisión 10%]]</f>
        <v>19.144444444444442</v>
      </c>
      <c r="U210" s="12">
        <f>STOCK[[#This Row],[Costo total]]*1.5</f>
        <v>28.716666666666661</v>
      </c>
      <c r="V210" s="12">
        <v>25</v>
      </c>
      <c r="W210" s="12">
        <f>STOCK[[#This Row],[Precio Final]]-STOCK[[#This Row],[Costo total]]</f>
        <v>5.8555555555555578</v>
      </c>
      <c r="X210" s="12">
        <f>STOCK[[#This Row],[Ganancia Unitaria]]*STOCK[[#This Row],[Salidas]]</f>
        <v>5.8555555555555578</v>
      </c>
      <c r="AA210" s="12">
        <f>STOCK[[#This Row],[Costo total]]*STOCK[[#This Row],[Entradas]]</f>
        <v>19.144444444444442</v>
      </c>
      <c r="AB210" s="12">
        <f>STOCK[[#This Row],[Stock Actual]]*STOCK[[#This Row],[Costo total]]</f>
        <v>0</v>
      </c>
    </row>
    <row r="211" spans="1:28" s="7" customFormat="1" ht="50" customHeight="1" x14ac:dyDescent="0.15">
      <c r="A211" s="7" t="s">
        <v>698</v>
      </c>
      <c r="B211" s="70"/>
      <c r="C211" s="7" t="s">
        <v>4</v>
      </c>
      <c r="D211" s="7" t="s">
        <v>88</v>
      </c>
      <c r="E211" s="7" t="s">
        <v>487</v>
      </c>
      <c r="F211" s="7" t="s">
        <v>1551</v>
      </c>
      <c r="G211" s="7" t="s">
        <v>69</v>
      </c>
      <c r="H211" s="7">
        <f>STOCK[[#This Row],[Precio Final]]</f>
        <v>15</v>
      </c>
      <c r="I211" s="7">
        <f>STOCK[[#This Row],[Precio Venta Ideal (x1.5)]]</f>
        <v>16.574999999999999</v>
      </c>
      <c r="J211" s="8">
        <v>2</v>
      </c>
      <c r="K211" s="8">
        <f>SUMIFS(VENTAS[Cantidad],VENTAS[Código del producto Vendido],STOCK[[#This Row],[Code]])</f>
        <v>2</v>
      </c>
      <c r="L211" s="8">
        <f>STOCK[[#This Row],[Entradas]]-STOCK[[#This Row],[Salidas]]</f>
        <v>0</v>
      </c>
      <c r="M211" s="7">
        <f>STOCK[[#This Row],[Precio Final]]*10%</f>
        <v>1.5</v>
      </c>
      <c r="N211" s="7">
        <v>143.1</v>
      </c>
      <c r="O211" s="7">
        <v>18</v>
      </c>
      <c r="P211" s="7">
        <v>7.9499999999999993</v>
      </c>
      <c r="Q211" s="8">
        <v>200</v>
      </c>
      <c r="R211" s="7">
        <v>8</v>
      </c>
      <c r="S211" s="7">
        <f>STOCK[[#This Row],[Peso (g)]]*STOCK[[#This Row],[Precio Envío Kilogramo (USD)]]/1000</f>
        <v>1.6</v>
      </c>
      <c r="T211" s="12">
        <f>STOCK[[#This Row],[Costo Unitario (USD)]]+STOCK[[#This Row],[Costo Envío (USD)]]+STOCK[[#This Row],[Comisión 10%]]</f>
        <v>11.049999999999999</v>
      </c>
      <c r="U211" s="7">
        <f>STOCK[[#This Row],[Costo total]]*1.5</f>
        <v>16.574999999999999</v>
      </c>
      <c r="V211" s="7">
        <v>15</v>
      </c>
      <c r="W211" s="7">
        <f>STOCK[[#This Row],[Precio Final]]-STOCK[[#This Row],[Costo total]]</f>
        <v>3.9500000000000011</v>
      </c>
      <c r="X211" s="7">
        <f>STOCK[[#This Row],[Ganancia Unitaria]]*STOCK[[#This Row],[Salidas]]</f>
        <v>7.9000000000000021</v>
      </c>
      <c r="AA211" s="7">
        <f>STOCK[[#This Row],[Costo total]]*STOCK[[#This Row],[Entradas]]</f>
        <v>22.099999999999998</v>
      </c>
      <c r="AB211" s="7">
        <f>STOCK[[#This Row],[Stock Actual]]*STOCK[[#This Row],[Costo total]]</f>
        <v>0</v>
      </c>
    </row>
    <row r="212" spans="1:28" s="12" customFormat="1" ht="50" customHeight="1" x14ac:dyDescent="0.15">
      <c r="A212" s="12" t="s">
        <v>195</v>
      </c>
      <c r="B212" s="70"/>
      <c r="C212" s="12" t="s">
        <v>4</v>
      </c>
      <c r="D212" s="12" t="s">
        <v>211</v>
      </c>
      <c r="E212" s="12" t="s">
        <v>75</v>
      </c>
      <c r="F212" s="12" t="s">
        <v>243</v>
      </c>
      <c r="G212" s="12" t="s">
        <v>69</v>
      </c>
      <c r="H212" s="12">
        <f>STOCK[[#This Row],[Precio Final]]</f>
        <v>22</v>
      </c>
      <c r="I212" s="12">
        <f>STOCK[[#This Row],[Precio Venta Ideal (x1.5)]]</f>
        <v>20.103333333333332</v>
      </c>
      <c r="J212" s="87">
        <v>1</v>
      </c>
      <c r="K212" s="87">
        <f>SUMIFS(VENTAS[Cantidad],VENTAS[Código del producto Vendido],STOCK[[#This Row],[Code]])</f>
        <v>1</v>
      </c>
      <c r="L212" s="87">
        <f>STOCK[[#This Row],[Entradas]]-STOCK[[#This Row],[Salidas]]</f>
        <v>0</v>
      </c>
      <c r="M212" s="12">
        <f>STOCK[[#This Row],[Precio Final]]*10%</f>
        <v>2.2000000000000002</v>
      </c>
      <c r="N212" s="12">
        <v>201.64</v>
      </c>
      <c r="O212" s="12">
        <v>18</v>
      </c>
      <c r="P212" s="12">
        <v>11.202222222222222</v>
      </c>
      <c r="Q212" s="87"/>
      <c r="S212" s="12">
        <f>STOCK[[#This Row],[Peso (g)]]*STOCK[[#This Row],[Precio Envío Kilogramo (USD)]]/1000</f>
        <v>0</v>
      </c>
      <c r="T212" s="12">
        <f>STOCK[[#This Row],[Costo Unitario (USD)]]+STOCK[[#This Row],[Costo Envío (USD)]]+STOCK[[#This Row],[Comisión 10%]]</f>
        <v>13.402222222222221</v>
      </c>
      <c r="U212" s="12">
        <f>STOCK[[#This Row],[Costo total]]*1.5</f>
        <v>20.103333333333332</v>
      </c>
      <c r="V212" s="12">
        <v>22</v>
      </c>
      <c r="W212" s="12">
        <f>STOCK[[#This Row],[Precio Final]]-STOCK[[#This Row],[Costo total]]</f>
        <v>8.5977777777777789</v>
      </c>
      <c r="X212" s="12">
        <f>STOCK[[#This Row],[Ganancia Unitaria]]*STOCK[[#This Row],[Salidas]]</f>
        <v>8.5977777777777789</v>
      </c>
      <c r="AA212" s="12">
        <f>STOCK[[#This Row],[Costo total]]*STOCK[[#This Row],[Entradas]]</f>
        <v>13.402222222222221</v>
      </c>
      <c r="AB212" s="12">
        <f>STOCK[[#This Row],[Stock Actual]]*STOCK[[#This Row],[Costo total]]</f>
        <v>0</v>
      </c>
    </row>
    <row r="213" spans="1:28" s="7" customFormat="1" ht="50" customHeight="1" x14ac:dyDescent="0.15">
      <c r="A213" s="7" t="s">
        <v>196</v>
      </c>
      <c r="B213" s="70"/>
      <c r="C213" s="7" t="s">
        <v>4</v>
      </c>
      <c r="D213" s="7" t="s">
        <v>211</v>
      </c>
      <c r="E213" s="7" t="s">
        <v>76</v>
      </c>
      <c r="F213" s="7" t="s">
        <v>243</v>
      </c>
      <c r="G213" s="7" t="s">
        <v>69</v>
      </c>
      <c r="H213" s="7">
        <f>STOCK[[#This Row],[Precio Final]]</f>
        <v>22</v>
      </c>
      <c r="I213" s="7">
        <f>STOCK[[#This Row],[Precio Venta Ideal (x1.5)]]</f>
        <v>20.404166666666669</v>
      </c>
      <c r="J213" s="8">
        <v>1</v>
      </c>
      <c r="K213" s="8">
        <f>SUMIFS(VENTAS[Cantidad],VENTAS[Código del producto Vendido],STOCK[[#This Row],[Code]])</f>
        <v>1</v>
      </c>
      <c r="L213" s="8">
        <f>STOCK[[#This Row],[Entradas]]-STOCK[[#This Row],[Salidas]]</f>
        <v>0</v>
      </c>
      <c r="M213" s="7">
        <f>STOCK[[#This Row],[Precio Final]]*10%</f>
        <v>2.2000000000000002</v>
      </c>
      <c r="N213" s="7">
        <v>205.25</v>
      </c>
      <c r="O213" s="7">
        <v>18</v>
      </c>
      <c r="P213" s="7">
        <v>11.402777777777779</v>
      </c>
      <c r="Q213" s="8"/>
      <c r="S213" s="7">
        <f>STOCK[[#This Row],[Peso (g)]]*STOCK[[#This Row],[Precio Envío Kilogramo (USD)]]/1000</f>
        <v>0</v>
      </c>
      <c r="T213" s="12">
        <f>STOCK[[#This Row],[Costo Unitario (USD)]]+STOCK[[#This Row],[Costo Envío (USD)]]+STOCK[[#This Row],[Comisión 10%]]</f>
        <v>13.602777777777778</v>
      </c>
      <c r="U213" s="7">
        <f>STOCK[[#This Row],[Costo total]]*1.5</f>
        <v>20.404166666666669</v>
      </c>
      <c r="V213" s="7">
        <v>22</v>
      </c>
      <c r="W213" s="7">
        <f>STOCK[[#This Row],[Precio Final]]-STOCK[[#This Row],[Costo total]]</f>
        <v>8.3972222222222221</v>
      </c>
      <c r="X213" s="7">
        <f>STOCK[[#This Row],[Ganancia Unitaria]]*STOCK[[#This Row],[Salidas]]</f>
        <v>8.3972222222222221</v>
      </c>
      <c r="AA213" s="7">
        <f>STOCK[[#This Row],[Costo total]]*STOCK[[#This Row],[Entradas]]</f>
        <v>13.602777777777778</v>
      </c>
      <c r="AB213" s="7">
        <f>STOCK[[#This Row],[Stock Actual]]*STOCK[[#This Row],[Costo total]]</f>
        <v>0</v>
      </c>
    </row>
    <row r="214" spans="1:28" s="12" customFormat="1" ht="50" customHeight="1" x14ac:dyDescent="0.15">
      <c r="A214" s="12" t="s">
        <v>699</v>
      </c>
      <c r="B214" s="70"/>
      <c r="C214" s="12" t="s">
        <v>4</v>
      </c>
      <c r="D214" s="12" t="s">
        <v>26</v>
      </c>
      <c r="E214" s="12" t="s">
        <v>381</v>
      </c>
      <c r="F214" s="12" t="s">
        <v>238</v>
      </c>
      <c r="G214" s="12" t="s">
        <v>69</v>
      </c>
      <c r="H214" s="12">
        <f>STOCK[[#This Row],[Precio Final]]</f>
        <v>25</v>
      </c>
      <c r="I214" s="12">
        <f>STOCK[[#This Row],[Precio Venta Ideal (x1.5)]]</f>
        <v>20.54</v>
      </c>
      <c r="J214" s="87">
        <v>1</v>
      </c>
      <c r="K214" s="87">
        <f>SUMIFS(VENTAS[Cantidad],VENTAS[Código del producto Vendido],STOCK[[#This Row],[Code]])</f>
        <v>1</v>
      </c>
      <c r="L214" s="87">
        <f>STOCK[[#This Row],[Entradas]]-STOCK[[#This Row],[Salidas]]</f>
        <v>0</v>
      </c>
      <c r="M214" s="12">
        <f>STOCK[[#This Row],[Precio Final]]*10%</f>
        <v>2.5</v>
      </c>
      <c r="N214" s="12">
        <v>159</v>
      </c>
      <c r="O214" s="12">
        <v>18</v>
      </c>
      <c r="P214" s="12">
        <v>8.8333333333333339</v>
      </c>
      <c r="Q214" s="87">
        <v>295</v>
      </c>
      <c r="R214" s="12">
        <v>8</v>
      </c>
      <c r="S214" s="12">
        <f>STOCK[[#This Row],[Peso (g)]]*STOCK[[#This Row],[Precio Envío Kilogramo (USD)]]/1000</f>
        <v>2.36</v>
      </c>
      <c r="T214" s="12">
        <f>STOCK[[#This Row],[Costo Unitario (USD)]]+STOCK[[#This Row],[Costo Envío (USD)]]+STOCK[[#This Row],[Comisión 10%]]</f>
        <v>13.693333333333333</v>
      </c>
      <c r="U214" s="12">
        <f>STOCK[[#This Row],[Costo total]]*1.5</f>
        <v>20.54</v>
      </c>
      <c r="V214" s="12">
        <v>25</v>
      </c>
      <c r="W214" s="12">
        <f>STOCK[[#This Row],[Precio Final]]-STOCK[[#This Row],[Costo total]]</f>
        <v>11.306666666666667</v>
      </c>
      <c r="X214" s="12">
        <f>STOCK[[#This Row],[Ganancia Unitaria]]*STOCK[[#This Row],[Salidas]]</f>
        <v>11.306666666666667</v>
      </c>
      <c r="AA214" s="12">
        <f>STOCK[[#This Row],[Costo total]]*STOCK[[#This Row],[Entradas]]</f>
        <v>13.693333333333333</v>
      </c>
      <c r="AB214" s="12">
        <f>STOCK[[#This Row],[Stock Actual]]*STOCK[[#This Row],[Costo total]]</f>
        <v>0</v>
      </c>
    </row>
    <row r="215" spans="1:28" s="7" customFormat="1" ht="50" customHeight="1" x14ac:dyDescent="0.15">
      <c r="A215" s="7" t="s">
        <v>700</v>
      </c>
      <c r="B215" s="70"/>
      <c r="C215" s="7" t="s">
        <v>4</v>
      </c>
      <c r="D215" s="7" t="s">
        <v>26</v>
      </c>
      <c r="E215" s="7" t="s">
        <v>1603</v>
      </c>
      <c r="F215" s="7" t="s">
        <v>2137</v>
      </c>
      <c r="G215" s="7" t="s">
        <v>69</v>
      </c>
      <c r="H215" s="7">
        <f>STOCK[[#This Row],[Precio Final]]</f>
        <v>25</v>
      </c>
      <c r="I215" s="7">
        <f>STOCK[[#This Row],[Precio Venta Ideal (x1.5)]]</f>
        <v>28.482500000000002</v>
      </c>
      <c r="J215" s="8">
        <v>1</v>
      </c>
      <c r="K215" s="8">
        <f>SUMIFS(VENTAS[Cantidad],VENTAS[Código del producto Vendido],STOCK[[#This Row],[Code]])</f>
        <v>0</v>
      </c>
      <c r="L215" s="8">
        <f>STOCK[[#This Row],[Entradas]]-STOCK[[#This Row],[Salidas]]</f>
        <v>1</v>
      </c>
      <c r="M215" s="7">
        <f>STOCK[[#This Row],[Precio Final]]*10%</f>
        <v>2.5</v>
      </c>
      <c r="N215" s="7">
        <v>249.99</v>
      </c>
      <c r="O215" s="7">
        <v>18</v>
      </c>
      <c r="P215" s="7">
        <v>13.888333333333334</v>
      </c>
      <c r="Q215" s="8">
        <v>325</v>
      </c>
      <c r="R215" s="7">
        <v>8</v>
      </c>
      <c r="S215" s="7">
        <f>STOCK[[#This Row],[Peso (g)]]*STOCK[[#This Row],[Precio Envío Kilogramo (USD)]]/1000</f>
        <v>2.6</v>
      </c>
      <c r="T215" s="12">
        <f>STOCK[[#This Row],[Costo Unitario (USD)]]+STOCK[[#This Row],[Costo Envío (USD)]]+STOCK[[#This Row],[Comisión 10%]]</f>
        <v>18.988333333333333</v>
      </c>
      <c r="U215" s="7">
        <f>STOCK[[#This Row],[Costo total]]*1.5</f>
        <v>28.482500000000002</v>
      </c>
      <c r="V215" s="7">
        <v>25</v>
      </c>
      <c r="W215" s="7">
        <f>STOCK[[#This Row],[Precio Final]]-STOCK[[#This Row],[Costo total]]</f>
        <v>6.0116666666666667</v>
      </c>
      <c r="X215" s="7">
        <f>STOCK[[#This Row],[Ganancia Unitaria]]*STOCK[[#This Row],[Salidas]]</f>
        <v>0</v>
      </c>
      <c r="AA215" s="7">
        <f>STOCK[[#This Row],[Costo total]]*STOCK[[#This Row],[Entradas]]</f>
        <v>18.988333333333333</v>
      </c>
      <c r="AB215" s="7">
        <f>STOCK[[#This Row],[Stock Actual]]*STOCK[[#This Row],[Costo total]]</f>
        <v>18.988333333333333</v>
      </c>
    </row>
    <row r="216" spans="1:28" s="12" customFormat="1" ht="50" customHeight="1" x14ac:dyDescent="0.15">
      <c r="A216" s="12" t="s">
        <v>701</v>
      </c>
      <c r="B216" s="70"/>
      <c r="C216" s="12" t="s">
        <v>4</v>
      </c>
      <c r="D216" s="12" t="s">
        <v>26</v>
      </c>
      <c r="E216" s="12" t="s">
        <v>1603</v>
      </c>
      <c r="F216" s="12" t="s">
        <v>2132</v>
      </c>
      <c r="G216" s="12" t="s">
        <v>69</v>
      </c>
      <c r="H216" s="12">
        <f>STOCK[[#This Row],[Precio Final]]</f>
        <v>25</v>
      </c>
      <c r="I216" s="12">
        <f>STOCK[[#This Row],[Precio Venta Ideal (x1.5)]]</f>
        <v>28.482500000000002</v>
      </c>
      <c r="J216" s="87">
        <v>1</v>
      </c>
      <c r="K216" s="87">
        <f>SUMIFS(VENTAS[Cantidad],VENTAS[Código del producto Vendido],STOCK[[#This Row],[Code]])</f>
        <v>0</v>
      </c>
      <c r="L216" s="87">
        <f>STOCK[[#This Row],[Entradas]]-STOCK[[#This Row],[Salidas]]</f>
        <v>1</v>
      </c>
      <c r="M216" s="12">
        <f>STOCK[[#This Row],[Precio Final]]*10%</f>
        <v>2.5</v>
      </c>
      <c r="N216" s="12">
        <v>249.99</v>
      </c>
      <c r="O216" s="12">
        <v>18</v>
      </c>
      <c r="P216" s="12">
        <v>13.888333333333334</v>
      </c>
      <c r="Q216" s="87">
        <v>325</v>
      </c>
      <c r="R216" s="12">
        <v>8</v>
      </c>
      <c r="S216" s="12">
        <f>STOCK[[#This Row],[Peso (g)]]*STOCK[[#This Row],[Precio Envío Kilogramo (USD)]]/1000</f>
        <v>2.6</v>
      </c>
      <c r="T216" s="12">
        <f>STOCK[[#This Row],[Costo Unitario (USD)]]+STOCK[[#This Row],[Costo Envío (USD)]]+STOCK[[#This Row],[Comisión 10%]]</f>
        <v>18.988333333333333</v>
      </c>
      <c r="U216" s="12">
        <f>STOCK[[#This Row],[Costo total]]*1.5</f>
        <v>28.482500000000002</v>
      </c>
      <c r="V216" s="12">
        <v>25</v>
      </c>
      <c r="W216" s="12">
        <f>STOCK[[#This Row],[Precio Final]]-STOCK[[#This Row],[Costo total]]</f>
        <v>6.0116666666666667</v>
      </c>
      <c r="X216" s="12">
        <f>STOCK[[#This Row],[Ganancia Unitaria]]*STOCK[[#This Row],[Salidas]]</f>
        <v>0</v>
      </c>
      <c r="AA216" s="12">
        <f>STOCK[[#This Row],[Costo total]]*STOCK[[#This Row],[Entradas]]</f>
        <v>18.988333333333333</v>
      </c>
      <c r="AB216" s="12">
        <f>STOCK[[#This Row],[Stock Actual]]*STOCK[[#This Row],[Costo total]]</f>
        <v>18.988333333333333</v>
      </c>
    </row>
    <row r="217" spans="1:28" s="7" customFormat="1" ht="50" customHeight="1" x14ac:dyDescent="0.15">
      <c r="A217" s="7" t="s">
        <v>702</v>
      </c>
      <c r="B217" s="70"/>
      <c r="C217" s="7" t="s">
        <v>4</v>
      </c>
      <c r="D217" s="7" t="s">
        <v>2699</v>
      </c>
      <c r="E217" s="7" t="s">
        <v>1604</v>
      </c>
      <c r="F217" s="7" t="s">
        <v>2145</v>
      </c>
      <c r="G217" s="7" t="s">
        <v>69</v>
      </c>
      <c r="H217" s="7">
        <f>STOCK[[#This Row],[Precio Final]]</f>
        <v>35</v>
      </c>
      <c r="I217" s="7">
        <f>STOCK[[#This Row],[Precio Venta Ideal (x1.5)]]</f>
        <v>30.590833333333332</v>
      </c>
      <c r="J217" s="8">
        <v>1</v>
      </c>
      <c r="K217" s="8">
        <f>SUMIFS(VENTAS[Cantidad],VENTAS[Código del producto Vendido],STOCK[[#This Row],[Code]])</f>
        <v>0</v>
      </c>
      <c r="L217" s="8">
        <f>STOCK[[#This Row],[Entradas]]-STOCK[[#This Row],[Salidas]]</f>
        <v>1</v>
      </c>
      <c r="M217" s="7">
        <f>STOCK[[#This Row],[Precio Final]]*10%</f>
        <v>3.5</v>
      </c>
      <c r="N217" s="7">
        <v>239.29</v>
      </c>
      <c r="O217" s="7">
        <v>18</v>
      </c>
      <c r="P217" s="7">
        <v>13.293888888888889</v>
      </c>
      <c r="Q217" s="8">
        <v>450</v>
      </c>
      <c r="R217" s="7">
        <v>8</v>
      </c>
      <c r="S217" s="7">
        <f>STOCK[[#This Row],[Peso (g)]]*STOCK[[#This Row],[Precio Envío Kilogramo (USD)]]/1000</f>
        <v>3.6</v>
      </c>
      <c r="T217" s="12">
        <f>STOCK[[#This Row],[Costo Unitario (USD)]]+STOCK[[#This Row],[Costo Envío (USD)]]+STOCK[[#This Row],[Comisión 10%]]</f>
        <v>20.393888888888888</v>
      </c>
      <c r="U217" s="7">
        <f>STOCK[[#This Row],[Costo total]]*1.5</f>
        <v>30.590833333333332</v>
      </c>
      <c r="V217" s="7">
        <v>35</v>
      </c>
      <c r="W217" s="7">
        <f>STOCK[[#This Row],[Precio Final]]-STOCK[[#This Row],[Costo total]]</f>
        <v>14.606111111111112</v>
      </c>
      <c r="X217" s="7">
        <f>STOCK[[#This Row],[Ganancia Unitaria]]*STOCK[[#This Row],[Salidas]]</f>
        <v>0</v>
      </c>
      <c r="AA217" s="7">
        <f>STOCK[[#This Row],[Costo total]]*STOCK[[#This Row],[Entradas]]</f>
        <v>20.393888888888888</v>
      </c>
      <c r="AB217" s="7">
        <f>STOCK[[#This Row],[Stock Actual]]*STOCK[[#This Row],[Costo total]]</f>
        <v>20.393888888888888</v>
      </c>
    </row>
    <row r="218" spans="1:28" s="12" customFormat="1" ht="50" customHeight="1" x14ac:dyDescent="0.15">
      <c r="A218" s="12" t="s">
        <v>703</v>
      </c>
      <c r="B218" s="70"/>
      <c r="C218" s="12" t="s">
        <v>4</v>
      </c>
      <c r="D218" s="12" t="s">
        <v>2697</v>
      </c>
      <c r="E218" s="12" t="s">
        <v>1604</v>
      </c>
      <c r="F218" s="12" t="s">
        <v>2102</v>
      </c>
      <c r="G218" s="12" t="s">
        <v>69</v>
      </c>
      <c r="H218" s="12">
        <f>STOCK[[#This Row],[Precio Final]]</f>
        <v>35</v>
      </c>
      <c r="I218" s="12">
        <f>STOCK[[#This Row],[Precio Venta Ideal (x1.5)]]</f>
        <v>30.590833333333332</v>
      </c>
      <c r="J218" s="87">
        <v>1</v>
      </c>
      <c r="K218" s="87">
        <f>SUMIFS(VENTAS[Cantidad],VENTAS[Código del producto Vendido],STOCK[[#This Row],[Code]])</f>
        <v>0</v>
      </c>
      <c r="L218" s="87">
        <f>STOCK[[#This Row],[Entradas]]-STOCK[[#This Row],[Salidas]]</f>
        <v>1</v>
      </c>
      <c r="M218" s="12">
        <f>STOCK[[#This Row],[Precio Final]]*10%</f>
        <v>3.5</v>
      </c>
      <c r="N218" s="12">
        <v>239.29</v>
      </c>
      <c r="O218" s="12">
        <v>18</v>
      </c>
      <c r="P218" s="12">
        <v>13.293888888888889</v>
      </c>
      <c r="Q218" s="87">
        <v>450</v>
      </c>
      <c r="R218" s="12">
        <v>8</v>
      </c>
      <c r="S218" s="12">
        <f>STOCK[[#This Row],[Peso (g)]]*STOCK[[#This Row],[Precio Envío Kilogramo (USD)]]/1000</f>
        <v>3.6</v>
      </c>
      <c r="T218" s="12">
        <f>STOCK[[#This Row],[Costo Unitario (USD)]]+STOCK[[#This Row],[Costo Envío (USD)]]+STOCK[[#This Row],[Comisión 10%]]</f>
        <v>20.393888888888888</v>
      </c>
      <c r="U218" s="12">
        <f>STOCK[[#This Row],[Costo total]]*1.5</f>
        <v>30.590833333333332</v>
      </c>
      <c r="V218" s="12">
        <v>35</v>
      </c>
      <c r="W218" s="12">
        <f>STOCK[[#This Row],[Precio Final]]-STOCK[[#This Row],[Costo total]]</f>
        <v>14.606111111111112</v>
      </c>
      <c r="X218" s="12">
        <f>STOCK[[#This Row],[Ganancia Unitaria]]*STOCK[[#This Row],[Salidas]]</f>
        <v>0</v>
      </c>
      <c r="AA218" s="12">
        <f>STOCK[[#This Row],[Costo total]]*STOCK[[#This Row],[Entradas]]</f>
        <v>20.393888888888888</v>
      </c>
      <c r="AB218" s="12">
        <f>STOCK[[#This Row],[Stock Actual]]*STOCK[[#This Row],[Costo total]]</f>
        <v>20.393888888888888</v>
      </c>
    </row>
    <row r="219" spans="1:28" s="7" customFormat="1" ht="50" customHeight="1" x14ac:dyDescent="0.15">
      <c r="A219" s="7" t="s">
        <v>136</v>
      </c>
      <c r="B219" s="70"/>
      <c r="C219" s="7" t="s">
        <v>4</v>
      </c>
      <c r="D219" s="7" t="s">
        <v>26</v>
      </c>
      <c r="E219" s="7" t="s">
        <v>77</v>
      </c>
      <c r="F219" s="7" t="s">
        <v>241</v>
      </c>
      <c r="G219" s="7" t="s">
        <v>69</v>
      </c>
      <c r="H219" s="7">
        <f>STOCK[[#This Row],[Precio Final]]</f>
        <v>25</v>
      </c>
      <c r="I219" s="7">
        <f>STOCK[[#This Row],[Precio Venta Ideal (x1.5)]]</f>
        <v>29.640833333333333</v>
      </c>
      <c r="J219" s="8">
        <v>1</v>
      </c>
      <c r="K219" s="8">
        <f>SUMIFS(VENTAS[Cantidad],VENTAS[Código del producto Vendido],STOCK[[#This Row],[Code]])</f>
        <v>1</v>
      </c>
      <c r="L219" s="8">
        <f>STOCK[[#This Row],[Entradas]]-STOCK[[#This Row],[Salidas]]</f>
        <v>0</v>
      </c>
      <c r="M219" s="7">
        <f>STOCK[[#This Row],[Precio Final]]*10%</f>
        <v>2.5</v>
      </c>
      <c r="N219" s="7">
        <v>267.49</v>
      </c>
      <c r="O219" s="7">
        <v>18</v>
      </c>
      <c r="P219" s="7">
        <v>14.860555555555557</v>
      </c>
      <c r="Q219" s="8">
        <v>300</v>
      </c>
      <c r="R219" s="7">
        <v>8</v>
      </c>
      <c r="S219" s="7">
        <f>STOCK[[#This Row],[Peso (g)]]*STOCK[[#This Row],[Precio Envío Kilogramo (USD)]]/1000</f>
        <v>2.4</v>
      </c>
      <c r="T219" s="12">
        <f>STOCK[[#This Row],[Costo Unitario (USD)]]+STOCK[[#This Row],[Costo Envío (USD)]]+STOCK[[#This Row],[Comisión 10%]]</f>
        <v>19.760555555555555</v>
      </c>
      <c r="U219" s="7">
        <f>STOCK[[#This Row],[Costo total]]*1.5</f>
        <v>29.640833333333333</v>
      </c>
      <c r="V219" s="7">
        <v>25</v>
      </c>
      <c r="W219" s="7">
        <f>STOCK[[#This Row],[Precio Final]]-STOCK[[#This Row],[Costo total]]</f>
        <v>5.2394444444444446</v>
      </c>
      <c r="X219" s="7">
        <f>STOCK[[#This Row],[Ganancia Unitaria]]*STOCK[[#This Row],[Salidas]]</f>
        <v>5.2394444444444446</v>
      </c>
      <c r="AA219" s="7">
        <f>STOCK[[#This Row],[Costo total]]*STOCK[[#This Row],[Entradas]]</f>
        <v>19.760555555555555</v>
      </c>
      <c r="AB219" s="7">
        <f>STOCK[[#This Row],[Stock Actual]]*STOCK[[#This Row],[Costo total]]</f>
        <v>0</v>
      </c>
    </row>
    <row r="220" spans="1:28" s="12" customFormat="1" ht="50" customHeight="1" x14ac:dyDescent="0.15">
      <c r="A220" s="12" t="s">
        <v>197</v>
      </c>
      <c r="B220" s="70"/>
      <c r="C220" s="12" t="s">
        <v>4</v>
      </c>
      <c r="D220" s="12" t="s">
        <v>211</v>
      </c>
      <c r="E220" s="12" t="s">
        <v>78</v>
      </c>
      <c r="F220" s="12" t="s">
        <v>244</v>
      </c>
      <c r="G220" s="12" t="s">
        <v>69</v>
      </c>
      <c r="H220" s="12">
        <f>STOCK[[#This Row],[Precio Final]]</f>
        <v>20</v>
      </c>
      <c r="I220" s="12">
        <f>STOCK[[#This Row],[Precio Venta Ideal (x1.5)]]</f>
        <v>19.501666666666665</v>
      </c>
      <c r="J220" s="87">
        <v>1</v>
      </c>
      <c r="K220" s="87">
        <f>SUMIFS(VENTAS[Cantidad],VENTAS[Código del producto Vendido],STOCK[[#This Row],[Code]])</f>
        <v>1</v>
      </c>
      <c r="L220" s="87">
        <f>STOCK[[#This Row],[Entradas]]-STOCK[[#This Row],[Salidas]]</f>
        <v>0</v>
      </c>
      <c r="M220" s="12">
        <f>STOCK[[#This Row],[Precio Final]]*10%</f>
        <v>2</v>
      </c>
      <c r="N220" s="12">
        <v>198.02</v>
      </c>
      <c r="O220" s="12">
        <v>18</v>
      </c>
      <c r="P220" s="12">
        <v>11.001111111111111</v>
      </c>
      <c r="Q220" s="87"/>
      <c r="S220" s="12">
        <f>STOCK[[#This Row],[Peso (g)]]*STOCK[[#This Row],[Precio Envío Kilogramo (USD)]]/1000</f>
        <v>0</v>
      </c>
      <c r="T220" s="12">
        <f>STOCK[[#This Row],[Costo Unitario (USD)]]+STOCK[[#This Row],[Costo Envío (USD)]]+STOCK[[#This Row],[Comisión 10%]]</f>
        <v>13.001111111111111</v>
      </c>
      <c r="U220" s="12">
        <f>STOCK[[#This Row],[Costo total]]*1.5</f>
        <v>19.501666666666665</v>
      </c>
      <c r="V220" s="12">
        <v>20</v>
      </c>
      <c r="W220" s="12">
        <f>STOCK[[#This Row],[Precio Final]]-STOCK[[#This Row],[Costo total]]</f>
        <v>6.9988888888888887</v>
      </c>
      <c r="X220" s="12">
        <f>STOCK[[#This Row],[Ganancia Unitaria]]*STOCK[[#This Row],[Salidas]]</f>
        <v>6.9988888888888887</v>
      </c>
      <c r="AA220" s="12">
        <f>STOCK[[#This Row],[Costo total]]*STOCK[[#This Row],[Entradas]]</f>
        <v>13.001111111111111</v>
      </c>
      <c r="AB220" s="12">
        <f>STOCK[[#This Row],[Stock Actual]]*STOCK[[#This Row],[Costo total]]</f>
        <v>0</v>
      </c>
    </row>
    <row r="221" spans="1:28" s="7" customFormat="1" ht="50" customHeight="1" x14ac:dyDescent="0.15">
      <c r="A221" s="7" t="s">
        <v>704</v>
      </c>
      <c r="B221" s="70"/>
      <c r="C221" s="7" t="s">
        <v>4</v>
      </c>
      <c r="D221" s="7" t="s">
        <v>26</v>
      </c>
      <c r="E221" s="7" t="s">
        <v>1605</v>
      </c>
      <c r="F221" s="7" t="s">
        <v>238</v>
      </c>
      <c r="G221" s="7" t="s">
        <v>69</v>
      </c>
      <c r="H221" s="7">
        <f>STOCK[[#This Row],[Precio Final]]</f>
        <v>18</v>
      </c>
      <c r="I221" s="7">
        <f>STOCK[[#This Row],[Precio Venta Ideal (x1.5)]]</f>
        <v>19.675000000000001</v>
      </c>
      <c r="J221" s="8">
        <v>1</v>
      </c>
      <c r="K221" s="8">
        <f>SUMIFS(VENTAS[Cantidad],VENTAS[Código del producto Vendido],STOCK[[#This Row],[Code]])</f>
        <v>1</v>
      </c>
      <c r="L221" s="8">
        <f>STOCK[[#This Row],[Entradas]]-STOCK[[#This Row],[Salidas]]</f>
        <v>0</v>
      </c>
      <c r="M221" s="7">
        <f>STOCK[[#This Row],[Precio Final]]*10%</f>
        <v>1.8</v>
      </c>
      <c r="N221" s="7">
        <v>160.5</v>
      </c>
      <c r="O221" s="7">
        <v>18</v>
      </c>
      <c r="P221" s="7">
        <v>8.9166666666666661</v>
      </c>
      <c r="Q221" s="8">
        <v>300</v>
      </c>
      <c r="R221" s="7">
        <v>8</v>
      </c>
      <c r="S221" s="7">
        <f>STOCK[[#This Row],[Peso (g)]]*STOCK[[#This Row],[Precio Envío Kilogramo (USD)]]/1000</f>
        <v>2.4</v>
      </c>
      <c r="T221" s="12">
        <f>STOCK[[#This Row],[Costo Unitario (USD)]]+STOCK[[#This Row],[Costo Envío (USD)]]+STOCK[[#This Row],[Comisión 10%]]</f>
        <v>13.116666666666667</v>
      </c>
      <c r="U221" s="7">
        <f>STOCK[[#This Row],[Costo total]]*1.5</f>
        <v>19.675000000000001</v>
      </c>
      <c r="V221" s="7">
        <v>18</v>
      </c>
      <c r="W221" s="7">
        <f>STOCK[[#This Row],[Precio Final]]-STOCK[[#This Row],[Costo total]]</f>
        <v>4.8833333333333329</v>
      </c>
      <c r="X221" s="7">
        <f>STOCK[[#This Row],[Ganancia Unitaria]]*STOCK[[#This Row],[Salidas]]</f>
        <v>4.8833333333333329</v>
      </c>
      <c r="AA221" s="7">
        <f>STOCK[[#This Row],[Costo total]]*STOCK[[#This Row],[Entradas]]</f>
        <v>13.116666666666667</v>
      </c>
      <c r="AB221" s="7">
        <f>STOCK[[#This Row],[Stock Actual]]*STOCK[[#This Row],[Costo total]]</f>
        <v>0</v>
      </c>
    </row>
    <row r="222" spans="1:28" s="12" customFormat="1" ht="50" customHeight="1" x14ac:dyDescent="0.15">
      <c r="A222" s="12" t="s">
        <v>705</v>
      </c>
      <c r="B222" s="70"/>
      <c r="C222" s="12" t="s">
        <v>4</v>
      </c>
      <c r="D222" s="12" t="s">
        <v>88</v>
      </c>
      <c r="E222" s="12" t="s">
        <v>382</v>
      </c>
      <c r="F222" s="12" t="s">
        <v>1551</v>
      </c>
      <c r="G222" s="12" t="s">
        <v>69</v>
      </c>
      <c r="H222" s="12">
        <f>STOCK[[#This Row],[Precio Final]]</f>
        <v>15</v>
      </c>
      <c r="I222" s="12">
        <f>STOCK[[#This Row],[Precio Venta Ideal (x1.5)]]</f>
        <v>11.756666666666666</v>
      </c>
      <c r="J222" s="87">
        <v>2</v>
      </c>
      <c r="K222" s="87">
        <f>SUMIFS(VENTAS[Cantidad],VENTAS[Código del producto Vendido],STOCK[[#This Row],[Code]])</f>
        <v>2</v>
      </c>
      <c r="L222" s="87">
        <f>STOCK[[#This Row],[Entradas]]-STOCK[[#This Row],[Salidas]]</f>
        <v>0</v>
      </c>
      <c r="M222" s="12">
        <f>STOCK[[#This Row],[Precio Final]]*10%</f>
        <v>1.5</v>
      </c>
      <c r="N222" s="12">
        <v>85.28</v>
      </c>
      <c r="O222" s="12">
        <v>18</v>
      </c>
      <c r="P222" s="12">
        <v>4.7377777777777776</v>
      </c>
      <c r="Q222" s="87">
        <v>200</v>
      </c>
      <c r="R222" s="12">
        <v>8</v>
      </c>
      <c r="S222" s="12">
        <f>STOCK[[#This Row],[Peso (g)]]*STOCK[[#This Row],[Precio Envío Kilogramo (USD)]]/1000</f>
        <v>1.6</v>
      </c>
      <c r="T222" s="12">
        <f>STOCK[[#This Row],[Costo Unitario (USD)]]+STOCK[[#This Row],[Costo Envío (USD)]]+STOCK[[#This Row],[Comisión 10%]]</f>
        <v>7.8377777777777773</v>
      </c>
      <c r="U222" s="12">
        <f>STOCK[[#This Row],[Costo total]]*1.5</f>
        <v>11.756666666666666</v>
      </c>
      <c r="V222" s="12">
        <v>15</v>
      </c>
      <c r="W222" s="12">
        <f>STOCK[[#This Row],[Precio Final]]-STOCK[[#This Row],[Costo total]]</f>
        <v>7.1622222222222227</v>
      </c>
      <c r="X222" s="12">
        <f>STOCK[[#This Row],[Ganancia Unitaria]]*STOCK[[#This Row],[Salidas]]</f>
        <v>14.324444444444445</v>
      </c>
      <c r="AA222" s="12">
        <f>STOCK[[#This Row],[Costo total]]*STOCK[[#This Row],[Entradas]]</f>
        <v>15.675555555555555</v>
      </c>
      <c r="AB222" s="12">
        <f>STOCK[[#This Row],[Stock Actual]]*STOCK[[#This Row],[Costo total]]</f>
        <v>0</v>
      </c>
    </row>
    <row r="223" spans="1:28" s="7" customFormat="1" ht="50" customHeight="1" x14ac:dyDescent="0.15">
      <c r="A223" s="7" t="s">
        <v>706</v>
      </c>
      <c r="B223" s="70"/>
      <c r="C223" s="7" t="s">
        <v>4</v>
      </c>
      <c r="D223" s="7" t="s">
        <v>211</v>
      </c>
      <c r="E223" s="7" t="s">
        <v>383</v>
      </c>
      <c r="F223" s="7" t="s">
        <v>241</v>
      </c>
      <c r="G223" s="7" t="s">
        <v>69</v>
      </c>
      <c r="H223" s="7">
        <f>STOCK[[#This Row],[Precio Final]]</f>
        <v>15</v>
      </c>
      <c r="I223" s="7">
        <f>STOCK[[#This Row],[Precio Venta Ideal (x1.5)]]</f>
        <v>15.430833333333334</v>
      </c>
      <c r="J223" s="8">
        <v>1</v>
      </c>
      <c r="K223" s="8">
        <f>SUMIFS(VENTAS[Cantidad],VENTAS[Código del producto Vendido],STOCK[[#This Row],[Code]])</f>
        <v>1</v>
      </c>
      <c r="L223" s="8">
        <f>STOCK[[#This Row],[Entradas]]-STOCK[[#This Row],[Salidas]]</f>
        <v>0</v>
      </c>
      <c r="M223" s="7">
        <f>STOCK[[#This Row],[Precio Final]]*10%</f>
        <v>1.5</v>
      </c>
      <c r="N223" s="7">
        <v>129.37</v>
      </c>
      <c r="O223" s="7">
        <v>18</v>
      </c>
      <c r="P223" s="7">
        <v>7.1872222222222222</v>
      </c>
      <c r="Q223" s="8">
        <v>200</v>
      </c>
      <c r="R223" s="7">
        <v>8</v>
      </c>
      <c r="S223" s="7">
        <f>STOCK[[#This Row],[Peso (g)]]*STOCK[[#This Row],[Precio Envío Kilogramo (USD)]]/1000</f>
        <v>1.6</v>
      </c>
      <c r="T223" s="12">
        <f>STOCK[[#This Row],[Costo Unitario (USD)]]+STOCK[[#This Row],[Costo Envío (USD)]]+STOCK[[#This Row],[Comisión 10%]]</f>
        <v>10.287222222222223</v>
      </c>
      <c r="U223" s="7">
        <f>STOCK[[#This Row],[Costo total]]*1.5</f>
        <v>15.430833333333334</v>
      </c>
      <c r="V223" s="7">
        <v>15</v>
      </c>
      <c r="W223" s="7">
        <f>STOCK[[#This Row],[Precio Final]]-STOCK[[#This Row],[Costo total]]</f>
        <v>4.7127777777777773</v>
      </c>
      <c r="X223" s="7">
        <f>STOCK[[#This Row],[Ganancia Unitaria]]*STOCK[[#This Row],[Salidas]]</f>
        <v>4.7127777777777773</v>
      </c>
      <c r="AA223" s="7">
        <f>STOCK[[#This Row],[Costo total]]*STOCK[[#This Row],[Entradas]]</f>
        <v>10.287222222222223</v>
      </c>
      <c r="AB223" s="7">
        <f>STOCK[[#This Row],[Stock Actual]]*STOCK[[#This Row],[Costo total]]</f>
        <v>0</v>
      </c>
    </row>
    <row r="224" spans="1:28" s="12" customFormat="1" ht="50" customHeight="1" x14ac:dyDescent="0.15">
      <c r="A224" s="12" t="s">
        <v>707</v>
      </c>
      <c r="B224" s="70"/>
      <c r="C224" s="12" t="s">
        <v>4</v>
      </c>
      <c r="D224" s="12" t="s">
        <v>211</v>
      </c>
      <c r="E224" s="12" t="s">
        <v>383</v>
      </c>
      <c r="F224" s="12" t="s">
        <v>2132</v>
      </c>
      <c r="G224" s="12" t="s">
        <v>69</v>
      </c>
      <c r="H224" s="12">
        <f>STOCK[[#This Row],[Precio Final]]</f>
        <v>12</v>
      </c>
      <c r="I224" s="12">
        <f>STOCK[[#This Row],[Precio Venta Ideal (x1.5)]]</f>
        <v>14.980833333333333</v>
      </c>
      <c r="J224" s="87">
        <v>2</v>
      </c>
      <c r="K224" s="87">
        <f>SUMIFS(VENTAS[Cantidad],VENTAS[Código del producto Vendido],STOCK[[#This Row],[Code]])</f>
        <v>1</v>
      </c>
      <c r="L224" s="87">
        <f>STOCK[[#This Row],[Entradas]]-STOCK[[#This Row],[Salidas]]</f>
        <v>1</v>
      </c>
      <c r="M224" s="12">
        <f>STOCK[[#This Row],[Precio Final]]*10%</f>
        <v>1.2000000000000002</v>
      </c>
      <c r="N224" s="12">
        <v>129.37</v>
      </c>
      <c r="O224" s="12">
        <v>18</v>
      </c>
      <c r="P224" s="12">
        <v>7.1872222222222222</v>
      </c>
      <c r="Q224" s="87">
        <v>200</v>
      </c>
      <c r="R224" s="12">
        <v>8</v>
      </c>
      <c r="S224" s="12">
        <f>STOCK[[#This Row],[Peso (g)]]*STOCK[[#This Row],[Precio Envío Kilogramo (USD)]]/1000</f>
        <v>1.6</v>
      </c>
      <c r="T224" s="12">
        <f>STOCK[[#This Row],[Costo Unitario (USD)]]+STOCK[[#This Row],[Costo Envío (USD)]]+STOCK[[#This Row],[Comisión 10%]]</f>
        <v>9.987222222222222</v>
      </c>
      <c r="U224" s="12">
        <f>STOCK[[#This Row],[Costo total]]*1.5</f>
        <v>14.980833333333333</v>
      </c>
      <c r="V224" s="12">
        <v>12</v>
      </c>
      <c r="W224" s="12">
        <f>STOCK[[#This Row],[Precio Final]]-STOCK[[#This Row],[Costo total]]</f>
        <v>2.012777777777778</v>
      </c>
      <c r="X224" s="12">
        <f>STOCK[[#This Row],[Ganancia Unitaria]]*STOCK[[#This Row],[Salidas]]</f>
        <v>2.012777777777778</v>
      </c>
      <c r="AA224" s="12">
        <f>STOCK[[#This Row],[Costo total]]*STOCK[[#This Row],[Entradas]]</f>
        <v>19.974444444444444</v>
      </c>
      <c r="AB224" s="12">
        <f>STOCK[[#This Row],[Stock Actual]]*STOCK[[#This Row],[Costo total]]</f>
        <v>9.987222222222222</v>
      </c>
    </row>
    <row r="225" spans="1:28" s="7" customFormat="1" ht="50" customHeight="1" x14ac:dyDescent="0.15">
      <c r="A225" s="7" t="s">
        <v>708</v>
      </c>
      <c r="B225" s="70"/>
      <c r="C225" s="7" t="s">
        <v>4</v>
      </c>
      <c r="D225" s="7" t="s">
        <v>88</v>
      </c>
      <c r="E225" s="7" t="s">
        <v>307</v>
      </c>
      <c r="F225" s="7" t="s">
        <v>1551</v>
      </c>
      <c r="G225" s="7" t="s">
        <v>69</v>
      </c>
      <c r="H225" s="7">
        <f>STOCK[[#This Row],[Precio Final]]</f>
        <v>15</v>
      </c>
      <c r="I225" s="7">
        <f>STOCK[[#This Row],[Precio Venta Ideal (x1.5)]]</f>
        <v>15.546666666666667</v>
      </c>
      <c r="J225" s="8">
        <v>2</v>
      </c>
      <c r="K225" s="8">
        <f>SUMIFS(VENTAS[Cantidad],VENTAS[Código del producto Vendido],STOCK[[#This Row],[Code]])</f>
        <v>2</v>
      </c>
      <c r="L225" s="8">
        <f>STOCK[[#This Row],[Entradas]]-STOCK[[#This Row],[Salidas]]</f>
        <v>0</v>
      </c>
      <c r="M225" s="7">
        <f>STOCK[[#This Row],[Precio Final]]*10%</f>
        <v>1.5</v>
      </c>
      <c r="N225" s="7">
        <v>116.36</v>
      </c>
      <c r="O225" s="7">
        <v>18</v>
      </c>
      <c r="P225" s="7">
        <v>6.4644444444444442</v>
      </c>
      <c r="Q225" s="8">
        <v>300</v>
      </c>
      <c r="R225" s="7">
        <v>8</v>
      </c>
      <c r="S225" s="7">
        <f>STOCK[[#This Row],[Peso (g)]]*STOCK[[#This Row],[Precio Envío Kilogramo (USD)]]/1000</f>
        <v>2.4</v>
      </c>
      <c r="T225" s="12">
        <f>STOCK[[#This Row],[Costo Unitario (USD)]]+STOCK[[#This Row],[Costo Envío (USD)]]+STOCK[[#This Row],[Comisión 10%]]</f>
        <v>10.364444444444445</v>
      </c>
      <c r="U225" s="7">
        <f>STOCK[[#This Row],[Costo total]]*1.5</f>
        <v>15.546666666666667</v>
      </c>
      <c r="V225" s="7">
        <v>15</v>
      </c>
      <c r="W225" s="7">
        <f>STOCK[[#This Row],[Precio Final]]-STOCK[[#This Row],[Costo total]]</f>
        <v>4.6355555555555554</v>
      </c>
      <c r="X225" s="7">
        <f>STOCK[[#This Row],[Ganancia Unitaria]]*STOCK[[#This Row],[Salidas]]</f>
        <v>9.2711111111111109</v>
      </c>
      <c r="AA225" s="7">
        <f>STOCK[[#This Row],[Costo total]]*STOCK[[#This Row],[Entradas]]</f>
        <v>20.728888888888889</v>
      </c>
      <c r="AB225" s="7">
        <f>STOCK[[#This Row],[Stock Actual]]*STOCK[[#This Row],[Costo total]]</f>
        <v>0</v>
      </c>
    </row>
    <row r="226" spans="1:28" s="12" customFormat="1" ht="50" customHeight="1" x14ac:dyDescent="0.15">
      <c r="A226" s="12" t="s">
        <v>709</v>
      </c>
      <c r="B226" s="70"/>
      <c r="C226" s="12" t="s">
        <v>4</v>
      </c>
      <c r="D226" s="12" t="s">
        <v>2228</v>
      </c>
      <c r="E226" s="12" t="s">
        <v>1606</v>
      </c>
      <c r="F226" s="12" t="s">
        <v>2146</v>
      </c>
      <c r="G226" s="12" t="s">
        <v>69</v>
      </c>
      <c r="H226" s="12">
        <f>STOCK[[#This Row],[Precio Final]]</f>
        <v>12</v>
      </c>
      <c r="I226" s="12">
        <f>STOCK[[#This Row],[Precio Venta Ideal (x1.5)]]</f>
        <v>15.216666666666669</v>
      </c>
      <c r="J226" s="87">
        <v>2</v>
      </c>
      <c r="K226" s="87">
        <f>SUMIFS(VENTAS[Cantidad],VENTAS[Código del producto Vendido],STOCK[[#This Row],[Code]])</f>
        <v>2</v>
      </c>
      <c r="L226" s="87">
        <f>STOCK[[#This Row],[Entradas]]-STOCK[[#This Row],[Salidas]]</f>
        <v>0</v>
      </c>
      <c r="M226" s="12">
        <f>STOCK[[#This Row],[Precio Final]]*10%</f>
        <v>1.2000000000000002</v>
      </c>
      <c r="N226" s="12">
        <v>117.8</v>
      </c>
      <c r="O226" s="12">
        <v>18</v>
      </c>
      <c r="P226" s="12">
        <v>6.5444444444444443</v>
      </c>
      <c r="Q226" s="87">
        <v>300</v>
      </c>
      <c r="R226" s="12">
        <v>8</v>
      </c>
      <c r="S226" s="12">
        <f>STOCK[[#This Row],[Peso (g)]]*STOCK[[#This Row],[Precio Envío Kilogramo (USD)]]/1000</f>
        <v>2.4</v>
      </c>
      <c r="T226" s="12">
        <f>STOCK[[#This Row],[Costo Unitario (USD)]]+STOCK[[#This Row],[Costo Envío (USD)]]+STOCK[[#This Row],[Comisión 10%]]</f>
        <v>10.144444444444446</v>
      </c>
      <c r="U226" s="12">
        <f>STOCK[[#This Row],[Costo total]]*1.5</f>
        <v>15.216666666666669</v>
      </c>
      <c r="V226" s="12">
        <v>12</v>
      </c>
      <c r="W226" s="12">
        <f>STOCK[[#This Row],[Precio Final]]-STOCK[[#This Row],[Costo total]]</f>
        <v>1.8555555555555543</v>
      </c>
      <c r="X226" s="12">
        <f>STOCK[[#This Row],[Ganancia Unitaria]]*STOCK[[#This Row],[Salidas]]</f>
        <v>3.7111111111111086</v>
      </c>
      <c r="AA226" s="12">
        <f>STOCK[[#This Row],[Costo total]]*STOCK[[#This Row],[Entradas]]</f>
        <v>20.288888888888891</v>
      </c>
      <c r="AB226" s="12">
        <f>STOCK[[#This Row],[Stock Actual]]*STOCK[[#This Row],[Costo total]]</f>
        <v>0</v>
      </c>
    </row>
    <row r="227" spans="1:28" s="7" customFormat="1" ht="50" customHeight="1" x14ac:dyDescent="0.15">
      <c r="A227" s="7" t="s">
        <v>170</v>
      </c>
      <c r="B227" s="70"/>
      <c r="C227" s="7" t="s">
        <v>4</v>
      </c>
      <c r="D227" s="7" t="s">
        <v>88</v>
      </c>
      <c r="E227" s="7" t="s">
        <v>349</v>
      </c>
      <c r="F227" s="7" t="s">
        <v>1551</v>
      </c>
      <c r="G227" s="7" t="s">
        <v>69</v>
      </c>
      <c r="H227" s="7">
        <f>STOCK[[#This Row],[Precio Final]]</f>
        <v>10</v>
      </c>
      <c r="I227" s="7">
        <f>STOCK[[#This Row],[Precio Venta Ideal (x1.5)]]</f>
        <v>9.1958333333333329</v>
      </c>
      <c r="J227" s="8">
        <v>2</v>
      </c>
      <c r="K227" s="8">
        <f>SUMIFS(VENTAS[Cantidad],VENTAS[Código del producto Vendido],STOCK[[#This Row],[Code]])</f>
        <v>2</v>
      </c>
      <c r="L227" s="8">
        <f>STOCK[[#This Row],[Entradas]]-STOCK[[#This Row],[Salidas]]</f>
        <v>0</v>
      </c>
      <c r="M227" s="7">
        <f>STOCK[[#This Row],[Precio Final]]*10%</f>
        <v>1</v>
      </c>
      <c r="N227" s="7">
        <v>49.15</v>
      </c>
      <c r="O227" s="7">
        <v>18</v>
      </c>
      <c r="P227" s="7">
        <v>2.7305555555555556</v>
      </c>
      <c r="Q227" s="8">
        <v>300</v>
      </c>
      <c r="R227" s="7">
        <v>8</v>
      </c>
      <c r="S227" s="7">
        <f>STOCK[[#This Row],[Peso (g)]]*STOCK[[#This Row],[Precio Envío Kilogramo (USD)]]/1000</f>
        <v>2.4</v>
      </c>
      <c r="T227" s="12">
        <f>STOCK[[#This Row],[Costo Unitario (USD)]]+STOCK[[#This Row],[Costo Envío (USD)]]+STOCK[[#This Row],[Comisión 10%]]</f>
        <v>6.1305555555555555</v>
      </c>
      <c r="U227" s="7">
        <f>STOCK[[#This Row],[Costo total]]*1.5</f>
        <v>9.1958333333333329</v>
      </c>
      <c r="V227" s="7">
        <v>10</v>
      </c>
      <c r="W227" s="7">
        <f>STOCK[[#This Row],[Precio Final]]-STOCK[[#This Row],[Costo total]]</f>
        <v>3.8694444444444445</v>
      </c>
      <c r="X227" s="7">
        <f>STOCK[[#This Row],[Ganancia Unitaria]]*STOCK[[#This Row],[Salidas]]</f>
        <v>7.7388888888888889</v>
      </c>
      <c r="AA227" s="7">
        <f>STOCK[[#This Row],[Costo total]]*STOCK[[#This Row],[Entradas]]</f>
        <v>12.261111111111111</v>
      </c>
      <c r="AB227" s="7">
        <f>STOCK[[#This Row],[Stock Actual]]*STOCK[[#This Row],[Costo total]]</f>
        <v>0</v>
      </c>
    </row>
    <row r="228" spans="1:28" s="12" customFormat="1" ht="50" customHeight="1" x14ac:dyDescent="0.15">
      <c r="A228" s="12" t="s">
        <v>710</v>
      </c>
      <c r="B228" s="70"/>
      <c r="C228" s="12" t="s">
        <v>4</v>
      </c>
      <c r="D228" s="12" t="s">
        <v>1906</v>
      </c>
      <c r="E228" s="12" t="s">
        <v>2219</v>
      </c>
      <c r="F228" s="12" t="s">
        <v>2132</v>
      </c>
      <c r="G228" s="12" t="s">
        <v>69</v>
      </c>
      <c r="H228" s="12">
        <f>STOCK[[#This Row],[Precio Final]]</f>
        <v>25</v>
      </c>
      <c r="I228" s="12">
        <f>STOCK[[#This Row],[Precio Venta Ideal (x1.5)]]</f>
        <v>22.470833333333331</v>
      </c>
      <c r="J228" s="87">
        <v>2</v>
      </c>
      <c r="K228" s="87">
        <f>SUMIFS(VENTAS[Cantidad],VENTAS[Código del producto Vendido],STOCK[[#This Row],[Code]])</f>
        <v>2</v>
      </c>
      <c r="L228" s="87">
        <f>STOCK[[#This Row],[Entradas]]-STOCK[[#This Row],[Salidas]]</f>
        <v>0</v>
      </c>
      <c r="M228" s="12">
        <f>STOCK[[#This Row],[Precio Final]]*10%</f>
        <v>2.5</v>
      </c>
      <c r="N228" s="12">
        <v>195.85</v>
      </c>
      <c r="O228" s="12">
        <v>18</v>
      </c>
      <c r="P228" s="12">
        <v>10.880555555555555</v>
      </c>
      <c r="Q228" s="87">
        <v>200</v>
      </c>
      <c r="R228" s="12">
        <v>8</v>
      </c>
      <c r="S228" s="12">
        <f>STOCK[[#This Row],[Peso (g)]]*STOCK[[#This Row],[Precio Envío Kilogramo (USD)]]/1000</f>
        <v>1.6</v>
      </c>
      <c r="T228" s="12">
        <f>STOCK[[#This Row],[Costo Unitario (USD)]]+STOCK[[#This Row],[Costo Envío (USD)]]+STOCK[[#This Row],[Comisión 10%]]</f>
        <v>14.980555555555554</v>
      </c>
      <c r="U228" s="12">
        <f>STOCK[[#This Row],[Costo total]]*1.5</f>
        <v>22.470833333333331</v>
      </c>
      <c r="V228" s="12">
        <v>25</v>
      </c>
      <c r="W228" s="12">
        <f>STOCK[[#This Row],[Precio Final]]-STOCK[[#This Row],[Costo total]]</f>
        <v>10.019444444444446</v>
      </c>
      <c r="X228" s="12">
        <f>STOCK[[#This Row],[Ganancia Unitaria]]*STOCK[[#This Row],[Salidas]]</f>
        <v>20.038888888888891</v>
      </c>
      <c r="AA228" s="12">
        <f>STOCK[[#This Row],[Costo total]]*STOCK[[#This Row],[Entradas]]</f>
        <v>29.961111111111109</v>
      </c>
      <c r="AB228" s="12">
        <f>STOCK[[#This Row],[Stock Actual]]*STOCK[[#This Row],[Costo total]]</f>
        <v>0</v>
      </c>
    </row>
    <row r="229" spans="1:28" s="7" customFormat="1" ht="50" customHeight="1" x14ac:dyDescent="0.15">
      <c r="A229" s="7" t="s">
        <v>198</v>
      </c>
      <c r="B229" s="70"/>
      <c r="C229" s="7" t="s">
        <v>4</v>
      </c>
      <c r="D229" s="7" t="s">
        <v>211</v>
      </c>
      <c r="E229" s="7" t="s">
        <v>79</v>
      </c>
      <c r="F229" s="7" t="s">
        <v>241</v>
      </c>
      <c r="G229" s="7" t="s">
        <v>69</v>
      </c>
      <c r="H229" s="7">
        <f>STOCK[[#This Row],[Precio Final]]</f>
        <v>22</v>
      </c>
      <c r="I229" s="7">
        <f>STOCK[[#This Row],[Precio Venta Ideal (x1.5)]]</f>
        <v>22.020833333333329</v>
      </c>
      <c r="J229" s="8">
        <v>1</v>
      </c>
      <c r="K229" s="8">
        <f>SUMIFS(VENTAS[Cantidad],VENTAS[Código del producto Vendido],STOCK[[#This Row],[Code]])</f>
        <v>1</v>
      </c>
      <c r="L229" s="8">
        <f>STOCK[[#This Row],[Entradas]]-STOCK[[#This Row],[Salidas]]</f>
        <v>0</v>
      </c>
      <c r="M229" s="7">
        <f>STOCK[[#This Row],[Precio Final]]*10%</f>
        <v>2.2000000000000002</v>
      </c>
      <c r="N229" s="7">
        <v>195.85</v>
      </c>
      <c r="O229" s="7">
        <v>18</v>
      </c>
      <c r="P229" s="7">
        <v>10.880555555555555</v>
      </c>
      <c r="Q229" s="8">
        <v>200</v>
      </c>
      <c r="R229" s="7">
        <v>8</v>
      </c>
      <c r="S229" s="7">
        <f>STOCK[[#This Row],[Peso (g)]]*STOCK[[#This Row],[Precio Envío Kilogramo (USD)]]/1000</f>
        <v>1.6</v>
      </c>
      <c r="T229" s="12">
        <f>STOCK[[#This Row],[Costo Unitario (USD)]]+STOCK[[#This Row],[Costo Envío (USD)]]+STOCK[[#This Row],[Comisión 10%]]</f>
        <v>14.680555555555554</v>
      </c>
      <c r="U229" s="7">
        <f>STOCK[[#This Row],[Costo total]]*1.5</f>
        <v>22.020833333333329</v>
      </c>
      <c r="V229" s="7">
        <v>22</v>
      </c>
      <c r="W229" s="7">
        <f>STOCK[[#This Row],[Precio Final]]-STOCK[[#This Row],[Costo total]]</f>
        <v>7.3194444444444464</v>
      </c>
      <c r="X229" s="7">
        <f>STOCK[[#This Row],[Ganancia Unitaria]]*STOCK[[#This Row],[Salidas]]</f>
        <v>7.3194444444444464</v>
      </c>
      <c r="AA229" s="7">
        <f>STOCK[[#This Row],[Costo total]]*STOCK[[#This Row],[Entradas]]</f>
        <v>14.680555555555554</v>
      </c>
      <c r="AB229" s="7">
        <f>STOCK[[#This Row],[Stock Actual]]*STOCK[[#This Row],[Costo total]]</f>
        <v>0</v>
      </c>
    </row>
    <row r="230" spans="1:28" s="12" customFormat="1" ht="50" customHeight="1" x14ac:dyDescent="0.15">
      <c r="A230" s="12" t="s">
        <v>711</v>
      </c>
      <c r="B230" s="70"/>
      <c r="C230" s="12" t="s">
        <v>4</v>
      </c>
      <c r="D230" s="12" t="s">
        <v>1906</v>
      </c>
      <c r="E230" s="12" t="s">
        <v>383</v>
      </c>
      <c r="F230" s="12" t="s">
        <v>2137</v>
      </c>
      <c r="G230" s="12" t="s">
        <v>69</v>
      </c>
      <c r="H230" s="12">
        <f>STOCK[[#This Row],[Precio Final]]</f>
        <v>15</v>
      </c>
      <c r="I230" s="12">
        <f>STOCK[[#This Row],[Precio Venta Ideal (x1.5)]]</f>
        <v>15.430833333333334</v>
      </c>
      <c r="J230" s="87">
        <v>2</v>
      </c>
      <c r="K230" s="87">
        <f>SUMIFS(VENTAS[Cantidad],VENTAS[Código del producto Vendido],STOCK[[#This Row],[Code]])</f>
        <v>1</v>
      </c>
      <c r="L230" s="87">
        <f>STOCK[[#This Row],[Entradas]]-STOCK[[#This Row],[Salidas]]</f>
        <v>1</v>
      </c>
      <c r="M230" s="12">
        <f>STOCK[[#This Row],[Precio Final]]*10%</f>
        <v>1.5</v>
      </c>
      <c r="N230" s="12">
        <v>129.37</v>
      </c>
      <c r="O230" s="12">
        <v>18</v>
      </c>
      <c r="P230" s="12">
        <v>7.1872222222222222</v>
      </c>
      <c r="Q230" s="87">
        <v>200</v>
      </c>
      <c r="R230" s="12">
        <v>8</v>
      </c>
      <c r="S230" s="12">
        <f>STOCK[[#This Row],[Peso (g)]]*STOCK[[#This Row],[Precio Envío Kilogramo (USD)]]/1000</f>
        <v>1.6</v>
      </c>
      <c r="T230" s="12">
        <f>STOCK[[#This Row],[Costo Unitario (USD)]]+STOCK[[#This Row],[Costo Envío (USD)]]+STOCK[[#This Row],[Comisión 10%]]</f>
        <v>10.287222222222223</v>
      </c>
      <c r="U230" s="12">
        <f>STOCK[[#This Row],[Costo total]]*1.5</f>
        <v>15.430833333333334</v>
      </c>
      <c r="V230" s="12">
        <v>15</v>
      </c>
      <c r="W230" s="12">
        <f>STOCK[[#This Row],[Precio Final]]-STOCK[[#This Row],[Costo total]]</f>
        <v>4.7127777777777773</v>
      </c>
      <c r="X230" s="12">
        <f>STOCK[[#This Row],[Ganancia Unitaria]]*STOCK[[#This Row],[Salidas]]</f>
        <v>4.7127777777777773</v>
      </c>
      <c r="AA230" s="12">
        <f>STOCK[[#This Row],[Costo total]]*STOCK[[#This Row],[Entradas]]</f>
        <v>20.574444444444445</v>
      </c>
      <c r="AB230" s="12">
        <f>STOCK[[#This Row],[Stock Actual]]*STOCK[[#This Row],[Costo total]]</f>
        <v>10.287222222222223</v>
      </c>
    </row>
    <row r="231" spans="1:28" s="7" customFormat="1" ht="50" customHeight="1" x14ac:dyDescent="0.15">
      <c r="A231" s="7" t="s">
        <v>137</v>
      </c>
      <c r="B231" s="70"/>
      <c r="C231" s="7" t="s">
        <v>4</v>
      </c>
      <c r="D231" s="7" t="s">
        <v>1789</v>
      </c>
      <c r="E231" s="7" t="s">
        <v>1600</v>
      </c>
      <c r="F231" s="7" t="s">
        <v>239</v>
      </c>
      <c r="G231" s="7" t="s">
        <v>69</v>
      </c>
      <c r="H231" s="7">
        <f>STOCK[[#This Row],[Precio Final]]</f>
        <v>20</v>
      </c>
      <c r="I231" s="7">
        <f>STOCK[[#This Row],[Precio Venta Ideal (x1.5)]]</f>
        <v>18.284166666666668</v>
      </c>
      <c r="J231" s="8">
        <v>2</v>
      </c>
      <c r="K231" s="8">
        <f>SUMIFS(VENTAS[Cantidad],VENTAS[Código del producto Vendido],STOCK[[#This Row],[Code]])</f>
        <v>2</v>
      </c>
      <c r="L231" s="8">
        <f>STOCK[[#This Row],[Entradas]]-STOCK[[#This Row],[Salidas]]</f>
        <v>0</v>
      </c>
      <c r="M231" s="7">
        <f>STOCK[[#This Row],[Precio Final]]*10%</f>
        <v>2</v>
      </c>
      <c r="N231" s="7">
        <v>140.21</v>
      </c>
      <c r="O231" s="7">
        <v>18</v>
      </c>
      <c r="P231" s="7">
        <v>7.7894444444444453</v>
      </c>
      <c r="Q231" s="8">
        <v>300</v>
      </c>
      <c r="R231" s="7">
        <v>8</v>
      </c>
      <c r="S231" s="7">
        <f>STOCK[[#This Row],[Peso (g)]]*STOCK[[#This Row],[Precio Envío Kilogramo (USD)]]/1000</f>
        <v>2.4</v>
      </c>
      <c r="T231" s="12">
        <f>STOCK[[#This Row],[Costo Unitario (USD)]]+STOCK[[#This Row],[Costo Envío (USD)]]+STOCK[[#This Row],[Comisión 10%]]</f>
        <v>12.189444444444446</v>
      </c>
      <c r="U231" s="7">
        <f>STOCK[[#This Row],[Costo total]]*1.5</f>
        <v>18.284166666666668</v>
      </c>
      <c r="V231" s="7">
        <v>20</v>
      </c>
      <c r="W231" s="7">
        <f>STOCK[[#This Row],[Precio Final]]-STOCK[[#This Row],[Costo total]]</f>
        <v>7.8105555555555544</v>
      </c>
      <c r="X231" s="7">
        <f>STOCK[[#This Row],[Ganancia Unitaria]]*STOCK[[#This Row],[Salidas]]</f>
        <v>15.621111111111109</v>
      </c>
      <c r="AA231" s="7">
        <f>STOCK[[#This Row],[Costo total]]*STOCK[[#This Row],[Entradas]]</f>
        <v>24.378888888888891</v>
      </c>
      <c r="AB231" s="7">
        <f>STOCK[[#This Row],[Stock Actual]]*STOCK[[#This Row],[Costo total]]</f>
        <v>0</v>
      </c>
    </row>
    <row r="232" spans="1:28" s="12" customFormat="1" ht="50" customHeight="1" x14ac:dyDescent="0.15">
      <c r="A232" s="12" t="s">
        <v>712</v>
      </c>
      <c r="B232" s="70"/>
      <c r="C232" s="12" t="s">
        <v>4</v>
      </c>
      <c r="D232" s="12" t="s">
        <v>26</v>
      </c>
      <c r="E232" s="12" t="s">
        <v>1600</v>
      </c>
      <c r="F232" s="12" t="s">
        <v>2103</v>
      </c>
      <c r="G232" s="12" t="s">
        <v>69</v>
      </c>
      <c r="H232" s="12">
        <f>STOCK[[#This Row],[Precio Final]]</f>
        <v>20</v>
      </c>
      <c r="I232" s="12">
        <f>STOCK[[#This Row],[Precio Venta Ideal (x1.5)]]</f>
        <v>17.68416666666667</v>
      </c>
      <c r="J232" s="87">
        <v>1</v>
      </c>
      <c r="K232" s="87">
        <f>SUMIFS(VENTAS[Cantidad],VENTAS[Código del producto Vendido],STOCK[[#This Row],[Code]])</f>
        <v>1</v>
      </c>
      <c r="L232" s="87">
        <f>STOCK[[#This Row],[Entradas]]-STOCK[[#This Row],[Salidas]]</f>
        <v>0</v>
      </c>
      <c r="M232" s="12">
        <f>STOCK[[#This Row],[Precio Final]]*10%</f>
        <v>2</v>
      </c>
      <c r="N232" s="12">
        <v>140.21</v>
      </c>
      <c r="O232" s="12">
        <v>18</v>
      </c>
      <c r="P232" s="12">
        <v>7.7894444444444453</v>
      </c>
      <c r="Q232" s="87">
        <v>250</v>
      </c>
      <c r="R232" s="12">
        <v>8</v>
      </c>
      <c r="S232" s="12">
        <f>STOCK[[#This Row],[Peso (g)]]*STOCK[[#This Row],[Precio Envío Kilogramo (USD)]]/1000</f>
        <v>2</v>
      </c>
      <c r="T232" s="12">
        <f>STOCK[[#This Row],[Costo Unitario (USD)]]+STOCK[[#This Row],[Costo Envío (USD)]]+STOCK[[#This Row],[Comisión 10%]]</f>
        <v>11.789444444444445</v>
      </c>
      <c r="U232" s="12">
        <f>STOCK[[#This Row],[Costo total]]*1.5</f>
        <v>17.68416666666667</v>
      </c>
      <c r="V232" s="12">
        <v>20</v>
      </c>
      <c r="W232" s="12">
        <f>STOCK[[#This Row],[Precio Final]]-STOCK[[#This Row],[Costo total]]</f>
        <v>8.2105555555555547</v>
      </c>
      <c r="X232" s="12">
        <f>STOCK[[#This Row],[Ganancia Unitaria]]*STOCK[[#This Row],[Salidas]]</f>
        <v>8.2105555555555547</v>
      </c>
      <c r="AA232" s="12">
        <f>STOCK[[#This Row],[Costo total]]*STOCK[[#This Row],[Entradas]]</f>
        <v>11.789444444444445</v>
      </c>
      <c r="AB232" s="12">
        <f>STOCK[[#This Row],[Stock Actual]]*STOCK[[#This Row],[Costo total]]</f>
        <v>0</v>
      </c>
    </row>
    <row r="233" spans="1:28" s="7" customFormat="1" ht="50" customHeight="1" x14ac:dyDescent="0.15">
      <c r="A233" s="7" t="s">
        <v>208</v>
      </c>
      <c r="B233" s="70"/>
      <c r="C233" s="7" t="s">
        <v>4</v>
      </c>
      <c r="D233" s="7" t="s">
        <v>211</v>
      </c>
      <c r="E233" s="7" t="s">
        <v>309</v>
      </c>
      <c r="F233" s="7" t="s">
        <v>243</v>
      </c>
      <c r="G233" s="7" t="s">
        <v>69</v>
      </c>
      <c r="H233" s="7">
        <f>STOCK[[#This Row],[Precio Final]]</f>
        <v>25</v>
      </c>
      <c r="I233" s="7">
        <f>STOCK[[#This Row],[Precio Venta Ideal (x1.5)]]</f>
        <v>28.583333333333336</v>
      </c>
      <c r="J233" s="8">
        <v>2</v>
      </c>
      <c r="K233" s="8">
        <f>SUMIFS(VENTAS[Cantidad],VENTAS[Código del producto Vendido],STOCK[[#This Row],[Code]])</f>
        <v>2</v>
      </c>
      <c r="L233" s="8">
        <f>STOCK[[#This Row],[Entradas]]-STOCK[[#This Row],[Salidas]]</f>
        <v>0</v>
      </c>
      <c r="M233" s="7">
        <f>STOCK[[#This Row],[Precio Final]]*10%</f>
        <v>2.5</v>
      </c>
      <c r="N233" s="7">
        <v>254.8</v>
      </c>
      <c r="O233" s="7">
        <v>18</v>
      </c>
      <c r="P233" s="7">
        <v>14.155555555555557</v>
      </c>
      <c r="Q233" s="8">
        <v>300</v>
      </c>
      <c r="R233" s="7">
        <v>8</v>
      </c>
      <c r="S233" s="7">
        <f>STOCK[[#This Row],[Peso (g)]]*STOCK[[#This Row],[Precio Envío Kilogramo (USD)]]/1000</f>
        <v>2.4</v>
      </c>
      <c r="T233" s="12">
        <f>STOCK[[#This Row],[Costo Unitario (USD)]]+STOCK[[#This Row],[Costo Envío (USD)]]+STOCK[[#This Row],[Comisión 10%]]</f>
        <v>19.055555555555557</v>
      </c>
      <c r="U233" s="7">
        <f>STOCK[[#This Row],[Costo total]]*1.5</f>
        <v>28.583333333333336</v>
      </c>
      <c r="V233" s="7">
        <v>25</v>
      </c>
      <c r="W233" s="7">
        <f>STOCK[[#This Row],[Precio Final]]-STOCK[[#This Row],[Costo total]]</f>
        <v>5.9444444444444429</v>
      </c>
      <c r="X233" s="7">
        <f>STOCK[[#This Row],[Ganancia Unitaria]]*STOCK[[#This Row],[Salidas]]</f>
        <v>11.888888888888886</v>
      </c>
      <c r="AA233" s="7">
        <f>STOCK[[#This Row],[Costo total]]*STOCK[[#This Row],[Entradas]]</f>
        <v>38.111111111111114</v>
      </c>
      <c r="AB233" s="7">
        <f>STOCK[[#This Row],[Stock Actual]]*STOCK[[#This Row],[Costo total]]</f>
        <v>0</v>
      </c>
    </row>
    <row r="234" spans="1:28" s="12" customFormat="1" ht="50" customHeight="1" x14ac:dyDescent="0.15">
      <c r="A234" s="12" t="s">
        <v>713</v>
      </c>
      <c r="B234" s="70"/>
      <c r="C234" s="12" t="s">
        <v>4</v>
      </c>
      <c r="D234" s="12" t="s">
        <v>211</v>
      </c>
      <c r="E234" s="12" t="s">
        <v>504</v>
      </c>
      <c r="F234" s="12" t="s">
        <v>241</v>
      </c>
      <c r="G234" s="12" t="s">
        <v>69</v>
      </c>
      <c r="H234" s="12">
        <f>STOCK[[#This Row],[Precio Final]]</f>
        <v>25</v>
      </c>
      <c r="I234" s="12">
        <f>STOCK[[#This Row],[Precio Venta Ideal (x1.5)]]</f>
        <v>28.583333333333336</v>
      </c>
      <c r="J234" s="87">
        <v>2</v>
      </c>
      <c r="K234" s="87">
        <f>SUMIFS(VENTAS[Cantidad],VENTAS[Código del producto Vendido],STOCK[[#This Row],[Code]])</f>
        <v>2</v>
      </c>
      <c r="L234" s="87">
        <f>STOCK[[#This Row],[Entradas]]-STOCK[[#This Row],[Salidas]]</f>
        <v>0</v>
      </c>
      <c r="M234" s="12">
        <f>STOCK[[#This Row],[Precio Final]]*10%</f>
        <v>2.5</v>
      </c>
      <c r="N234" s="12">
        <v>254.8</v>
      </c>
      <c r="O234" s="12">
        <v>18</v>
      </c>
      <c r="P234" s="12">
        <v>14.155555555555557</v>
      </c>
      <c r="Q234" s="87">
        <v>300</v>
      </c>
      <c r="R234" s="12">
        <v>8</v>
      </c>
      <c r="S234" s="12">
        <f>STOCK[[#This Row],[Peso (g)]]*STOCK[[#This Row],[Precio Envío Kilogramo (USD)]]/1000</f>
        <v>2.4</v>
      </c>
      <c r="T234" s="12">
        <f>STOCK[[#This Row],[Costo Unitario (USD)]]+STOCK[[#This Row],[Costo Envío (USD)]]+STOCK[[#This Row],[Comisión 10%]]</f>
        <v>19.055555555555557</v>
      </c>
      <c r="U234" s="12">
        <f>STOCK[[#This Row],[Costo total]]*1.5</f>
        <v>28.583333333333336</v>
      </c>
      <c r="V234" s="12">
        <v>25</v>
      </c>
      <c r="W234" s="12">
        <f>STOCK[[#This Row],[Precio Final]]-STOCK[[#This Row],[Costo total]]</f>
        <v>5.9444444444444429</v>
      </c>
      <c r="X234" s="12">
        <f>STOCK[[#This Row],[Ganancia Unitaria]]*STOCK[[#This Row],[Salidas]]</f>
        <v>11.888888888888886</v>
      </c>
      <c r="AA234" s="12">
        <f>STOCK[[#This Row],[Costo total]]*STOCK[[#This Row],[Entradas]]</f>
        <v>38.111111111111114</v>
      </c>
      <c r="AB234" s="12">
        <f>STOCK[[#This Row],[Stock Actual]]*STOCK[[#This Row],[Costo total]]</f>
        <v>0</v>
      </c>
    </row>
    <row r="235" spans="1:28" s="7" customFormat="1" ht="50" customHeight="1" x14ac:dyDescent="0.15">
      <c r="A235" s="7" t="s">
        <v>714</v>
      </c>
      <c r="B235" s="70"/>
      <c r="C235" s="7" t="s">
        <v>4</v>
      </c>
      <c r="D235" s="7" t="s">
        <v>1790</v>
      </c>
      <c r="E235" s="7" t="s">
        <v>384</v>
      </c>
      <c r="F235" s="7" t="s">
        <v>2122</v>
      </c>
      <c r="G235" s="7" t="s">
        <v>69</v>
      </c>
      <c r="H235" s="7">
        <f>STOCK[[#This Row],[Precio Final]]</f>
        <v>21</v>
      </c>
      <c r="I235" s="7">
        <f>STOCK[[#This Row],[Precio Venta Ideal (x1.5)]]</f>
        <v>23.920833333333334</v>
      </c>
      <c r="J235" s="8">
        <v>1</v>
      </c>
      <c r="K235" s="8">
        <f>SUMIFS(VENTAS[Cantidad],VENTAS[Código del producto Vendido],STOCK[[#This Row],[Code]])</f>
        <v>0</v>
      </c>
      <c r="L235" s="8">
        <f>STOCK[[#This Row],[Entradas]]-STOCK[[#This Row],[Salidas]]</f>
        <v>1</v>
      </c>
      <c r="M235" s="7">
        <f>STOCK[[#This Row],[Precio Final]]*10%</f>
        <v>2.1</v>
      </c>
      <c r="N235" s="7">
        <v>206.05</v>
      </c>
      <c r="O235" s="7">
        <v>18</v>
      </c>
      <c r="P235" s="7">
        <v>11.447222222222223</v>
      </c>
      <c r="Q235" s="8">
        <v>300</v>
      </c>
      <c r="R235" s="7">
        <v>8</v>
      </c>
      <c r="S235" s="7">
        <f>STOCK[[#This Row],[Peso (g)]]*STOCK[[#This Row],[Precio Envío Kilogramo (USD)]]/1000</f>
        <v>2.4</v>
      </c>
      <c r="T235" s="12">
        <f>STOCK[[#This Row],[Costo Unitario (USD)]]+STOCK[[#This Row],[Costo Envío (USD)]]+STOCK[[#This Row],[Comisión 10%]]</f>
        <v>15.947222222222223</v>
      </c>
      <c r="U235" s="7">
        <f>STOCK[[#This Row],[Costo total]]*1.5</f>
        <v>23.920833333333334</v>
      </c>
      <c r="V235" s="7">
        <v>21</v>
      </c>
      <c r="W235" s="7">
        <f>STOCK[[#This Row],[Precio Final]]-STOCK[[#This Row],[Costo total]]</f>
        <v>5.0527777777777771</v>
      </c>
      <c r="X235" s="7">
        <f>STOCK[[#This Row],[Ganancia Unitaria]]*STOCK[[#This Row],[Salidas]]</f>
        <v>0</v>
      </c>
      <c r="AA235" s="7">
        <f>STOCK[[#This Row],[Costo total]]*STOCK[[#This Row],[Entradas]]</f>
        <v>15.947222222222223</v>
      </c>
      <c r="AB235" s="7">
        <f>STOCK[[#This Row],[Stock Actual]]*STOCK[[#This Row],[Costo total]]</f>
        <v>15.947222222222223</v>
      </c>
    </row>
    <row r="236" spans="1:28" s="12" customFormat="1" ht="50" customHeight="1" x14ac:dyDescent="0.15">
      <c r="A236" s="12" t="s">
        <v>209</v>
      </c>
      <c r="B236" s="70"/>
      <c r="C236" s="12" t="s">
        <v>4</v>
      </c>
      <c r="D236" s="12" t="s">
        <v>211</v>
      </c>
      <c r="E236" s="12" t="s">
        <v>308</v>
      </c>
      <c r="F236" s="12" t="s">
        <v>243</v>
      </c>
      <c r="G236" s="12" t="s">
        <v>69</v>
      </c>
      <c r="H236" s="12">
        <f>STOCK[[#This Row],[Precio Final]]</f>
        <v>25</v>
      </c>
      <c r="I236" s="12">
        <f>STOCK[[#This Row],[Precio Venta Ideal (x1.5)]]</f>
        <v>27.816666666666666</v>
      </c>
      <c r="J236" s="87">
        <v>2</v>
      </c>
      <c r="K236" s="87">
        <f>SUMIFS(VENTAS[Cantidad],VENTAS[Código del producto Vendido],STOCK[[#This Row],[Code]])</f>
        <v>2</v>
      </c>
      <c r="L236" s="87">
        <f>STOCK[[#This Row],[Entradas]]-STOCK[[#This Row],[Salidas]]</f>
        <v>0</v>
      </c>
      <c r="M236" s="12">
        <f>STOCK[[#This Row],[Precio Final]]*10%</f>
        <v>2.5</v>
      </c>
      <c r="N236" s="12">
        <v>260</v>
      </c>
      <c r="O236" s="12">
        <v>18</v>
      </c>
      <c r="P236" s="12">
        <v>14.444444444444445</v>
      </c>
      <c r="Q236" s="87">
        <v>200</v>
      </c>
      <c r="R236" s="12">
        <v>8</v>
      </c>
      <c r="S236" s="12">
        <f>STOCK[[#This Row],[Peso (g)]]*STOCK[[#This Row],[Precio Envío Kilogramo (USD)]]/1000</f>
        <v>1.6</v>
      </c>
      <c r="T236" s="12">
        <f>STOCK[[#This Row],[Costo Unitario (USD)]]+STOCK[[#This Row],[Costo Envío (USD)]]+STOCK[[#This Row],[Comisión 10%]]</f>
        <v>18.544444444444444</v>
      </c>
      <c r="U236" s="12">
        <f>STOCK[[#This Row],[Costo total]]*1.5</f>
        <v>27.816666666666666</v>
      </c>
      <c r="V236" s="12">
        <v>25</v>
      </c>
      <c r="W236" s="12">
        <f>STOCK[[#This Row],[Precio Final]]-STOCK[[#This Row],[Costo total]]</f>
        <v>6.4555555555555557</v>
      </c>
      <c r="X236" s="12">
        <f>STOCK[[#This Row],[Ganancia Unitaria]]*STOCK[[#This Row],[Salidas]]</f>
        <v>12.911111111111111</v>
      </c>
      <c r="AA236" s="12">
        <f>STOCK[[#This Row],[Costo total]]*STOCK[[#This Row],[Entradas]]</f>
        <v>37.088888888888889</v>
      </c>
      <c r="AB236" s="12">
        <f>STOCK[[#This Row],[Stock Actual]]*STOCK[[#This Row],[Costo total]]</f>
        <v>0</v>
      </c>
    </row>
    <row r="237" spans="1:28" s="7" customFormat="1" ht="50" customHeight="1" x14ac:dyDescent="0.15">
      <c r="A237" s="7" t="s">
        <v>715</v>
      </c>
      <c r="B237" s="70"/>
      <c r="C237" s="7" t="s">
        <v>4</v>
      </c>
      <c r="D237" s="7" t="s">
        <v>2293</v>
      </c>
      <c r="E237" s="7" t="s">
        <v>1607</v>
      </c>
      <c r="F237" s="7" t="s">
        <v>2103</v>
      </c>
      <c r="G237" s="7" t="s">
        <v>69</v>
      </c>
      <c r="H237" s="7">
        <f>STOCK[[#This Row],[Precio Final]]</f>
        <v>25</v>
      </c>
      <c r="I237" s="7">
        <f>STOCK[[#This Row],[Precio Venta Ideal (x1.5)]]</f>
        <v>27.816666666666666</v>
      </c>
      <c r="J237" s="8">
        <v>2</v>
      </c>
      <c r="K237" s="8">
        <f>SUMIFS(VENTAS[Cantidad],VENTAS[Código del producto Vendido],STOCK[[#This Row],[Code]])</f>
        <v>2</v>
      </c>
      <c r="L237" s="8">
        <f>STOCK[[#This Row],[Entradas]]-STOCK[[#This Row],[Salidas]]</f>
        <v>0</v>
      </c>
      <c r="M237" s="7">
        <f>STOCK[[#This Row],[Precio Final]]*10%</f>
        <v>2.5</v>
      </c>
      <c r="N237" s="7">
        <v>260</v>
      </c>
      <c r="O237" s="7">
        <v>18</v>
      </c>
      <c r="P237" s="7">
        <v>14.444444444444445</v>
      </c>
      <c r="Q237" s="8">
        <v>200</v>
      </c>
      <c r="R237" s="7">
        <v>8</v>
      </c>
      <c r="S237" s="7">
        <f>STOCK[[#This Row],[Peso (g)]]*STOCK[[#This Row],[Precio Envío Kilogramo (USD)]]/1000</f>
        <v>1.6</v>
      </c>
      <c r="T237" s="12">
        <f>STOCK[[#This Row],[Costo Unitario (USD)]]+STOCK[[#This Row],[Costo Envío (USD)]]+STOCK[[#This Row],[Comisión 10%]]</f>
        <v>18.544444444444444</v>
      </c>
      <c r="U237" s="7">
        <f>STOCK[[#This Row],[Costo total]]*1.5</f>
        <v>27.816666666666666</v>
      </c>
      <c r="V237" s="7">
        <v>25</v>
      </c>
      <c r="W237" s="7">
        <f>STOCK[[#This Row],[Precio Final]]-STOCK[[#This Row],[Costo total]]</f>
        <v>6.4555555555555557</v>
      </c>
      <c r="X237" s="7">
        <f>STOCK[[#This Row],[Ganancia Unitaria]]*STOCK[[#This Row],[Salidas]]</f>
        <v>12.911111111111111</v>
      </c>
      <c r="AA237" s="7">
        <f>STOCK[[#This Row],[Costo total]]*STOCK[[#This Row],[Entradas]]</f>
        <v>37.088888888888889</v>
      </c>
      <c r="AB237" s="7">
        <f>STOCK[[#This Row],[Stock Actual]]*STOCK[[#This Row],[Costo total]]</f>
        <v>0</v>
      </c>
    </row>
    <row r="238" spans="1:28" s="12" customFormat="1" ht="50" customHeight="1" x14ac:dyDescent="0.15">
      <c r="A238" s="12" t="s">
        <v>716</v>
      </c>
      <c r="B238" s="70"/>
      <c r="C238" s="12" t="s">
        <v>4</v>
      </c>
      <c r="E238" s="12" t="s">
        <v>385</v>
      </c>
      <c r="F238" s="12" t="s">
        <v>249</v>
      </c>
      <c r="G238" s="12" t="s">
        <v>69</v>
      </c>
      <c r="H238" s="12">
        <f>STOCK[[#This Row],[Precio Final]]</f>
        <v>5</v>
      </c>
      <c r="I238" s="12">
        <f>STOCK[[#This Row],[Precio Venta Ideal (x1.5)]]</f>
        <v>4.8291666666666666</v>
      </c>
      <c r="J238" s="87">
        <v>1</v>
      </c>
      <c r="K238" s="87">
        <f>SUMIFS(VENTAS[Cantidad],VENTAS[Código del producto Vendido],STOCK[[#This Row],[Code]])</f>
        <v>0</v>
      </c>
      <c r="L238" s="87">
        <f>STOCK[[#This Row],[Entradas]]-STOCK[[#This Row],[Salidas]]</f>
        <v>1</v>
      </c>
      <c r="M238" s="12">
        <f>STOCK[[#This Row],[Precio Final]]*10%</f>
        <v>0.5</v>
      </c>
      <c r="N238" s="12">
        <v>46.07</v>
      </c>
      <c r="O238" s="12">
        <v>18</v>
      </c>
      <c r="P238" s="12">
        <v>2.5594444444444444</v>
      </c>
      <c r="Q238" s="87">
        <v>20</v>
      </c>
      <c r="R238" s="12">
        <v>8</v>
      </c>
      <c r="S238" s="12">
        <f>STOCK[[#This Row],[Peso (g)]]*STOCK[[#This Row],[Precio Envío Kilogramo (USD)]]/1000</f>
        <v>0.16</v>
      </c>
      <c r="T238" s="12">
        <f>STOCK[[#This Row],[Costo Unitario (USD)]]+STOCK[[#This Row],[Costo Envío (USD)]]+STOCK[[#This Row],[Comisión 10%]]</f>
        <v>3.2194444444444446</v>
      </c>
      <c r="U238" s="12">
        <f>STOCK[[#This Row],[Costo total]]*1.5</f>
        <v>4.8291666666666666</v>
      </c>
      <c r="V238" s="12">
        <v>5</v>
      </c>
      <c r="W238" s="12">
        <f>STOCK[[#This Row],[Precio Final]]-STOCK[[#This Row],[Costo total]]</f>
        <v>1.7805555555555554</v>
      </c>
      <c r="X238" s="12">
        <f>STOCK[[#This Row],[Ganancia Unitaria]]*STOCK[[#This Row],[Salidas]]</f>
        <v>0</v>
      </c>
      <c r="AA238" s="12">
        <f>STOCK[[#This Row],[Costo total]]*STOCK[[#This Row],[Entradas]]</f>
        <v>3.2194444444444446</v>
      </c>
      <c r="AB238" s="12">
        <f>STOCK[[#This Row],[Stock Actual]]*STOCK[[#This Row],[Costo total]]</f>
        <v>3.2194444444444446</v>
      </c>
    </row>
    <row r="239" spans="1:28" s="7" customFormat="1" ht="50" customHeight="1" x14ac:dyDescent="0.15">
      <c r="A239" s="7" t="s">
        <v>717</v>
      </c>
      <c r="B239" s="70"/>
      <c r="C239" s="7" t="s">
        <v>4</v>
      </c>
      <c r="D239" s="7" t="s">
        <v>101</v>
      </c>
      <c r="E239" s="7" t="s">
        <v>503</v>
      </c>
      <c r="F239" s="7" t="s">
        <v>250</v>
      </c>
      <c r="G239" s="7" t="s">
        <v>69</v>
      </c>
      <c r="H239" s="7">
        <f>STOCK[[#This Row],[Precio Final]]</f>
        <v>20</v>
      </c>
      <c r="I239" s="7">
        <f>STOCK[[#This Row],[Precio Venta Ideal (x1.5)]]</f>
        <v>21.955833333333334</v>
      </c>
      <c r="J239" s="8">
        <v>1</v>
      </c>
      <c r="K239" s="8">
        <f>SUMIFS(VENTAS[Cantidad],VENTAS[Código del producto Vendido],STOCK[[#This Row],[Code]])</f>
        <v>1</v>
      </c>
      <c r="L239" s="8">
        <f>STOCK[[#This Row],[Entradas]]-STOCK[[#This Row],[Salidas]]</f>
        <v>0</v>
      </c>
      <c r="M239" s="7">
        <f>STOCK[[#This Row],[Precio Final]]*10%</f>
        <v>2</v>
      </c>
      <c r="N239" s="7">
        <v>184.27</v>
      </c>
      <c r="O239" s="7">
        <v>18</v>
      </c>
      <c r="P239" s="7">
        <v>10.237222222222222</v>
      </c>
      <c r="Q239" s="8">
        <v>300</v>
      </c>
      <c r="R239" s="7">
        <v>8</v>
      </c>
      <c r="S239" s="7">
        <f>STOCK[[#This Row],[Peso (g)]]*STOCK[[#This Row],[Precio Envío Kilogramo (USD)]]/1000</f>
        <v>2.4</v>
      </c>
      <c r="T239" s="12">
        <f>STOCK[[#This Row],[Costo Unitario (USD)]]+STOCK[[#This Row],[Costo Envío (USD)]]+STOCK[[#This Row],[Comisión 10%]]</f>
        <v>14.637222222222222</v>
      </c>
      <c r="U239" s="7">
        <f>STOCK[[#This Row],[Costo total]]*1.5</f>
        <v>21.955833333333334</v>
      </c>
      <c r="V239" s="7">
        <v>20</v>
      </c>
      <c r="W239" s="7">
        <f>STOCK[[#This Row],[Precio Final]]-STOCK[[#This Row],[Costo total]]</f>
        <v>5.3627777777777776</v>
      </c>
      <c r="X239" s="7">
        <f>STOCK[[#This Row],[Ganancia Unitaria]]*STOCK[[#This Row],[Salidas]]</f>
        <v>5.3627777777777776</v>
      </c>
      <c r="AA239" s="7">
        <f>STOCK[[#This Row],[Costo total]]*STOCK[[#This Row],[Entradas]]</f>
        <v>14.637222222222222</v>
      </c>
      <c r="AB239" s="7">
        <f>STOCK[[#This Row],[Stock Actual]]*STOCK[[#This Row],[Costo total]]</f>
        <v>0</v>
      </c>
    </row>
    <row r="240" spans="1:28" s="12" customFormat="1" ht="50" customHeight="1" x14ac:dyDescent="0.15">
      <c r="A240" s="12" t="s">
        <v>718</v>
      </c>
      <c r="B240" s="70"/>
      <c r="C240" s="12" t="s">
        <v>4</v>
      </c>
      <c r="D240" s="12" t="s">
        <v>88</v>
      </c>
      <c r="E240" s="12" t="s">
        <v>459</v>
      </c>
      <c r="F240" s="12" t="s">
        <v>249</v>
      </c>
      <c r="G240" s="12" t="s">
        <v>69</v>
      </c>
      <c r="H240" s="12">
        <f>STOCK[[#This Row],[Precio Final]]</f>
        <v>2</v>
      </c>
      <c r="I240" s="12">
        <f>STOCK[[#This Row],[Precio Venta Ideal (x1.5)]]</f>
        <v>1.5666666666666669</v>
      </c>
      <c r="J240" s="87">
        <v>10</v>
      </c>
      <c r="K240" s="87">
        <f>SUMIFS(VENTAS[Cantidad],VENTAS[Código del producto Vendido],STOCK[[#This Row],[Code]])</f>
        <v>10</v>
      </c>
      <c r="L240" s="87">
        <f>STOCK[[#This Row],[Entradas]]-STOCK[[#This Row],[Salidas]]</f>
        <v>0</v>
      </c>
      <c r="M240" s="12">
        <f>STOCK[[#This Row],[Precio Final]]*10%</f>
        <v>0.2</v>
      </c>
      <c r="N240" s="12">
        <v>8</v>
      </c>
      <c r="O240" s="12">
        <v>18</v>
      </c>
      <c r="P240" s="12">
        <v>0.44444444444444442</v>
      </c>
      <c r="Q240" s="87">
        <v>50</v>
      </c>
      <c r="R240" s="12">
        <v>8</v>
      </c>
      <c r="S240" s="12">
        <f>STOCK[[#This Row],[Peso (g)]]*STOCK[[#This Row],[Precio Envío Kilogramo (USD)]]/1000</f>
        <v>0.4</v>
      </c>
      <c r="T240" s="12">
        <f>STOCK[[#This Row],[Costo Unitario (USD)]]+STOCK[[#This Row],[Costo Envío (USD)]]+STOCK[[#This Row],[Comisión 10%]]</f>
        <v>1.0444444444444445</v>
      </c>
      <c r="U240" s="12">
        <f>STOCK[[#This Row],[Costo total]]*1.5</f>
        <v>1.5666666666666669</v>
      </c>
      <c r="V240" s="12">
        <v>2</v>
      </c>
      <c r="W240" s="12">
        <f>STOCK[[#This Row],[Precio Final]]-STOCK[[#This Row],[Costo total]]</f>
        <v>0.95555555555555549</v>
      </c>
      <c r="X240" s="12">
        <f>STOCK[[#This Row],[Ganancia Unitaria]]*STOCK[[#This Row],[Salidas]]</f>
        <v>9.5555555555555554</v>
      </c>
      <c r="AA240" s="12">
        <f>STOCK[[#This Row],[Costo total]]*STOCK[[#This Row],[Entradas]]</f>
        <v>10.444444444444445</v>
      </c>
      <c r="AB240" s="12">
        <f>STOCK[[#This Row],[Stock Actual]]*STOCK[[#This Row],[Costo total]]</f>
        <v>0</v>
      </c>
    </row>
    <row r="241" spans="1:29" s="7" customFormat="1" ht="50" customHeight="1" x14ac:dyDescent="0.15">
      <c r="A241" s="7" t="s">
        <v>719</v>
      </c>
      <c r="B241" s="70"/>
      <c r="C241" s="7" t="s">
        <v>4</v>
      </c>
      <c r="D241" s="7" t="s">
        <v>101</v>
      </c>
      <c r="E241" s="7" t="s">
        <v>386</v>
      </c>
      <c r="F241" s="7" t="s">
        <v>250</v>
      </c>
      <c r="G241" s="7" t="s">
        <v>69</v>
      </c>
      <c r="H241" s="7">
        <f>STOCK[[#This Row],[Precio Final]]</f>
        <v>26</v>
      </c>
      <c r="I241" s="7">
        <f>STOCK[[#This Row],[Precio Venta Ideal (x1.5)]]</f>
        <v>29.28916666666667</v>
      </c>
      <c r="J241" s="8">
        <v>1</v>
      </c>
      <c r="K241" s="8">
        <f>SUMIFS(VENTAS[Cantidad],VENTAS[Código del producto Vendido],STOCK[[#This Row],[Code]])</f>
        <v>1</v>
      </c>
      <c r="L241" s="8">
        <f>STOCK[[#This Row],[Entradas]]-STOCK[[#This Row],[Salidas]]</f>
        <v>0</v>
      </c>
      <c r="M241" s="7">
        <f>STOCK[[#This Row],[Precio Final]]*10%</f>
        <v>2.6</v>
      </c>
      <c r="N241" s="7">
        <v>261.47000000000003</v>
      </c>
      <c r="O241" s="7">
        <v>18</v>
      </c>
      <c r="P241" s="7">
        <v>14.526111111111113</v>
      </c>
      <c r="Q241" s="8">
        <v>300</v>
      </c>
      <c r="R241" s="7">
        <v>8</v>
      </c>
      <c r="S241" s="7">
        <f>STOCK[[#This Row],[Peso (g)]]*STOCK[[#This Row],[Precio Envío Kilogramo (USD)]]/1000</f>
        <v>2.4</v>
      </c>
      <c r="T241" s="12">
        <f>STOCK[[#This Row],[Costo Unitario (USD)]]+STOCK[[#This Row],[Costo Envío (USD)]]+STOCK[[#This Row],[Comisión 10%]]</f>
        <v>19.526111111111113</v>
      </c>
      <c r="U241" s="7">
        <f>STOCK[[#This Row],[Costo total]]*1.5</f>
        <v>29.28916666666667</v>
      </c>
      <c r="V241" s="7">
        <v>26</v>
      </c>
      <c r="W241" s="7">
        <f>STOCK[[#This Row],[Precio Final]]-STOCK[[#This Row],[Costo total]]</f>
        <v>6.4738888888888866</v>
      </c>
      <c r="X241" s="7">
        <f>STOCK[[#This Row],[Ganancia Unitaria]]*STOCK[[#This Row],[Salidas]]</f>
        <v>6.4738888888888866</v>
      </c>
      <c r="AA241" s="7">
        <f>STOCK[[#This Row],[Costo total]]*STOCK[[#This Row],[Entradas]]</f>
        <v>19.526111111111113</v>
      </c>
      <c r="AB241" s="7">
        <f>STOCK[[#This Row],[Stock Actual]]*STOCK[[#This Row],[Costo total]]</f>
        <v>0</v>
      </c>
    </row>
    <row r="242" spans="1:29" s="12" customFormat="1" ht="50" customHeight="1" x14ac:dyDescent="0.15">
      <c r="A242" s="12" t="s">
        <v>720</v>
      </c>
      <c r="B242" s="70"/>
      <c r="C242" s="12" t="s">
        <v>4</v>
      </c>
      <c r="D242" s="12" t="s">
        <v>1946</v>
      </c>
      <c r="E242" s="12" t="s">
        <v>1608</v>
      </c>
      <c r="F242" s="12" t="s">
        <v>2101</v>
      </c>
      <c r="G242" s="12" t="s">
        <v>69</v>
      </c>
      <c r="H242" s="12">
        <f>STOCK[[#This Row],[Precio Final]]</f>
        <v>1</v>
      </c>
      <c r="I242" s="12">
        <f>STOCK[[#This Row],[Precio Venta Ideal (x1.5)]]</f>
        <v>0.51208333333333322</v>
      </c>
      <c r="J242" s="87">
        <v>8</v>
      </c>
      <c r="K242" s="87">
        <f>SUMIFS(VENTAS[Cantidad],VENTAS[Código del producto Vendido],STOCK[[#This Row],[Code]])</f>
        <v>3</v>
      </c>
      <c r="L242" s="87">
        <f>STOCK[[#This Row],[Entradas]]-STOCK[[#This Row],[Salidas]]</f>
        <v>5</v>
      </c>
      <c r="M242" s="12">
        <f>STOCK[[#This Row],[Precio Final]]*10%</f>
        <v>0.1</v>
      </c>
      <c r="N242" s="12">
        <v>2.5000000000000001E-2</v>
      </c>
      <c r="O242" s="12">
        <v>18</v>
      </c>
      <c r="P242" s="12">
        <v>1.3888888888888889E-3</v>
      </c>
      <c r="Q242" s="87">
        <v>30</v>
      </c>
      <c r="R242" s="12">
        <v>8</v>
      </c>
      <c r="S242" s="12">
        <f>STOCK[[#This Row],[Peso (g)]]*STOCK[[#This Row],[Precio Envío Kilogramo (USD)]]/1000</f>
        <v>0.24</v>
      </c>
      <c r="T242" s="12">
        <f>STOCK[[#This Row],[Costo Unitario (USD)]]+STOCK[[#This Row],[Costo Envío (USD)]]+STOCK[[#This Row],[Comisión 10%]]</f>
        <v>0.34138888888888885</v>
      </c>
      <c r="U242" s="12">
        <f>STOCK[[#This Row],[Costo total]]*1.5</f>
        <v>0.51208333333333322</v>
      </c>
      <c r="V242" s="12">
        <v>1</v>
      </c>
      <c r="W242" s="12">
        <f>STOCK[[#This Row],[Precio Final]]-STOCK[[#This Row],[Costo total]]</f>
        <v>0.65861111111111115</v>
      </c>
      <c r="X242" s="12">
        <f>STOCK[[#This Row],[Ganancia Unitaria]]*STOCK[[#This Row],[Salidas]]</f>
        <v>1.9758333333333336</v>
      </c>
      <c r="AA242" s="12">
        <f>STOCK[[#This Row],[Costo total]]*STOCK[[#This Row],[Entradas]]</f>
        <v>2.7311111111111108</v>
      </c>
      <c r="AB242" s="12">
        <f>STOCK[[#This Row],[Stock Actual]]*STOCK[[#This Row],[Costo total]]</f>
        <v>1.7069444444444444</v>
      </c>
    </row>
    <row r="243" spans="1:29" s="7" customFormat="1" ht="50" customHeight="1" x14ac:dyDescent="0.15">
      <c r="A243" s="7" t="s">
        <v>721</v>
      </c>
      <c r="B243" s="70"/>
      <c r="C243" s="7" t="s">
        <v>4</v>
      </c>
      <c r="D243" s="7" t="s">
        <v>1946</v>
      </c>
      <c r="E243" s="7" t="s">
        <v>1609</v>
      </c>
      <c r="F243" s="7" t="s">
        <v>2101</v>
      </c>
      <c r="G243" s="7" t="s">
        <v>69</v>
      </c>
      <c r="H243" s="7">
        <f>STOCK[[#This Row],[Precio Final]]</f>
        <v>30</v>
      </c>
      <c r="I243" s="7">
        <f>STOCK[[#This Row],[Precio Venta Ideal (x1.5)]]</f>
        <v>29.576666666666664</v>
      </c>
      <c r="J243" s="8">
        <v>1</v>
      </c>
      <c r="K243" s="8">
        <f>SUMIFS(VENTAS[Cantidad],VENTAS[Código del producto Vendido],STOCK[[#This Row],[Code]])</f>
        <v>1</v>
      </c>
      <c r="L243" s="8">
        <f>STOCK[[#This Row],[Entradas]]-STOCK[[#This Row],[Salidas]]</f>
        <v>0</v>
      </c>
      <c r="M243" s="7">
        <f>STOCK[[#This Row],[Precio Final]]*10%</f>
        <v>3</v>
      </c>
      <c r="N243" s="7">
        <v>228.92</v>
      </c>
      <c r="O243" s="7">
        <v>18</v>
      </c>
      <c r="P243" s="7">
        <v>12.717777777777776</v>
      </c>
      <c r="Q243" s="8">
        <v>500</v>
      </c>
      <c r="R243" s="7">
        <v>8</v>
      </c>
      <c r="S243" s="7">
        <f>STOCK[[#This Row],[Peso (g)]]*STOCK[[#This Row],[Precio Envío Kilogramo (USD)]]/1000</f>
        <v>4</v>
      </c>
      <c r="T243" s="12">
        <f>STOCK[[#This Row],[Costo Unitario (USD)]]+STOCK[[#This Row],[Costo Envío (USD)]]+STOCK[[#This Row],[Comisión 10%]]</f>
        <v>19.717777777777776</v>
      </c>
      <c r="U243" s="7">
        <f>STOCK[[#This Row],[Costo total]]*1.5</f>
        <v>29.576666666666664</v>
      </c>
      <c r="V243" s="7">
        <v>30</v>
      </c>
      <c r="W243" s="7">
        <f>STOCK[[#This Row],[Precio Final]]-STOCK[[#This Row],[Costo total]]</f>
        <v>10.282222222222224</v>
      </c>
      <c r="X243" s="7">
        <f>STOCK[[#This Row],[Ganancia Unitaria]]*STOCK[[#This Row],[Salidas]]</f>
        <v>10.282222222222224</v>
      </c>
      <c r="AA243" s="7">
        <f>STOCK[[#This Row],[Costo total]]*STOCK[[#This Row],[Entradas]]</f>
        <v>19.717777777777776</v>
      </c>
      <c r="AB243" s="7">
        <f>STOCK[[#This Row],[Stock Actual]]*STOCK[[#This Row],[Costo total]]</f>
        <v>0</v>
      </c>
    </row>
    <row r="244" spans="1:29" s="12" customFormat="1" ht="50" customHeight="1" x14ac:dyDescent="0.15">
      <c r="A244" s="12" t="s">
        <v>722</v>
      </c>
      <c r="B244" s="70"/>
      <c r="C244" s="12" t="s">
        <v>4</v>
      </c>
      <c r="D244" s="12" t="s">
        <v>1946</v>
      </c>
      <c r="E244" s="12" t="s">
        <v>387</v>
      </c>
      <c r="F244" s="12" t="s">
        <v>2101</v>
      </c>
      <c r="G244" s="12" t="s">
        <v>69</v>
      </c>
      <c r="H244" s="12">
        <f>STOCK[[#This Row],[Precio Final]]</f>
        <v>1</v>
      </c>
      <c r="I244" s="12">
        <f>STOCK[[#This Row],[Precio Venta Ideal (x1.5)]]</f>
        <v>0.8041666666666667</v>
      </c>
      <c r="J244" s="87">
        <v>7</v>
      </c>
      <c r="K244" s="87">
        <f>SUMIFS(VENTAS[Cantidad],VENTAS[Código del producto Vendido],STOCK[[#This Row],[Code]])</f>
        <v>4</v>
      </c>
      <c r="L244" s="87">
        <f>STOCK[[#This Row],[Entradas]]-STOCK[[#This Row],[Salidas]]</f>
        <v>3</v>
      </c>
      <c r="M244" s="12">
        <f>STOCK[[#This Row],[Precio Final]]*10%</f>
        <v>0.1</v>
      </c>
      <c r="N244" s="12">
        <v>0.65</v>
      </c>
      <c r="O244" s="12">
        <v>18</v>
      </c>
      <c r="P244" s="12">
        <v>3.6111111111111115E-2</v>
      </c>
      <c r="Q244" s="87">
        <v>50</v>
      </c>
      <c r="R244" s="12">
        <v>8</v>
      </c>
      <c r="S244" s="12">
        <f>STOCK[[#This Row],[Peso (g)]]*STOCK[[#This Row],[Precio Envío Kilogramo (USD)]]/1000</f>
        <v>0.4</v>
      </c>
      <c r="T244" s="12">
        <f>STOCK[[#This Row],[Costo Unitario (USD)]]+STOCK[[#This Row],[Costo Envío (USD)]]+STOCK[[#This Row],[Comisión 10%]]</f>
        <v>0.53611111111111109</v>
      </c>
      <c r="U244" s="12">
        <f>STOCK[[#This Row],[Costo total]]*1.5</f>
        <v>0.8041666666666667</v>
      </c>
      <c r="V244" s="12">
        <v>1</v>
      </c>
      <c r="W244" s="12">
        <f>STOCK[[#This Row],[Precio Final]]-STOCK[[#This Row],[Costo total]]</f>
        <v>0.46388888888888891</v>
      </c>
      <c r="X244" s="12">
        <f>STOCK[[#This Row],[Ganancia Unitaria]]*STOCK[[#This Row],[Salidas]]</f>
        <v>1.8555555555555556</v>
      </c>
      <c r="AA244" s="12">
        <f>STOCK[[#This Row],[Costo total]]*STOCK[[#This Row],[Entradas]]</f>
        <v>3.7527777777777778</v>
      </c>
      <c r="AB244" s="12">
        <f>STOCK[[#This Row],[Stock Actual]]*STOCK[[#This Row],[Costo total]]</f>
        <v>1.6083333333333334</v>
      </c>
    </row>
    <row r="245" spans="1:29" s="7" customFormat="1" ht="50" customHeight="1" x14ac:dyDescent="0.15">
      <c r="A245" s="7" t="s">
        <v>723</v>
      </c>
      <c r="B245" s="70"/>
      <c r="C245" s="7" t="s">
        <v>4</v>
      </c>
      <c r="D245" s="7" t="s">
        <v>1911</v>
      </c>
      <c r="E245" s="7" t="s">
        <v>80</v>
      </c>
      <c r="G245" s="7" t="s">
        <v>69</v>
      </c>
      <c r="H245" s="7">
        <f>STOCK[[#This Row],[Precio Final]]</f>
        <v>1</v>
      </c>
      <c r="I245" s="7">
        <f>STOCK[[#This Row],[Precio Venta Ideal (x1.5)]]</f>
        <v>3.2216666666666667</v>
      </c>
      <c r="J245" s="8">
        <v>1</v>
      </c>
      <c r="K245" s="8">
        <f>SUMIFS(VENTAS[Cantidad],VENTAS[Código del producto Vendido],STOCK[[#This Row],[Code]])</f>
        <v>1</v>
      </c>
      <c r="L245" s="8">
        <f>STOCK[[#This Row],[Entradas]]-STOCK[[#This Row],[Salidas]]</f>
        <v>0</v>
      </c>
      <c r="M245" s="7">
        <f>STOCK[[#This Row],[Precio Final]]*10%</f>
        <v>0.1</v>
      </c>
      <c r="N245" s="7">
        <v>36.86</v>
      </c>
      <c r="O245" s="7">
        <v>18</v>
      </c>
      <c r="P245" s="7">
        <v>2.0477777777777777</v>
      </c>
      <c r="Q245" s="8"/>
      <c r="R245" s="7">
        <v>8</v>
      </c>
      <c r="S245" s="7">
        <f>STOCK[[#This Row],[Peso (g)]]*STOCK[[#This Row],[Precio Envío Kilogramo (USD)]]/1000</f>
        <v>0</v>
      </c>
      <c r="T245" s="12">
        <f>STOCK[[#This Row],[Costo Unitario (USD)]]+STOCK[[#This Row],[Costo Envío (USD)]]+STOCK[[#This Row],[Comisión 10%]]</f>
        <v>2.1477777777777778</v>
      </c>
      <c r="U245" s="7">
        <f>STOCK[[#This Row],[Costo total]]*1.5</f>
        <v>3.2216666666666667</v>
      </c>
      <c r="V245" s="7">
        <v>1</v>
      </c>
      <c r="W245" s="7">
        <f>STOCK[[#This Row],[Precio Final]]-STOCK[[#This Row],[Costo total]]</f>
        <v>-1.1477777777777778</v>
      </c>
      <c r="X245" s="7">
        <f>STOCK[[#This Row],[Ganancia Unitaria]]*STOCK[[#This Row],[Salidas]]</f>
        <v>-1.1477777777777778</v>
      </c>
      <c r="AA245" s="7">
        <f>STOCK[[#This Row],[Costo total]]*STOCK[[#This Row],[Entradas]]</f>
        <v>2.1477777777777778</v>
      </c>
      <c r="AB245" s="7">
        <f>STOCK[[#This Row],[Stock Actual]]*STOCK[[#This Row],[Costo total]]</f>
        <v>0</v>
      </c>
    </row>
    <row r="246" spans="1:29" s="12" customFormat="1" ht="50" customHeight="1" x14ac:dyDescent="0.15">
      <c r="A246" s="12" t="s">
        <v>724</v>
      </c>
      <c r="B246" s="70"/>
      <c r="C246" s="12" t="s">
        <v>4</v>
      </c>
      <c r="D246" s="12" t="s">
        <v>26</v>
      </c>
      <c r="E246" s="12" t="s">
        <v>2136</v>
      </c>
      <c r="F246" s="12" t="s">
        <v>2137</v>
      </c>
      <c r="G246" s="12" t="s">
        <v>69</v>
      </c>
      <c r="H246" s="12">
        <f>STOCK[[#This Row],[Precio Final]]</f>
        <v>18</v>
      </c>
      <c r="I246" s="12">
        <f>STOCK[[#This Row],[Precio Venta Ideal (x1.5)]]</f>
        <v>24.766666666666669</v>
      </c>
      <c r="J246" s="87">
        <v>1</v>
      </c>
      <c r="K246" s="87">
        <f>SUMIFS(VENTAS[Cantidad],VENTAS[Código del producto Vendido],STOCK[[#This Row],[Code]])</f>
        <v>1</v>
      </c>
      <c r="L246" s="87">
        <f>STOCK[[#This Row],[Entradas]]-STOCK[[#This Row],[Salidas]]</f>
        <v>0</v>
      </c>
      <c r="M246" s="12">
        <f>STOCK[[#This Row],[Precio Final]]*10%</f>
        <v>1.8</v>
      </c>
      <c r="N246" s="12">
        <v>228.8</v>
      </c>
      <c r="O246" s="12">
        <v>18</v>
      </c>
      <c r="P246" s="12">
        <v>12.711111111111112</v>
      </c>
      <c r="Q246" s="87">
        <v>250</v>
      </c>
      <c r="R246" s="12">
        <v>8</v>
      </c>
      <c r="S246" s="12">
        <f>STOCK[[#This Row],[Peso (g)]]*STOCK[[#This Row],[Precio Envío Kilogramo (USD)]]/1000</f>
        <v>2</v>
      </c>
      <c r="T246" s="12">
        <f>STOCK[[#This Row],[Costo Unitario (USD)]]+STOCK[[#This Row],[Costo Envío (USD)]]+STOCK[[#This Row],[Comisión 10%]]</f>
        <v>16.511111111111113</v>
      </c>
      <c r="U246" s="12">
        <f>STOCK[[#This Row],[Costo total]]*1.5</f>
        <v>24.766666666666669</v>
      </c>
      <c r="V246" s="12">
        <v>18</v>
      </c>
      <c r="W246" s="12">
        <f>STOCK[[#This Row],[Precio Final]]-STOCK[[#This Row],[Costo total]]</f>
        <v>1.4888888888888872</v>
      </c>
      <c r="X246" s="12">
        <f>STOCK[[#This Row],[Ganancia Unitaria]]*STOCK[[#This Row],[Salidas]]</f>
        <v>1.4888888888888872</v>
      </c>
      <c r="AA246" s="12">
        <f>STOCK[[#This Row],[Costo total]]*STOCK[[#This Row],[Entradas]]</f>
        <v>16.511111111111113</v>
      </c>
      <c r="AB246" s="12">
        <f>STOCK[[#This Row],[Stock Actual]]*STOCK[[#This Row],[Costo total]]</f>
        <v>0</v>
      </c>
    </row>
    <row r="247" spans="1:29" s="7" customFormat="1" ht="50" customHeight="1" x14ac:dyDescent="0.15">
      <c r="A247" s="7" t="s">
        <v>725</v>
      </c>
      <c r="B247" s="70"/>
      <c r="C247" s="7" t="s">
        <v>4</v>
      </c>
      <c r="D247" s="7" t="s">
        <v>88</v>
      </c>
      <c r="E247" s="7" t="s">
        <v>488</v>
      </c>
      <c r="F247" s="7" t="s">
        <v>2147</v>
      </c>
      <c r="G247" s="7" t="s">
        <v>69</v>
      </c>
      <c r="H247" s="7">
        <f>STOCK[[#This Row],[Precio Final]]</f>
        <v>12</v>
      </c>
      <c r="I247" s="7">
        <f>STOCK[[#This Row],[Precio Venta Ideal (x1.5)]]</f>
        <v>10.545833333333334</v>
      </c>
      <c r="J247" s="8">
        <v>2</v>
      </c>
      <c r="K247" s="8">
        <f>SUMIFS(VENTAS[Cantidad],VENTAS[Código del producto Vendido],STOCK[[#This Row],[Code]])</f>
        <v>2</v>
      </c>
      <c r="L247" s="8">
        <f>STOCK[[#This Row],[Entradas]]-STOCK[[#This Row],[Salidas]]</f>
        <v>0</v>
      </c>
      <c r="M247" s="7">
        <f>STOCK[[#This Row],[Precio Final]]*10%</f>
        <v>1.2000000000000002</v>
      </c>
      <c r="N247" s="7">
        <v>97.75</v>
      </c>
      <c r="O247" s="7">
        <v>18</v>
      </c>
      <c r="P247" s="7">
        <v>5.4305555555555554</v>
      </c>
      <c r="Q247" s="8">
        <v>50</v>
      </c>
      <c r="R247" s="7">
        <v>8</v>
      </c>
      <c r="S247" s="7">
        <f>STOCK[[#This Row],[Peso (g)]]*STOCK[[#This Row],[Precio Envío Kilogramo (USD)]]/1000</f>
        <v>0.4</v>
      </c>
      <c r="T247" s="12">
        <f>STOCK[[#This Row],[Costo Unitario (USD)]]+STOCK[[#This Row],[Costo Envío (USD)]]+STOCK[[#This Row],[Comisión 10%]]</f>
        <v>7.0305555555555559</v>
      </c>
      <c r="U247" s="7">
        <f>STOCK[[#This Row],[Costo total]]*1.5</f>
        <v>10.545833333333334</v>
      </c>
      <c r="V247" s="7">
        <v>12</v>
      </c>
      <c r="W247" s="7">
        <f>STOCK[[#This Row],[Precio Final]]-STOCK[[#This Row],[Costo total]]</f>
        <v>4.9694444444444441</v>
      </c>
      <c r="X247" s="7">
        <f>STOCK[[#This Row],[Ganancia Unitaria]]*STOCK[[#This Row],[Salidas]]</f>
        <v>9.9388888888888882</v>
      </c>
      <c r="AA247" s="7">
        <f>STOCK[[#This Row],[Costo total]]*STOCK[[#This Row],[Entradas]]</f>
        <v>14.061111111111112</v>
      </c>
      <c r="AB247" s="7">
        <f>STOCK[[#This Row],[Stock Actual]]*STOCK[[#This Row],[Costo total]]</f>
        <v>0</v>
      </c>
    </row>
    <row r="248" spans="1:29" s="12" customFormat="1" ht="50" customHeight="1" x14ac:dyDescent="0.15">
      <c r="A248" s="12" t="s">
        <v>185</v>
      </c>
      <c r="B248" s="70"/>
      <c r="C248" s="12" t="s">
        <v>4</v>
      </c>
      <c r="D248" s="12" t="s">
        <v>101</v>
      </c>
      <c r="E248" s="12" t="s">
        <v>81</v>
      </c>
      <c r="F248" s="12" t="s">
        <v>252</v>
      </c>
      <c r="G248" s="12" t="s">
        <v>69</v>
      </c>
      <c r="H248" s="12">
        <f>STOCK[[#This Row],[Precio Final]]</f>
        <v>38</v>
      </c>
      <c r="I248" s="12">
        <f>STOCK[[#This Row],[Precio Venta Ideal (x1.5)]]</f>
        <v>47.583333333333329</v>
      </c>
      <c r="J248" s="87">
        <v>1</v>
      </c>
      <c r="K248" s="87">
        <f>SUMIFS(VENTAS[Cantidad],VENTAS[Código del producto Vendido],STOCK[[#This Row],[Code]])</f>
        <v>1</v>
      </c>
      <c r="L248" s="87">
        <f>STOCK[[#This Row],[Entradas]]-STOCK[[#This Row],[Salidas]]</f>
        <v>0</v>
      </c>
      <c r="M248" s="12">
        <f>STOCK[[#This Row],[Precio Final]]*10%</f>
        <v>3.8000000000000003</v>
      </c>
      <c r="N248" s="12">
        <v>452.2</v>
      </c>
      <c r="O248" s="12">
        <v>18</v>
      </c>
      <c r="P248" s="12">
        <v>25.12222222222222</v>
      </c>
      <c r="Q248" s="87">
        <v>350</v>
      </c>
      <c r="R248" s="12">
        <v>8</v>
      </c>
      <c r="S248" s="12">
        <f>STOCK[[#This Row],[Peso (g)]]*STOCK[[#This Row],[Precio Envío Kilogramo (USD)]]/1000</f>
        <v>2.8</v>
      </c>
      <c r="T248" s="12">
        <f>STOCK[[#This Row],[Costo Unitario (USD)]]+STOCK[[#This Row],[Costo Envío (USD)]]+STOCK[[#This Row],[Comisión 10%]]</f>
        <v>31.722222222222221</v>
      </c>
      <c r="U248" s="12">
        <f>STOCK[[#This Row],[Costo total]]*1.5</f>
        <v>47.583333333333329</v>
      </c>
      <c r="V248" s="12">
        <v>38</v>
      </c>
      <c r="W248" s="12">
        <f>STOCK[[#This Row],[Precio Final]]-STOCK[[#This Row],[Costo total]]</f>
        <v>6.2777777777777786</v>
      </c>
      <c r="X248" s="12">
        <f>STOCK[[#This Row],[Ganancia Unitaria]]*STOCK[[#This Row],[Salidas]]</f>
        <v>6.2777777777777786</v>
      </c>
      <c r="AA248" s="12">
        <f>STOCK[[#This Row],[Costo total]]*STOCK[[#This Row],[Entradas]]</f>
        <v>31.722222222222221</v>
      </c>
      <c r="AB248" s="12">
        <f>STOCK[[#This Row],[Stock Actual]]*STOCK[[#This Row],[Costo total]]</f>
        <v>0</v>
      </c>
    </row>
    <row r="249" spans="1:29" s="7" customFormat="1" ht="50" customHeight="1" x14ac:dyDescent="0.15">
      <c r="A249" s="7" t="s">
        <v>200</v>
      </c>
      <c r="B249" s="70"/>
      <c r="C249" s="7" t="s">
        <v>4</v>
      </c>
      <c r="D249" s="7" t="s">
        <v>1519</v>
      </c>
      <c r="E249" s="7" t="s">
        <v>82</v>
      </c>
      <c r="F249" s="7" t="s">
        <v>241</v>
      </c>
      <c r="G249" s="7" t="s">
        <v>69</v>
      </c>
      <c r="H249" s="7">
        <f>STOCK[[#This Row],[Precio Final]]</f>
        <v>20</v>
      </c>
      <c r="I249" s="7">
        <f>STOCK[[#This Row],[Precio Venta Ideal (x1.5)]]</f>
        <v>21.783333333333331</v>
      </c>
      <c r="J249" s="8">
        <v>1</v>
      </c>
      <c r="K249" s="8">
        <f>SUMIFS(VENTAS[Cantidad],VENTAS[Código del producto Vendido],STOCK[[#This Row],[Code]])</f>
        <v>1</v>
      </c>
      <c r="L249" s="8">
        <f>STOCK[[#This Row],[Entradas]]-STOCK[[#This Row],[Salidas]]</f>
        <v>0</v>
      </c>
      <c r="M249" s="7">
        <f>STOCK[[#This Row],[Precio Final]]*10%</f>
        <v>2</v>
      </c>
      <c r="N249" s="7">
        <v>211</v>
      </c>
      <c r="O249" s="7">
        <v>18</v>
      </c>
      <c r="P249" s="7">
        <v>11.722222222222221</v>
      </c>
      <c r="Q249" s="8">
        <v>100</v>
      </c>
      <c r="R249" s="7">
        <v>8</v>
      </c>
      <c r="S249" s="7">
        <f>STOCK[[#This Row],[Peso (g)]]*STOCK[[#This Row],[Precio Envío Kilogramo (USD)]]/1000</f>
        <v>0.8</v>
      </c>
      <c r="T249" s="12">
        <f>STOCK[[#This Row],[Costo Unitario (USD)]]+STOCK[[#This Row],[Costo Envío (USD)]]+STOCK[[#This Row],[Comisión 10%]]</f>
        <v>14.522222222222222</v>
      </c>
      <c r="U249" s="7">
        <f>STOCK[[#This Row],[Costo total]]*1.5</f>
        <v>21.783333333333331</v>
      </c>
      <c r="V249" s="7">
        <v>20</v>
      </c>
      <c r="W249" s="7">
        <f>STOCK[[#This Row],[Precio Final]]-STOCK[[#This Row],[Costo total]]</f>
        <v>5.4777777777777779</v>
      </c>
      <c r="X249" s="7">
        <f>STOCK[[#This Row],[Ganancia Unitaria]]*STOCK[[#This Row],[Salidas]]</f>
        <v>5.4777777777777779</v>
      </c>
      <c r="AA249" s="7">
        <f>STOCK[[#This Row],[Costo total]]*STOCK[[#This Row],[Entradas]]</f>
        <v>14.522222222222222</v>
      </c>
      <c r="AB249" s="7">
        <f>STOCK[[#This Row],[Stock Actual]]*STOCK[[#This Row],[Costo total]]</f>
        <v>0</v>
      </c>
    </row>
    <row r="250" spans="1:29" s="12" customFormat="1" ht="50" customHeight="1" x14ac:dyDescent="0.15">
      <c r="A250" s="12" t="s">
        <v>726</v>
      </c>
      <c r="B250" s="70"/>
      <c r="C250" s="12" t="s">
        <v>4</v>
      </c>
      <c r="D250" s="12" t="s">
        <v>1911</v>
      </c>
      <c r="E250" s="12" t="s">
        <v>489</v>
      </c>
      <c r="F250" s="12" t="s">
        <v>241</v>
      </c>
      <c r="G250" s="12" t="s">
        <v>69</v>
      </c>
      <c r="H250" s="12">
        <f>STOCK[[#This Row],[Precio Final]]</f>
        <v>15</v>
      </c>
      <c r="I250" s="12">
        <f>STOCK[[#This Row],[Precio Venta Ideal (x1.5)]]</f>
        <v>17.856666666666666</v>
      </c>
      <c r="J250" s="87">
        <v>1</v>
      </c>
      <c r="K250" s="87">
        <f>SUMIFS(VENTAS[Cantidad],VENTAS[Código del producto Vendido],STOCK[[#This Row],[Code]])</f>
        <v>1</v>
      </c>
      <c r="L250" s="87">
        <f>STOCK[[#This Row],[Entradas]]-STOCK[[#This Row],[Salidas]]</f>
        <v>0</v>
      </c>
      <c r="M250" s="12">
        <f>STOCK[[#This Row],[Precio Final]]*10%</f>
        <v>1.5</v>
      </c>
      <c r="N250" s="12">
        <v>170</v>
      </c>
      <c r="O250" s="12">
        <v>18</v>
      </c>
      <c r="P250" s="12">
        <v>9.4444444444444446</v>
      </c>
      <c r="Q250" s="87">
        <v>120</v>
      </c>
      <c r="R250" s="12">
        <v>8</v>
      </c>
      <c r="S250" s="12">
        <f>STOCK[[#This Row],[Peso (g)]]*STOCK[[#This Row],[Precio Envío Kilogramo (USD)]]/1000</f>
        <v>0.96</v>
      </c>
      <c r="T250" s="12">
        <f>STOCK[[#This Row],[Costo Unitario (USD)]]+STOCK[[#This Row],[Costo Envío (USD)]]+STOCK[[#This Row],[Comisión 10%]]</f>
        <v>11.904444444444444</v>
      </c>
      <c r="U250" s="12">
        <f>STOCK[[#This Row],[Costo total]]*1.5</f>
        <v>17.856666666666666</v>
      </c>
      <c r="V250" s="12">
        <v>15</v>
      </c>
      <c r="W250" s="12">
        <f>STOCK[[#This Row],[Precio Final]]-STOCK[[#This Row],[Costo total]]</f>
        <v>3.0955555555555563</v>
      </c>
      <c r="X250" s="12">
        <f>STOCK[[#This Row],[Ganancia Unitaria]]*STOCK[[#This Row],[Salidas]]</f>
        <v>3.0955555555555563</v>
      </c>
      <c r="AA250" s="12">
        <f>STOCK[[#This Row],[Costo total]]*STOCK[[#This Row],[Entradas]]</f>
        <v>11.904444444444444</v>
      </c>
      <c r="AB250" s="12">
        <f>STOCK[[#This Row],[Stock Actual]]*STOCK[[#This Row],[Costo total]]</f>
        <v>0</v>
      </c>
    </row>
    <row r="251" spans="1:29" s="7" customFormat="1" ht="50" customHeight="1" x14ac:dyDescent="0.15">
      <c r="A251" s="7" t="s">
        <v>212</v>
      </c>
      <c r="B251" s="70"/>
      <c r="C251" s="7" t="s">
        <v>4</v>
      </c>
      <c r="D251" s="7" t="s">
        <v>134</v>
      </c>
      <c r="E251" s="7" t="s">
        <v>311</v>
      </c>
      <c r="F251" s="7" t="s">
        <v>310</v>
      </c>
      <c r="G251" s="7" t="s">
        <v>69</v>
      </c>
      <c r="H251" s="7">
        <f>STOCK[[#This Row],[Precio Final]]</f>
        <v>8</v>
      </c>
      <c r="I251" s="7">
        <f>STOCK[[#This Row],[Precio Venta Ideal (x1.5)]]</f>
        <v>6.9966666666666661</v>
      </c>
      <c r="J251" s="8">
        <v>1</v>
      </c>
      <c r="K251" s="8">
        <f>SUMIFS(VENTAS[Cantidad],VENTAS[Código del producto Vendido],STOCK[[#This Row],[Code]])</f>
        <v>1</v>
      </c>
      <c r="L251" s="8">
        <f>STOCK[[#This Row],[Entradas]]-STOCK[[#This Row],[Salidas]]</f>
        <v>0</v>
      </c>
      <c r="M251" s="7">
        <f>STOCK[[#This Row],[Precio Final]]*10%</f>
        <v>0.8</v>
      </c>
      <c r="N251" s="7">
        <v>62.36</v>
      </c>
      <c r="O251" s="7">
        <v>18</v>
      </c>
      <c r="P251" s="7">
        <v>3.4644444444444442</v>
      </c>
      <c r="Q251" s="8">
        <v>50</v>
      </c>
      <c r="R251" s="7">
        <v>8</v>
      </c>
      <c r="S251" s="7">
        <f>STOCK[[#This Row],[Peso (g)]]*STOCK[[#This Row],[Precio Envío Kilogramo (USD)]]/1000</f>
        <v>0.4</v>
      </c>
      <c r="T251" s="12">
        <f>STOCK[[#This Row],[Costo Unitario (USD)]]+STOCK[[#This Row],[Costo Envío (USD)]]+STOCK[[#This Row],[Comisión 10%]]</f>
        <v>4.6644444444444444</v>
      </c>
      <c r="U251" s="7">
        <f>STOCK[[#This Row],[Costo total]]*1.5</f>
        <v>6.9966666666666661</v>
      </c>
      <c r="V251" s="7">
        <v>8</v>
      </c>
      <c r="W251" s="7">
        <f>STOCK[[#This Row],[Precio Final]]-STOCK[[#This Row],[Costo total]]</f>
        <v>3.3355555555555556</v>
      </c>
      <c r="X251" s="7">
        <f>STOCK[[#This Row],[Ganancia Unitaria]]*STOCK[[#This Row],[Salidas]]</f>
        <v>3.3355555555555556</v>
      </c>
      <c r="AA251" s="7">
        <f>STOCK[[#This Row],[Costo total]]*STOCK[[#This Row],[Entradas]]</f>
        <v>4.6644444444444444</v>
      </c>
      <c r="AB251" s="7">
        <f>STOCK[[#This Row],[Stock Actual]]*STOCK[[#This Row],[Costo total]]</f>
        <v>0</v>
      </c>
    </row>
    <row r="252" spans="1:29" s="12" customFormat="1" ht="50" customHeight="1" x14ac:dyDescent="0.15">
      <c r="A252" s="12" t="s">
        <v>727</v>
      </c>
      <c r="B252" s="70"/>
      <c r="C252" s="12" t="s">
        <v>4</v>
      </c>
      <c r="D252" s="12" t="s">
        <v>1519</v>
      </c>
      <c r="E252" s="12" t="s">
        <v>388</v>
      </c>
      <c r="F252" s="12" t="s">
        <v>238</v>
      </c>
      <c r="G252" s="12" t="s">
        <v>69</v>
      </c>
      <c r="H252" s="12">
        <f>STOCK[[#This Row],[Precio Final]]</f>
        <v>13</v>
      </c>
      <c r="I252" s="12">
        <f>STOCK[[#This Row],[Precio Venta Ideal (x1.5)]]</f>
        <v>14.214166666666669</v>
      </c>
      <c r="J252" s="87">
        <v>1</v>
      </c>
      <c r="K252" s="87">
        <f>SUMIFS(VENTAS[Cantidad],VENTAS[Código del producto Vendido],STOCK[[#This Row],[Code]])</f>
        <v>1</v>
      </c>
      <c r="L252" s="87">
        <f>STOCK[[#This Row],[Entradas]]-STOCK[[#This Row],[Salidas]]</f>
        <v>0</v>
      </c>
      <c r="M252" s="12">
        <f>STOCK[[#This Row],[Precio Final]]*10%</f>
        <v>1.3</v>
      </c>
      <c r="N252" s="12">
        <v>132.77000000000001</v>
      </c>
      <c r="O252" s="12">
        <v>18</v>
      </c>
      <c r="P252" s="12">
        <v>7.3761111111111113</v>
      </c>
      <c r="Q252" s="87">
        <v>100</v>
      </c>
      <c r="R252" s="12">
        <v>8</v>
      </c>
      <c r="S252" s="12">
        <f>STOCK[[#This Row],[Peso (g)]]*STOCK[[#This Row],[Precio Envío Kilogramo (USD)]]/1000</f>
        <v>0.8</v>
      </c>
      <c r="T252" s="12">
        <f>STOCK[[#This Row],[Costo Unitario (USD)]]+STOCK[[#This Row],[Costo Envío (USD)]]+STOCK[[#This Row],[Comisión 10%]]</f>
        <v>9.4761111111111127</v>
      </c>
      <c r="U252" s="12">
        <f>STOCK[[#This Row],[Costo total]]*1.5</f>
        <v>14.214166666666669</v>
      </c>
      <c r="V252" s="12">
        <v>13</v>
      </c>
      <c r="W252" s="12">
        <f>STOCK[[#This Row],[Precio Final]]-STOCK[[#This Row],[Costo total]]</f>
        <v>3.5238888888888873</v>
      </c>
      <c r="X252" s="12">
        <f>STOCK[[#This Row],[Ganancia Unitaria]]*STOCK[[#This Row],[Salidas]]</f>
        <v>3.5238888888888873</v>
      </c>
      <c r="AA252" s="12">
        <f>STOCK[[#This Row],[Costo total]]*STOCK[[#This Row],[Entradas]]</f>
        <v>9.4761111111111127</v>
      </c>
      <c r="AB252" s="12">
        <f>STOCK[[#This Row],[Stock Actual]]*STOCK[[#This Row],[Costo total]]</f>
        <v>0</v>
      </c>
    </row>
    <row r="253" spans="1:29" s="7" customFormat="1" ht="50" customHeight="1" x14ac:dyDescent="0.15">
      <c r="A253" s="7" t="s">
        <v>186</v>
      </c>
      <c r="B253" s="70"/>
      <c r="C253" s="7" t="s">
        <v>4</v>
      </c>
      <c r="D253" s="7" t="s">
        <v>101</v>
      </c>
      <c r="E253" s="7" t="s">
        <v>312</v>
      </c>
      <c r="F253" s="7" t="s">
        <v>252</v>
      </c>
      <c r="G253" s="7" t="s">
        <v>69</v>
      </c>
      <c r="H253" s="7">
        <f>STOCK[[#This Row],[Precio Final]]</f>
        <v>45</v>
      </c>
      <c r="I253" s="7">
        <f>STOCK[[#This Row],[Precio Venta Ideal (x1.5)]]</f>
        <v>48.429166666666667</v>
      </c>
      <c r="J253" s="8">
        <v>1</v>
      </c>
      <c r="K253" s="8">
        <f>SUMIFS(VENTAS[Cantidad],VENTAS[Código del producto Vendido],STOCK[[#This Row],[Code]])</f>
        <v>1</v>
      </c>
      <c r="L253" s="8">
        <f>STOCK[[#This Row],[Entradas]]-STOCK[[#This Row],[Salidas]]</f>
        <v>0</v>
      </c>
      <c r="M253" s="7">
        <f>STOCK[[#This Row],[Precio Final]]*10%</f>
        <v>4.5</v>
      </c>
      <c r="N253" s="7">
        <v>442.55</v>
      </c>
      <c r="O253" s="7">
        <v>18</v>
      </c>
      <c r="P253" s="7">
        <v>24.586111111111112</v>
      </c>
      <c r="Q253" s="8">
        <v>400</v>
      </c>
      <c r="R253" s="7">
        <v>8</v>
      </c>
      <c r="S253" s="7">
        <f>STOCK[[#This Row],[Peso (g)]]*STOCK[[#This Row],[Precio Envío Kilogramo (USD)]]/1000</f>
        <v>3.2</v>
      </c>
      <c r="T253" s="12">
        <f>STOCK[[#This Row],[Costo Unitario (USD)]]+STOCK[[#This Row],[Costo Envío (USD)]]+STOCK[[#This Row],[Comisión 10%]]</f>
        <v>32.286111111111111</v>
      </c>
      <c r="U253" s="7">
        <f>STOCK[[#This Row],[Costo total]]*1.5</f>
        <v>48.429166666666667</v>
      </c>
      <c r="V253" s="7">
        <v>45</v>
      </c>
      <c r="W253" s="7">
        <f>STOCK[[#This Row],[Precio Final]]-STOCK[[#This Row],[Costo total]]</f>
        <v>12.713888888888889</v>
      </c>
      <c r="X253" s="7">
        <f>STOCK[[#This Row],[Ganancia Unitaria]]*STOCK[[#This Row],[Salidas]]</f>
        <v>12.713888888888889</v>
      </c>
      <c r="AA253" s="7">
        <f>STOCK[[#This Row],[Costo total]]*STOCK[[#This Row],[Entradas]]</f>
        <v>32.286111111111111</v>
      </c>
      <c r="AB253" s="7">
        <f>STOCK[[#This Row],[Stock Actual]]*STOCK[[#This Row],[Costo total]]</f>
        <v>0</v>
      </c>
    </row>
    <row r="254" spans="1:29" s="12" customFormat="1" ht="50" customHeight="1" x14ac:dyDescent="0.15">
      <c r="A254" s="12" t="s">
        <v>201</v>
      </c>
      <c r="B254" s="70"/>
      <c r="C254" s="12" t="s">
        <v>4</v>
      </c>
      <c r="D254" s="12" t="s">
        <v>1519</v>
      </c>
      <c r="E254" s="12" t="s">
        <v>83</v>
      </c>
      <c r="F254" s="12" t="s">
        <v>238</v>
      </c>
      <c r="G254" s="12" t="s">
        <v>69</v>
      </c>
      <c r="H254" s="12">
        <f>STOCK[[#This Row],[Precio Final]]</f>
        <v>15</v>
      </c>
      <c r="I254" s="12">
        <f>STOCK[[#This Row],[Precio Venta Ideal (x1.5)]]</f>
        <v>17.084166666666668</v>
      </c>
      <c r="J254" s="87">
        <v>1</v>
      </c>
      <c r="K254" s="87">
        <f>SUMIFS(VENTAS[Cantidad],VENTAS[Código del producto Vendido],STOCK[[#This Row],[Code]])</f>
        <v>1</v>
      </c>
      <c r="L254" s="87">
        <f>STOCK[[#This Row],[Entradas]]-STOCK[[#This Row],[Salidas]]</f>
        <v>0</v>
      </c>
      <c r="M254" s="12">
        <f>STOCK[[#This Row],[Precio Final]]*10%</f>
        <v>1.5</v>
      </c>
      <c r="N254" s="12">
        <v>163.61000000000001</v>
      </c>
      <c r="O254" s="12">
        <v>18</v>
      </c>
      <c r="P254" s="12">
        <v>9.089444444444446</v>
      </c>
      <c r="Q254" s="87">
        <v>100</v>
      </c>
      <c r="R254" s="12">
        <v>8</v>
      </c>
      <c r="S254" s="12">
        <f>STOCK[[#This Row],[Peso (g)]]*STOCK[[#This Row],[Precio Envío Kilogramo (USD)]]/1000</f>
        <v>0.8</v>
      </c>
      <c r="T254" s="12">
        <f>STOCK[[#This Row],[Costo Unitario (USD)]]+STOCK[[#This Row],[Costo Envío (USD)]]+STOCK[[#This Row],[Comisión 10%]]</f>
        <v>11.389444444444447</v>
      </c>
      <c r="U254" s="12">
        <f>STOCK[[#This Row],[Costo total]]*1.5</f>
        <v>17.084166666666668</v>
      </c>
      <c r="V254" s="12">
        <v>15</v>
      </c>
      <c r="W254" s="12">
        <f>STOCK[[#This Row],[Precio Final]]-STOCK[[#This Row],[Costo total]]</f>
        <v>3.6105555555555533</v>
      </c>
      <c r="X254" s="12">
        <f>STOCK[[#This Row],[Ganancia Unitaria]]*STOCK[[#This Row],[Salidas]]</f>
        <v>3.6105555555555533</v>
      </c>
      <c r="AA254" s="12">
        <f>STOCK[[#This Row],[Costo total]]*STOCK[[#This Row],[Entradas]]</f>
        <v>11.389444444444447</v>
      </c>
      <c r="AB254" s="12">
        <f>STOCK[[#This Row],[Stock Actual]]*STOCK[[#This Row],[Costo total]]</f>
        <v>0</v>
      </c>
    </row>
    <row r="255" spans="1:29" s="7" customFormat="1" ht="50" customHeight="1" x14ac:dyDescent="0.15">
      <c r="A255" s="7" t="s">
        <v>728</v>
      </c>
      <c r="B255" s="70"/>
      <c r="C255" s="7" t="s">
        <v>4</v>
      </c>
      <c r="D255" s="7" t="s">
        <v>1905</v>
      </c>
      <c r="E255" s="7" t="s">
        <v>3083</v>
      </c>
      <c r="F255" s="7" t="s">
        <v>2148</v>
      </c>
      <c r="G255" s="7" t="s">
        <v>69</v>
      </c>
      <c r="H255" s="7">
        <f>STOCK[[#This Row],[Precio Final]]</f>
        <v>45</v>
      </c>
      <c r="I255" s="7">
        <f>STOCK[[#This Row],[Precio Venta Ideal (x1.5)]]</f>
        <v>45.802499999999995</v>
      </c>
      <c r="J255" s="8">
        <v>1</v>
      </c>
      <c r="K255" s="8">
        <f>SUMIFS(VENTAS[Cantidad],VENTAS[Código del producto Vendido],STOCK[[#This Row],[Code]])</f>
        <v>0</v>
      </c>
      <c r="L255" s="8">
        <f>STOCK[[#This Row],[Entradas]]-STOCK[[#This Row],[Salidas]]</f>
        <v>1</v>
      </c>
      <c r="M255" s="7">
        <f>STOCK[[#This Row],[Precio Final]]*10%</f>
        <v>4.5</v>
      </c>
      <c r="N255" s="7">
        <v>411.03</v>
      </c>
      <c r="O255" s="7">
        <v>18</v>
      </c>
      <c r="P255" s="7">
        <v>22.834999999999997</v>
      </c>
      <c r="Q255" s="8">
        <v>400</v>
      </c>
      <c r="R255" s="7">
        <v>8</v>
      </c>
      <c r="S255" s="7">
        <f>STOCK[[#This Row],[Peso (g)]]*STOCK[[#This Row],[Precio Envío Kilogramo (USD)]]/1000</f>
        <v>3.2</v>
      </c>
      <c r="T255" s="12">
        <f>STOCK[[#This Row],[Costo Unitario (USD)]]+STOCK[[#This Row],[Costo Envío (USD)]]+STOCK[[#This Row],[Comisión 10%]]</f>
        <v>30.534999999999997</v>
      </c>
      <c r="U255" s="7">
        <f>STOCK[[#This Row],[Costo total]]*1.5</f>
        <v>45.802499999999995</v>
      </c>
      <c r="V255" s="7">
        <v>45</v>
      </c>
      <c r="W255" s="7">
        <f>STOCK[[#This Row],[Precio Final]]-STOCK[[#This Row],[Costo total]]</f>
        <v>14.465000000000003</v>
      </c>
      <c r="X255" s="7">
        <f>STOCK[[#This Row],[Ganancia Unitaria]]*STOCK[[#This Row],[Salidas]]</f>
        <v>0</v>
      </c>
      <c r="AA255" s="7">
        <f>STOCK[[#This Row],[Costo total]]*STOCK[[#This Row],[Entradas]]</f>
        <v>30.534999999999997</v>
      </c>
      <c r="AB255" s="7">
        <f>STOCK[[#This Row],[Stock Actual]]*STOCK[[#This Row],[Costo total]]</f>
        <v>30.534999999999997</v>
      </c>
      <c r="AC255" s="7">
        <v>25</v>
      </c>
    </row>
    <row r="256" spans="1:29" s="12" customFormat="1" ht="50" customHeight="1" x14ac:dyDescent="0.15">
      <c r="A256" s="12" t="s">
        <v>729</v>
      </c>
      <c r="B256" s="70"/>
      <c r="C256" s="12" t="s">
        <v>4</v>
      </c>
      <c r="D256" s="12" t="s">
        <v>26</v>
      </c>
      <c r="E256" s="12" t="s">
        <v>1610</v>
      </c>
      <c r="F256" s="12" t="s">
        <v>2137</v>
      </c>
      <c r="G256" s="12" t="s">
        <v>69</v>
      </c>
      <c r="H256" s="12">
        <f>STOCK[[#This Row],[Precio Final]]</f>
        <v>55</v>
      </c>
      <c r="I256" s="12">
        <f>STOCK[[#This Row],[Precio Venta Ideal (x1.5)]]</f>
        <v>62.329166666666666</v>
      </c>
      <c r="J256" s="87">
        <v>1</v>
      </c>
      <c r="K256" s="87">
        <f>SUMIFS(VENTAS[Cantidad],VENTAS[Código del producto Vendido],STOCK[[#This Row],[Code]])</f>
        <v>0</v>
      </c>
      <c r="L256" s="87">
        <f>STOCK[[#This Row],[Entradas]]-STOCK[[#This Row],[Salidas]]</f>
        <v>1</v>
      </c>
      <c r="M256" s="12">
        <f>STOCK[[#This Row],[Precio Final]]*10%</f>
        <v>5.5</v>
      </c>
      <c r="N256" s="12">
        <v>572.63</v>
      </c>
      <c r="O256" s="12">
        <v>18</v>
      </c>
      <c r="P256" s="12">
        <v>31.812777777777779</v>
      </c>
      <c r="Q256" s="87">
        <v>530</v>
      </c>
      <c r="R256" s="12">
        <v>8</v>
      </c>
      <c r="S256" s="12">
        <f>STOCK[[#This Row],[Peso (g)]]*STOCK[[#This Row],[Precio Envío Kilogramo (USD)]]/1000</f>
        <v>4.24</v>
      </c>
      <c r="T256" s="12">
        <f>STOCK[[#This Row],[Costo Unitario (USD)]]+STOCK[[#This Row],[Costo Envío (USD)]]+STOCK[[#This Row],[Comisión 10%]]</f>
        <v>41.552777777777777</v>
      </c>
      <c r="U256" s="12">
        <f>STOCK[[#This Row],[Costo total]]*1.5</f>
        <v>62.329166666666666</v>
      </c>
      <c r="V256" s="12">
        <v>55</v>
      </c>
      <c r="W256" s="12">
        <f>STOCK[[#This Row],[Precio Final]]-STOCK[[#This Row],[Costo total]]</f>
        <v>13.447222222222223</v>
      </c>
      <c r="X256" s="12">
        <f>STOCK[[#This Row],[Ganancia Unitaria]]*STOCK[[#This Row],[Salidas]]</f>
        <v>0</v>
      </c>
      <c r="AA256" s="12">
        <f>STOCK[[#This Row],[Costo total]]*STOCK[[#This Row],[Entradas]]</f>
        <v>41.552777777777777</v>
      </c>
      <c r="AB256" s="12">
        <f>STOCK[[#This Row],[Stock Actual]]*STOCK[[#This Row],[Costo total]]</f>
        <v>41.552777777777777</v>
      </c>
    </row>
    <row r="257" spans="1:28" s="7" customFormat="1" ht="50" customHeight="1" x14ac:dyDescent="0.15">
      <c r="A257" s="7" t="s">
        <v>730</v>
      </c>
      <c r="B257" s="70"/>
      <c r="C257" s="7" t="s">
        <v>4</v>
      </c>
      <c r="D257" s="7" t="s">
        <v>1519</v>
      </c>
      <c r="E257" s="7" t="s">
        <v>313</v>
      </c>
      <c r="F257" s="7" t="s">
        <v>238</v>
      </c>
      <c r="G257" s="7" t="s">
        <v>69</v>
      </c>
      <c r="H257" s="7">
        <f>STOCK[[#This Row],[Precio Final]]</f>
        <v>15</v>
      </c>
      <c r="I257" s="7">
        <f>STOCK[[#This Row],[Precio Venta Ideal (x1.5)]]</f>
        <v>12.248333333333335</v>
      </c>
      <c r="J257" s="8">
        <v>1</v>
      </c>
      <c r="K257" s="8">
        <f>SUMIFS(VENTAS[Cantidad],VENTAS[Código del producto Vendido],STOCK[[#This Row],[Code]])</f>
        <v>1</v>
      </c>
      <c r="L257" s="8">
        <f>STOCK[[#This Row],[Entradas]]-STOCK[[#This Row],[Salidas]]</f>
        <v>0</v>
      </c>
      <c r="M257" s="7">
        <f>STOCK[[#This Row],[Precio Final]]*10%</f>
        <v>1.5</v>
      </c>
      <c r="N257" s="7">
        <v>109.9</v>
      </c>
      <c r="O257" s="7">
        <v>18</v>
      </c>
      <c r="P257" s="7">
        <v>6.1055555555555561</v>
      </c>
      <c r="Q257" s="8">
        <v>70</v>
      </c>
      <c r="R257" s="7">
        <v>8</v>
      </c>
      <c r="S257" s="7">
        <f>STOCK[[#This Row],[Peso (g)]]*STOCK[[#This Row],[Precio Envío Kilogramo (USD)]]/1000</f>
        <v>0.56000000000000005</v>
      </c>
      <c r="T257" s="12">
        <f>STOCK[[#This Row],[Costo Unitario (USD)]]+STOCK[[#This Row],[Costo Envío (USD)]]+STOCK[[#This Row],[Comisión 10%]]</f>
        <v>8.1655555555555566</v>
      </c>
      <c r="U257" s="7">
        <f>STOCK[[#This Row],[Costo total]]*1.5</f>
        <v>12.248333333333335</v>
      </c>
      <c r="V257" s="7">
        <v>15</v>
      </c>
      <c r="W257" s="7">
        <f>STOCK[[#This Row],[Precio Final]]-STOCK[[#This Row],[Costo total]]</f>
        <v>6.8344444444444434</v>
      </c>
      <c r="X257" s="7">
        <f>STOCK[[#This Row],[Ganancia Unitaria]]*STOCK[[#This Row],[Salidas]]</f>
        <v>6.8344444444444434</v>
      </c>
      <c r="AA257" s="7">
        <f>STOCK[[#This Row],[Costo total]]*STOCK[[#This Row],[Entradas]]</f>
        <v>8.1655555555555566</v>
      </c>
      <c r="AB257" s="7">
        <f>STOCK[[#This Row],[Stock Actual]]*STOCK[[#This Row],[Costo total]]</f>
        <v>0</v>
      </c>
    </row>
    <row r="258" spans="1:28" s="12" customFormat="1" ht="50" customHeight="1" x14ac:dyDescent="0.15">
      <c r="A258" s="12" t="s">
        <v>731</v>
      </c>
      <c r="B258" s="70"/>
      <c r="C258" s="12" t="s">
        <v>4</v>
      </c>
      <c r="D258" s="12" t="s">
        <v>26</v>
      </c>
      <c r="E258" s="12" t="s">
        <v>490</v>
      </c>
      <c r="F258" s="12" t="s">
        <v>238</v>
      </c>
      <c r="G258" s="12" t="s">
        <v>69</v>
      </c>
      <c r="H258" s="12">
        <f>STOCK[[#This Row],[Precio Final]]</f>
        <v>45</v>
      </c>
      <c r="I258" s="12">
        <f>STOCK[[#This Row],[Precio Venta Ideal (x1.5)]]</f>
        <v>64.607500000000002</v>
      </c>
      <c r="J258" s="87">
        <v>1</v>
      </c>
      <c r="K258" s="87">
        <f>SUMIFS(VENTAS[Cantidad],VENTAS[Código del producto Vendido],STOCK[[#This Row],[Code]])</f>
        <v>1</v>
      </c>
      <c r="L258" s="87">
        <f>STOCK[[#This Row],[Entradas]]-STOCK[[#This Row],[Salidas]]</f>
        <v>0</v>
      </c>
      <c r="M258" s="12">
        <f>STOCK[[#This Row],[Precio Final]]*10%</f>
        <v>4.5</v>
      </c>
      <c r="N258" s="12">
        <v>629.49</v>
      </c>
      <c r="O258" s="12">
        <v>18</v>
      </c>
      <c r="P258" s="12">
        <v>34.971666666666664</v>
      </c>
      <c r="Q258" s="87">
        <v>450</v>
      </c>
      <c r="R258" s="12">
        <v>8</v>
      </c>
      <c r="S258" s="12">
        <f>STOCK[[#This Row],[Peso (g)]]*STOCK[[#This Row],[Precio Envío Kilogramo (USD)]]/1000</f>
        <v>3.6</v>
      </c>
      <c r="T258" s="12">
        <f>STOCK[[#This Row],[Costo Unitario (USD)]]+STOCK[[#This Row],[Costo Envío (USD)]]+STOCK[[#This Row],[Comisión 10%]]</f>
        <v>43.071666666666665</v>
      </c>
      <c r="U258" s="12">
        <f>STOCK[[#This Row],[Costo total]]*1.5</f>
        <v>64.607500000000002</v>
      </c>
      <c r="V258" s="12">
        <v>45</v>
      </c>
      <c r="W258" s="12">
        <f>STOCK[[#This Row],[Precio Final]]-STOCK[[#This Row],[Costo total]]</f>
        <v>1.9283333333333346</v>
      </c>
      <c r="X258" s="12">
        <f>STOCK[[#This Row],[Ganancia Unitaria]]*STOCK[[#This Row],[Salidas]]</f>
        <v>1.9283333333333346</v>
      </c>
      <c r="AA258" s="12">
        <f>STOCK[[#This Row],[Costo total]]*STOCK[[#This Row],[Entradas]]</f>
        <v>43.071666666666665</v>
      </c>
      <c r="AB258" s="12">
        <f>STOCK[[#This Row],[Stock Actual]]*STOCK[[#This Row],[Costo total]]</f>
        <v>0</v>
      </c>
    </row>
    <row r="259" spans="1:28" s="7" customFormat="1" ht="50" customHeight="1" x14ac:dyDescent="0.15">
      <c r="A259" s="7" t="s">
        <v>138</v>
      </c>
      <c r="B259" s="70"/>
      <c r="C259" s="7" t="s">
        <v>4</v>
      </c>
      <c r="D259" s="7" t="s">
        <v>26</v>
      </c>
      <c r="E259" s="7" t="s">
        <v>102</v>
      </c>
      <c r="F259" s="7" t="s">
        <v>241</v>
      </c>
      <c r="G259" s="7" t="s">
        <v>69</v>
      </c>
      <c r="H259" s="7">
        <f>STOCK[[#This Row],[Precio Final]]</f>
        <v>20</v>
      </c>
      <c r="I259" s="7">
        <f>STOCK[[#This Row],[Precio Venta Ideal (x1.5)]]</f>
        <v>19.083333333333332</v>
      </c>
      <c r="J259" s="8">
        <v>3</v>
      </c>
      <c r="K259" s="8">
        <f>SUMIFS(VENTAS[Cantidad],VENTAS[Código del producto Vendido],STOCK[[#This Row],[Code]])</f>
        <v>3</v>
      </c>
      <c r="L259" s="8">
        <f>STOCK[[#This Row],[Entradas]]-STOCK[[#This Row],[Salidas]]</f>
        <v>0</v>
      </c>
      <c r="M259" s="7">
        <f>STOCK[[#This Row],[Precio Final]]*10%</f>
        <v>2</v>
      </c>
      <c r="N259" s="7">
        <v>166</v>
      </c>
      <c r="O259" s="7">
        <v>18</v>
      </c>
      <c r="P259" s="7">
        <v>9.2222222222222214</v>
      </c>
      <c r="Q259" s="8">
        <v>150</v>
      </c>
      <c r="R259" s="7">
        <v>10</v>
      </c>
      <c r="S259" s="7">
        <f>STOCK[[#This Row],[Peso (g)]]*STOCK[[#This Row],[Precio Envío Kilogramo (USD)]]/1000</f>
        <v>1.5</v>
      </c>
      <c r="T259" s="12">
        <f>STOCK[[#This Row],[Costo Unitario (USD)]]+STOCK[[#This Row],[Costo Envío (USD)]]+STOCK[[#This Row],[Comisión 10%]]</f>
        <v>12.722222222222221</v>
      </c>
      <c r="U259" s="7">
        <f>STOCK[[#This Row],[Costo total]]*1.5</f>
        <v>19.083333333333332</v>
      </c>
      <c r="V259" s="7">
        <v>20</v>
      </c>
      <c r="W259" s="7">
        <f>STOCK[[#This Row],[Precio Final]]-STOCK[[#This Row],[Costo total]]</f>
        <v>7.2777777777777786</v>
      </c>
      <c r="X259" s="7">
        <f>STOCK[[#This Row],[Ganancia Unitaria]]*STOCK[[#This Row],[Salidas]]</f>
        <v>21.833333333333336</v>
      </c>
      <c r="AA259" s="7">
        <f>STOCK[[#This Row],[Costo total]]*STOCK[[#This Row],[Entradas]]</f>
        <v>38.166666666666664</v>
      </c>
      <c r="AB259" s="7">
        <f>STOCK[[#This Row],[Stock Actual]]*STOCK[[#This Row],[Costo total]]</f>
        <v>0</v>
      </c>
    </row>
    <row r="260" spans="1:28" s="12" customFormat="1" ht="50" customHeight="1" x14ac:dyDescent="0.15">
      <c r="A260" s="12" t="s">
        <v>139</v>
      </c>
      <c r="B260" s="70"/>
      <c r="C260" s="12" t="s">
        <v>4</v>
      </c>
      <c r="D260" s="12" t="s">
        <v>26</v>
      </c>
      <c r="E260" s="12" t="s">
        <v>103</v>
      </c>
      <c r="F260" s="12" t="s">
        <v>238</v>
      </c>
      <c r="G260" s="12" t="s">
        <v>69</v>
      </c>
      <c r="H260" s="12">
        <f>STOCK[[#This Row],[Precio Final]]</f>
        <v>20</v>
      </c>
      <c r="I260" s="12">
        <f>STOCK[[#This Row],[Precio Venta Ideal (x1.5)]]</f>
        <v>19.083333333333332</v>
      </c>
      <c r="J260" s="87">
        <v>3</v>
      </c>
      <c r="K260" s="87">
        <f>SUMIFS(VENTAS[Cantidad],VENTAS[Código del producto Vendido],STOCK[[#This Row],[Code]])</f>
        <v>3</v>
      </c>
      <c r="L260" s="87">
        <f>STOCK[[#This Row],[Entradas]]-STOCK[[#This Row],[Salidas]]</f>
        <v>0</v>
      </c>
      <c r="M260" s="12">
        <f>STOCK[[#This Row],[Precio Final]]*10%</f>
        <v>2</v>
      </c>
      <c r="N260" s="12">
        <v>166</v>
      </c>
      <c r="O260" s="12">
        <v>18</v>
      </c>
      <c r="P260" s="12">
        <v>9.2222222222222214</v>
      </c>
      <c r="Q260" s="87">
        <v>150</v>
      </c>
      <c r="R260" s="12">
        <v>10</v>
      </c>
      <c r="S260" s="12">
        <f>STOCK[[#This Row],[Peso (g)]]*STOCK[[#This Row],[Precio Envío Kilogramo (USD)]]/1000</f>
        <v>1.5</v>
      </c>
      <c r="T260" s="12">
        <f>STOCK[[#This Row],[Costo Unitario (USD)]]+STOCK[[#This Row],[Costo Envío (USD)]]+STOCK[[#This Row],[Comisión 10%]]</f>
        <v>12.722222222222221</v>
      </c>
      <c r="U260" s="12">
        <f>STOCK[[#This Row],[Costo total]]*1.5</f>
        <v>19.083333333333332</v>
      </c>
      <c r="V260" s="12">
        <v>20</v>
      </c>
      <c r="W260" s="12">
        <f>STOCK[[#This Row],[Precio Final]]-STOCK[[#This Row],[Costo total]]</f>
        <v>7.2777777777777786</v>
      </c>
      <c r="X260" s="12">
        <f>STOCK[[#This Row],[Ganancia Unitaria]]*STOCK[[#This Row],[Salidas]]</f>
        <v>21.833333333333336</v>
      </c>
      <c r="AA260" s="12">
        <f>STOCK[[#This Row],[Costo total]]*STOCK[[#This Row],[Entradas]]</f>
        <v>38.166666666666664</v>
      </c>
      <c r="AB260" s="12">
        <f>STOCK[[#This Row],[Stock Actual]]*STOCK[[#This Row],[Costo total]]</f>
        <v>0</v>
      </c>
    </row>
    <row r="261" spans="1:28" s="7" customFormat="1" ht="50" customHeight="1" x14ac:dyDescent="0.15">
      <c r="A261" s="7" t="s">
        <v>140</v>
      </c>
      <c r="B261" s="70"/>
      <c r="C261" s="7" t="s">
        <v>4</v>
      </c>
      <c r="D261" s="7" t="s">
        <v>26</v>
      </c>
      <c r="E261" s="7" t="s">
        <v>104</v>
      </c>
      <c r="F261" s="7" t="s">
        <v>244</v>
      </c>
      <c r="G261" s="7" t="s">
        <v>69</v>
      </c>
      <c r="H261" s="7">
        <f>STOCK[[#This Row],[Precio Final]]</f>
        <v>20</v>
      </c>
      <c r="I261" s="7">
        <f>STOCK[[#This Row],[Precio Venta Ideal (x1.5)]]</f>
        <v>19.083333333333332</v>
      </c>
      <c r="J261" s="8">
        <v>3</v>
      </c>
      <c r="K261" s="8">
        <f>SUMIFS(VENTAS[Cantidad],VENTAS[Código del producto Vendido],STOCK[[#This Row],[Code]])</f>
        <v>3</v>
      </c>
      <c r="L261" s="8">
        <f>STOCK[[#This Row],[Entradas]]-STOCK[[#This Row],[Salidas]]</f>
        <v>0</v>
      </c>
      <c r="M261" s="7">
        <f>STOCK[[#This Row],[Precio Final]]*10%</f>
        <v>2</v>
      </c>
      <c r="N261" s="7">
        <v>166</v>
      </c>
      <c r="O261" s="7">
        <v>18</v>
      </c>
      <c r="P261" s="7">
        <v>9.2222222222222214</v>
      </c>
      <c r="Q261" s="8">
        <v>150</v>
      </c>
      <c r="R261" s="7">
        <v>10</v>
      </c>
      <c r="S261" s="7">
        <f>STOCK[[#This Row],[Peso (g)]]*STOCK[[#This Row],[Precio Envío Kilogramo (USD)]]/1000</f>
        <v>1.5</v>
      </c>
      <c r="T261" s="12">
        <f>STOCK[[#This Row],[Costo Unitario (USD)]]+STOCK[[#This Row],[Costo Envío (USD)]]+STOCK[[#This Row],[Comisión 10%]]</f>
        <v>12.722222222222221</v>
      </c>
      <c r="U261" s="7">
        <f>STOCK[[#This Row],[Costo total]]*1.5</f>
        <v>19.083333333333332</v>
      </c>
      <c r="V261" s="7">
        <v>20</v>
      </c>
      <c r="W261" s="7">
        <f>STOCK[[#This Row],[Precio Final]]-STOCK[[#This Row],[Costo total]]</f>
        <v>7.2777777777777786</v>
      </c>
      <c r="X261" s="7">
        <f>STOCK[[#This Row],[Ganancia Unitaria]]*STOCK[[#This Row],[Salidas]]</f>
        <v>21.833333333333336</v>
      </c>
      <c r="AA261" s="7">
        <f>STOCK[[#This Row],[Costo total]]*STOCK[[#This Row],[Entradas]]</f>
        <v>38.166666666666664</v>
      </c>
      <c r="AB261" s="7">
        <f>STOCK[[#This Row],[Stock Actual]]*STOCK[[#This Row],[Costo total]]</f>
        <v>0</v>
      </c>
    </row>
    <row r="262" spans="1:28" s="12" customFormat="1" ht="50" customHeight="1" x14ac:dyDescent="0.15">
      <c r="A262" s="12" t="s">
        <v>141</v>
      </c>
      <c r="B262" s="70"/>
      <c r="C262" s="12" t="s">
        <v>4</v>
      </c>
      <c r="D262" s="12" t="s">
        <v>26</v>
      </c>
      <c r="E262" s="12" t="s">
        <v>105</v>
      </c>
      <c r="F262" s="12" t="s">
        <v>243</v>
      </c>
      <c r="G262" s="12" t="s">
        <v>69</v>
      </c>
      <c r="H262" s="12">
        <f>STOCK[[#This Row],[Precio Final]]</f>
        <v>20</v>
      </c>
      <c r="I262" s="12">
        <f>STOCK[[#This Row],[Precio Venta Ideal (x1.5)]]</f>
        <v>19.083333333333332</v>
      </c>
      <c r="J262" s="87">
        <v>3</v>
      </c>
      <c r="K262" s="87">
        <f>SUMIFS(VENTAS[Cantidad],VENTAS[Código del producto Vendido],STOCK[[#This Row],[Code]])</f>
        <v>3</v>
      </c>
      <c r="L262" s="87">
        <f>STOCK[[#This Row],[Entradas]]-STOCK[[#This Row],[Salidas]]</f>
        <v>0</v>
      </c>
      <c r="M262" s="12">
        <f>STOCK[[#This Row],[Precio Final]]*10%</f>
        <v>2</v>
      </c>
      <c r="N262" s="12">
        <v>166</v>
      </c>
      <c r="O262" s="12">
        <v>18</v>
      </c>
      <c r="P262" s="12">
        <v>9.2222222222222214</v>
      </c>
      <c r="Q262" s="87">
        <v>150</v>
      </c>
      <c r="R262" s="12">
        <v>10</v>
      </c>
      <c r="S262" s="12">
        <f>STOCK[[#This Row],[Peso (g)]]*STOCK[[#This Row],[Precio Envío Kilogramo (USD)]]/1000</f>
        <v>1.5</v>
      </c>
      <c r="T262" s="12">
        <f>STOCK[[#This Row],[Costo Unitario (USD)]]+STOCK[[#This Row],[Costo Envío (USD)]]+STOCK[[#This Row],[Comisión 10%]]</f>
        <v>12.722222222222221</v>
      </c>
      <c r="U262" s="12">
        <f>STOCK[[#This Row],[Costo total]]*1.5</f>
        <v>19.083333333333332</v>
      </c>
      <c r="V262" s="12">
        <v>20</v>
      </c>
      <c r="W262" s="12">
        <f>STOCK[[#This Row],[Precio Final]]-STOCK[[#This Row],[Costo total]]</f>
        <v>7.2777777777777786</v>
      </c>
      <c r="X262" s="12">
        <f>STOCK[[#This Row],[Ganancia Unitaria]]*STOCK[[#This Row],[Salidas]]</f>
        <v>21.833333333333336</v>
      </c>
      <c r="AA262" s="12">
        <f>STOCK[[#This Row],[Costo total]]*STOCK[[#This Row],[Entradas]]</f>
        <v>38.166666666666664</v>
      </c>
      <c r="AB262" s="12">
        <f>STOCK[[#This Row],[Stock Actual]]*STOCK[[#This Row],[Costo total]]</f>
        <v>0</v>
      </c>
    </row>
    <row r="263" spans="1:28" s="7" customFormat="1" ht="50" customHeight="1" x14ac:dyDescent="0.15">
      <c r="A263" s="7" t="s">
        <v>142</v>
      </c>
      <c r="B263" s="70"/>
      <c r="C263" s="7" t="s">
        <v>4</v>
      </c>
      <c r="D263" s="7" t="s">
        <v>26</v>
      </c>
      <c r="E263" s="7" t="s">
        <v>106</v>
      </c>
      <c r="F263" s="7" t="s">
        <v>241</v>
      </c>
      <c r="G263" s="7" t="s">
        <v>69</v>
      </c>
      <c r="H263" s="7">
        <f>STOCK[[#This Row],[Precio Final]]</f>
        <v>20</v>
      </c>
      <c r="I263" s="7">
        <f>STOCK[[#This Row],[Precio Venta Ideal (x1.5)]]</f>
        <v>19.083333333333332</v>
      </c>
      <c r="J263" s="8">
        <v>3</v>
      </c>
      <c r="K263" s="8">
        <f>SUMIFS(VENTAS[Cantidad],VENTAS[Código del producto Vendido],STOCK[[#This Row],[Code]])</f>
        <v>3</v>
      </c>
      <c r="L263" s="8">
        <f>STOCK[[#This Row],[Entradas]]-STOCK[[#This Row],[Salidas]]</f>
        <v>0</v>
      </c>
      <c r="M263" s="7">
        <f>STOCK[[#This Row],[Precio Final]]*10%</f>
        <v>2</v>
      </c>
      <c r="N263" s="7">
        <v>166</v>
      </c>
      <c r="O263" s="7">
        <v>18</v>
      </c>
      <c r="P263" s="7">
        <v>9.2222222222222214</v>
      </c>
      <c r="Q263" s="8">
        <v>150</v>
      </c>
      <c r="R263" s="7">
        <v>10</v>
      </c>
      <c r="S263" s="7">
        <f>STOCK[[#This Row],[Peso (g)]]*STOCK[[#This Row],[Precio Envío Kilogramo (USD)]]/1000</f>
        <v>1.5</v>
      </c>
      <c r="T263" s="12">
        <f>STOCK[[#This Row],[Costo Unitario (USD)]]+STOCK[[#This Row],[Costo Envío (USD)]]+STOCK[[#This Row],[Comisión 10%]]</f>
        <v>12.722222222222221</v>
      </c>
      <c r="U263" s="7">
        <f>STOCK[[#This Row],[Costo total]]*1.5</f>
        <v>19.083333333333332</v>
      </c>
      <c r="V263" s="7">
        <v>20</v>
      </c>
      <c r="W263" s="7">
        <f>STOCK[[#This Row],[Precio Final]]-STOCK[[#This Row],[Costo total]]</f>
        <v>7.2777777777777786</v>
      </c>
      <c r="X263" s="7">
        <f>STOCK[[#This Row],[Ganancia Unitaria]]*STOCK[[#This Row],[Salidas]]</f>
        <v>21.833333333333336</v>
      </c>
      <c r="AA263" s="7">
        <f>STOCK[[#This Row],[Costo total]]*STOCK[[#This Row],[Entradas]]</f>
        <v>38.166666666666664</v>
      </c>
      <c r="AB263" s="7">
        <f>STOCK[[#This Row],[Stock Actual]]*STOCK[[#This Row],[Costo total]]</f>
        <v>0</v>
      </c>
    </row>
    <row r="264" spans="1:28" s="12" customFormat="1" ht="50" customHeight="1" x14ac:dyDescent="0.15">
      <c r="A264" s="12" t="s">
        <v>143</v>
      </c>
      <c r="B264" s="70"/>
      <c r="C264" s="12" t="s">
        <v>4</v>
      </c>
      <c r="D264" s="12" t="s">
        <v>26</v>
      </c>
      <c r="E264" s="12" t="s">
        <v>107</v>
      </c>
      <c r="F264" s="12" t="s">
        <v>238</v>
      </c>
      <c r="G264" s="12" t="s">
        <v>69</v>
      </c>
      <c r="H264" s="12">
        <f>STOCK[[#This Row],[Precio Final]]</f>
        <v>20</v>
      </c>
      <c r="I264" s="12">
        <f>STOCK[[#This Row],[Precio Venta Ideal (x1.5)]]</f>
        <v>19.083333333333332</v>
      </c>
      <c r="J264" s="87">
        <v>3</v>
      </c>
      <c r="K264" s="87">
        <f>SUMIFS(VENTAS[Cantidad],VENTAS[Código del producto Vendido],STOCK[[#This Row],[Code]])</f>
        <v>3</v>
      </c>
      <c r="L264" s="87">
        <f>STOCK[[#This Row],[Entradas]]-STOCK[[#This Row],[Salidas]]</f>
        <v>0</v>
      </c>
      <c r="M264" s="12">
        <f>STOCK[[#This Row],[Precio Final]]*10%</f>
        <v>2</v>
      </c>
      <c r="N264" s="12">
        <v>166</v>
      </c>
      <c r="O264" s="12">
        <v>18</v>
      </c>
      <c r="P264" s="12">
        <v>9.2222222222222214</v>
      </c>
      <c r="Q264" s="87">
        <v>150</v>
      </c>
      <c r="R264" s="12">
        <v>10</v>
      </c>
      <c r="S264" s="12">
        <f>STOCK[[#This Row],[Peso (g)]]*STOCK[[#This Row],[Precio Envío Kilogramo (USD)]]/1000</f>
        <v>1.5</v>
      </c>
      <c r="T264" s="12">
        <f>STOCK[[#This Row],[Costo Unitario (USD)]]+STOCK[[#This Row],[Costo Envío (USD)]]+STOCK[[#This Row],[Comisión 10%]]</f>
        <v>12.722222222222221</v>
      </c>
      <c r="U264" s="12">
        <f>STOCK[[#This Row],[Costo total]]*1.5</f>
        <v>19.083333333333332</v>
      </c>
      <c r="V264" s="12">
        <v>20</v>
      </c>
      <c r="W264" s="12">
        <f>STOCK[[#This Row],[Precio Final]]-STOCK[[#This Row],[Costo total]]</f>
        <v>7.2777777777777786</v>
      </c>
      <c r="X264" s="12">
        <f>STOCK[[#This Row],[Ganancia Unitaria]]*STOCK[[#This Row],[Salidas]]</f>
        <v>21.833333333333336</v>
      </c>
      <c r="AA264" s="12">
        <f>STOCK[[#This Row],[Costo total]]*STOCK[[#This Row],[Entradas]]</f>
        <v>38.166666666666664</v>
      </c>
      <c r="AB264" s="12">
        <f>STOCK[[#This Row],[Stock Actual]]*STOCK[[#This Row],[Costo total]]</f>
        <v>0</v>
      </c>
    </row>
    <row r="265" spans="1:28" s="7" customFormat="1" ht="50" customHeight="1" x14ac:dyDescent="0.15">
      <c r="A265" s="7" t="s">
        <v>222</v>
      </c>
      <c r="B265" s="70"/>
      <c r="C265" s="7" t="s">
        <v>4</v>
      </c>
      <c r="D265" s="7" t="s">
        <v>1911</v>
      </c>
      <c r="E265" s="7" t="s">
        <v>108</v>
      </c>
      <c r="F265" s="7" t="s">
        <v>241</v>
      </c>
      <c r="G265" s="7" t="s">
        <v>69</v>
      </c>
      <c r="H265" s="7">
        <f>STOCK[[#This Row],[Precio Final]]</f>
        <v>10</v>
      </c>
      <c r="I265" s="7">
        <f>STOCK[[#This Row],[Precio Venta Ideal (x1.5)]]</f>
        <v>9.1374999999999993</v>
      </c>
      <c r="J265" s="8">
        <v>3</v>
      </c>
      <c r="K265" s="8">
        <f>SUMIFS(VENTAS[Cantidad],VENTAS[Código del producto Vendido],STOCK[[#This Row],[Code]])</f>
        <v>3</v>
      </c>
      <c r="L265" s="8">
        <f>STOCK[[#This Row],[Entradas]]-STOCK[[#This Row],[Salidas]]</f>
        <v>0</v>
      </c>
      <c r="M265" s="7">
        <f>STOCK[[#This Row],[Precio Final]]*10%</f>
        <v>1</v>
      </c>
      <c r="N265" s="7">
        <v>77.25</v>
      </c>
      <c r="O265" s="7">
        <v>18</v>
      </c>
      <c r="P265" s="7">
        <v>4.291666666666667</v>
      </c>
      <c r="Q265" s="8">
        <v>100</v>
      </c>
      <c r="R265" s="7">
        <v>8</v>
      </c>
      <c r="S265" s="7">
        <f>STOCK[[#This Row],[Peso (g)]]*STOCK[[#This Row],[Precio Envío Kilogramo (USD)]]/1000</f>
        <v>0.8</v>
      </c>
      <c r="T265" s="12">
        <f>STOCK[[#This Row],[Costo Unitario (USD)]]+STOCK[[#This Row],[Costo Envío (USD)]]+STOCK[[#This Row],[Comisión 10%]]</f>
        <v>6.0916666666666668</v>
      </c>
      <c r="U265" s="7">
        <f>STOCK[[#This Row],[Costo total]]*1.5</f>
        <v>9.1374999999999993</v>
      </c>
      <c r="V265" s="7">
        <v>10</v>
      </c>
      <c r="W265" s="7">
        <f>STOCK[[#This Row],[Precio Final]]-STOCK[[#This Row],[Costo total]]</f>
        <v>3.9083333333333332</v>
      </c>
      <c r="X265" s="7">
        <f>STOCK[[#This Row],[Ganancia Unitaria]]*STOCK[[#This Row],[Salidas]]</f>
        <v>11.725</v>
      </c>
      <c r="AA265" s="7">
        <f>STOCK[[#This Row],[Costo total]]*STOCK[[#This Row],[Entradas]]</f>
        <v>18.274999999999999</v>
      </c>
      <c r="AB265" s="7">
        <f>STOCK[[#This Row],[Stock Actual]]*STOCK[[#This Row],[Costo total]]</f>
        <v>0</v>
      </c>
    </row>
    <row r="266" spans="1:28" s="12" customFormat="1" ht="50" customHeight="1" x14ac:dyDescent="0.15">
      <c r="A266" s="12" t="s">
        <v>171</v>
      </c>
      <c r="B266" s="70"/>
      <c r="C266" s="12" t="s">
        <v>4</v>
      </c>
      <c r="D266" s="12" t="s">
        <v>1911</v>
      </c>
      <c r="E266" s="12" t="s">
        <v>109</v>
      </c>
      <c r="F266" s="12" t="s">
        <v>238</v>
      </c>
      <c r="G266" s="12" t="s">
        <v>69</v>
      </c>
      <c r="H266" s="12">
        <f>STOCK[[#This Row],[Precio Final]]</f>
        <v>10</v>
      </c>
      <c r="I266" s="12">
        <f>STOCK[[#This Row],[Precio Venta Ideal (x1.5)]]</f>
        <v>9.6999999999999993</v>
      </c>
      <c r="J266" s="87">
        <v>3</v>
      </c>
      <c r="K266" s="87">
        <f>SUMIFS(VENTAS[Cantidad],VENTAS[Código del producto Vendido],STOCK[[#This Row],[Code]])</f>
        <v>3</v>
      </c>
      <c r="L266" s="87">
        <f>STOCK[[#This Row],[Entradas]]-STOCK[[#This Row],[Salidas]]</f>
        <v>0</v>
      </c>
      <c r="M266" s="12">
        <f>STOCK[[#This Row],[Precio Final]]*10%</f>
        <v>1</v>
      </c>
      <c r="N266" s="12">
        <v>84</v>
      </c>
      <c r="O266" s="12">
        <v>18</v>
      </c>
      <c r="P266" s="12">
        <v>4.666666666666667</v>
      </c>
      <c r="Q266" s="87">
        <v>100</v>
      </c>
      <c r="R266" s="12">
        <v>8</v>
      </c>
      <c r="S266" s="12">
        <f>STOCK[[#This Row],[Peso (g)]]*STOCK[[#This Row],[Precio Envío Kilogramo (USD)]]/1000</f>
        <v>0.8</v>
      </c>
      <c r="T266" s="12">
        <f>STOCK[[#This Row],[Costo Unitario (USD)]]+STOCK[[#This Row],[Costo Envío (USD)]]+STOCK[[#This Row],[Comisión 10%]]</f>
        <v>6.4666666666666668</v>
      </c>
      <c r="U266" s="12">
        <f>STOCK[[#This Row],[Costo total]]*1.5</f>
        <v>9.6999999999999993</v>
      </c>
      <c r="V266" s="12">
        <v>10</v>
      </c>
      <c r="W266" s="12">
        <f>STOCK[[#This Row],[Precio Final]]-STOCK[[#This Row],[Costo total]]</f>
        <v>3.5333333333333332</v>
      </c>
      <c r="X266" s="12">
        <f>STOCK[[#This Row],[Ganancia Unitaria]]*STOCK[[#This Row],[Salidas]]</f>
        <v>10.6</v>
      </c>
      <c r="AA266" s="12">
        <f>STOCK[[#This Row],[Costo total]]*STOCK[[#This Row],[Entradas]]</f>
        <v>19.399999999999999</v>
      </c>
      <c r="AB266" s="12">
        <f>STOCK[[#This Row],[Stock Actual]]*STOCK[[#This Row],[Costo total]]</f>
        <v>0</v>
      </c>
    </row>
    <row r="267" spans="1:28" s="7" customFormat="1" ht="50" customHeight="1" x14ac:dyDescent="0.15">
      <c r="A267" s="7" t="s">
        <v>172</v>
      </c>
      <c r="B267" s="70"/>
      <c r="C267" s="7" t="s">
        <v>4</v>
      </c>
      <c r="D267" s="7" t="s">
        <v>1911</v>
      </c>
      <c r="E267" s="7" t="s">
        <v>389</v>
      </c>
      <c r="F267" s="7" t="s">
        <v>241</v>
      </c>
      <c r="G267" s="7" t="s">
        <v>69</v>
      </c>
      <c r="H267" s="7">
        <f>STOCK[[#This Row],[Precio Final]]</f>
        <v>10</v>
      </c>
      <c r="I267" s="7">
        <f>STOCK[[#This Row],[Precio Venta Ideal (x1.5)]]</f>
        <v>9.0400000000000009</v>
      </c>
      <c r="J267" s="8">
        <v>3</v>
      </c>
      <c r="K267" s="8">
        <f>SUMIFS(VENTAS[Cantidad],VENTAS[Código del producto Vendido],STOCK[[#This Row],[Code]])</f>
        <v>3</v>
      </c>
      <c r="L267" s="8">
        <f>STOCK[[#This Row],[Entradas]]-STOCK[[#This Row],[Salidas]]</f>
        <v>0</v>
      </c>
      <c r="M267" s="7">
        <f>STOCK[[#This Row],[Precio Final]]*10%</f>
        <v>1</v>
      </c>
      <c r="N267" s="7">
        <v>84</v>
      </c>
      <c r="O267" s="7">
        <v>18</v>
      </c>
      <c r="P267" s="7">
        <v>4.666666666666667</v>
      </c>
      <c r="Q267" s="8">
        <v>45</v>
      </c>
      <c r="R267" s="7">
        <v>8</v>
      </c>
      <c r="S267" s="7">
        <f>STOCK[[#This Row],[Peso (g)]]*STOCK[[#This Row],[Precio Envío Kilogramo (USD)]]/1000</f>
        <v>0.36</v>
      </c>
      <c r="T267" s="12">
        <f>STOCK[[#This Row],[Costo Unitario (USD)]]+STOCK[[#This Row],[Costo Envío (USD)]]+STOCK[[#This Row],[Comisión 10%]]</f>
        <v>6.0266666666666673</v>
      </c>
      <c r="U267" s="7">
        <f>STOCK[[#This Row],[Costo total]]*1.5</f>
        <v>9.0400000000000009</v>
      </c>
      <c r="V267" s="7">
        <v>10</v>
      </c>
      <c r="W267" s="7">
        <f>STOCK[[#This Row],[Precio Final]]-STOCK[[#This Row],[Costo total]]</f>
        <v>3.9733333333333327</v>
      </c>
      <c r="X267" s="7">
        <f>STOCK[[#This Row],[Ganancia Unitaria]]*STOCK[[#This Row],[Salidas]]</f>
        <v>11.919999999999998</v>
      </c>
      <c r="AA267" s="7">
        <f>STOCK[[#This Row],[Costo total]]*STOCK[[#This Row],[Entradas]]</f>
        <v>18.080000000000002</v>
      </c>
      <c r="AB267" s="7">
        <f>STOCK[[#This Row],[Stock Actual]]*STOCK[[#This Row],[Costo total]]</f>
        <v>0</v>
      </c>
    </row>
    <row r="268" spans="1:28" s="12" customFormat="1" ht="50" customHeight="1" x14ac:dyDescent="0.15">
      <c r="A268" s="12" t="s">
        <v>173</v>
      </c>
      <c r="B268" s="70"/>
      <c r="C268" s="12" t="s">
        <v>4</v>
      </c>
      <c r="D268" s="12" t="s">
        <v>1911</v>
      </c>
      <c r="E268" s="12" t="s">
        <v>348</v>
      </c>
      <c r="F268" s="12" t="s">
        <v>243</v>
      </c>
      <c r="G268" s="12" t="s">
        <v>69</v>
      </c>
      <c r="H268" s="12">
        <f>STOCK[[#This Row],[Precio Final]]</f>
        <v>10</v>
      </c>
      <c r="I268" s="12">
        <f>STOCK[[#This Row],[Precio Venta Ideal (x1.5)]]</f>
        <v>9.0400000000000009</v>
      </c>
      <c r="J268" s="87">
        <v>3</v>
      </c>
      <c r="K268" s="87">
        <f>SUMIFS(VENTAS[Cantidad],VENTAS[Código del producto Vendido],STOCK[[#This Row],[Code]])</f>
        <v>3</v>
      </c>
      <c r="L268" s="87">
        <f>STOCK[[#This Row],[Entradas]]-STOCK[[#This Row],[Salidas]]</f>
        <v>0</v>
      </c>
      <c r="M268" s="12">
        <f>STOCK[[#This Row],[Precio Final]]*10%</f>
        <v>1</v>
      </c>
      <c r="N268" s="12">
        <v>84</v>
      </c>
      <c r="O268" s="12">
        <v>18</v>
      </c>
      <c r="P268" s="12">
        <v>4.666666666666667</v>
      </c>
      <c r="Q268" s="87">
        <v>45</v>
      </c>
      <c r="R268" s="12">
        <v>8</v>
      </c>
      <c r="S268" s="12">
        <f>STOCK[[#This Row],[Peso (g)]]*STOCK[[#This Row],[Precio Envío Kilogramo (USD)]]/1000</f>
        <v>0.36</v>
      </c>
      <c r="T268" s="12">
        <f>STOCK[[#This Row],[Costo Unitario (USD)]]+STOCK[[#This Row],[Costo Envío (USD)]]+STOCK[[#This Row],[Comisión 10%]]</f>
        <v>6.0266666666666673</v>
      </c>
      <c r="U268" s="12">
        <f>STOCK[[#This Row],[Costo total]]*1.5</f>
        <v>9.0400000000000009</v>
      </c>
      <c r="V268" s="12">
        <v>10</v>
      </c>
      <c r="W268" s="12">
        <f>STOCK[[#This Row],[Precio Final]]-STOCK[[#This Row],[Costo total]]</f>
        <v>3.9733333333333327</v>
      </c>
      <c r="X268" s="12">
        <f>STOCK[[#This Row],[Ganancia Unitaria]]*STOCK[[#This Row],[Salidas]]</f>
        <v>11.919999999999998</v>
      </c>
      <c r="AA268" s="12">
        <f>STOCK[[#This Row],[Costo total]]*STOCK[[#This Row],[Entradas]]</f>
        <v>18.080000000000002</v>
      </c>
      <c r="AB268" s="12">
        <f>STOCK[[#This Row],[Stock Actual]]*STOCK[[#This Row],[Costo total]]</f>
        <v>0</v>
      </c>
    </row>
    <row r="269" spans="1:28" s="7" customFormat="1" ht="50" customHeight="1" x14ac:dyDescent="0.15">
      <c r="A269" s="7" t="s">
        <v>732</v>
      </c>
      <c r="B269" s="70"/>
      <c r="C269" s="7" t="s">
        <v>4</v>
      </c>
      <c r="D269" s="7" t="s">
        <v>1911</v>
      </c>
      <c r="E269" s="7" t="s">
        <v>2757</v>
      </c>
      <c r="F269" s="7" t="s">
        <v>2149</v>
      </c>
      <c r="G269" s="7" t="s">
        <v>69</v>
      </c>
      <c r="H269" s="7">
        <f>STOCK[[#This Row],[Precio Final]]</f>
        <v>9</v>
      </c>
      <c r="I269" s="7">
        <f>STOCK[[#This Row],[Precio Venta Ideal (x1.5)]]</f>
        <v>9.14</v>
      </c>
      <c r="J269" s="8">
        <v>4</v>
      </c>
      <c r="K269" s="8">
        <f>SUMIFS(VENTAS[Cantidad],VENTAS[Código del producto Vendido],STOCK[[#This Row],[Code]])</f>
        <v>4</v>
      </c>
      <c r="L269" s="8">
        <f>STOCK[[#This Row],[Entradas]]-STOCK[[#This Row],[Salidas]]</f>
        <v>0</v>
      </c>
      <c r="M269" s="7">
        <f>STOCK[[#This Row],[Precio Final]]*10%</f>
        <v>0.9</v>
      </c>
      <c r="N269" s="7">
        <v>87</v>
      </c>
      <c r="O269" s="7">
        <v>18</v>
      </c>
      <c r="P269" s="7">
        <v>4.833333333333333</v>
      </c>
      <c r="Q269" s="8">
        <v>45</v>
      </c>
      <c r="R269" s="7">
        <v>8</v>
      </c>
      <c r="S269" s="7">
        <f>STOCK[[#This Row],[Peso (g)]]*STOCK[[#This Row],[Precio Envío Kilogramo (USD)]]/1000</f>
        <v>0.36</v>
      </c>
      <c r="T269" s="12">
        <f>STOCK[[#This Row],[Costo Unitario (USD)]]+STOCK[[#This Row],[Costo Envío (USD)]]+STOCK[[#This Row],[Comisión 10%]]</f>
        <v>6.0933333333333337</v>
      </c>
      <c r="U269" s="7">
        <f>STOCK[[#This Row],[Costo total]]*1.5</f>
        <v>9.14</v>
      </c>
      <c r="V269" s="7">
        <v>9</v>
      </c>
      <c r="W269" s="7">
        <f>STOCK[[#This Row],[Precio Final]]-STOCK[[#This Row],[Costo total]]</f>
        <v>2.9066666666666663</v>
      </c>
      <c r="X269" s="7">
        <f>STOCK[[#This Row],[Ganancia Unitaria]]*STOCK[[#This Row],[Salidas]]</f>
        <v>11.626666666666665</v>
      </c>
      <c r="AA269" s="7">
        <f>STOCK[[#This Row],[Costo total]]*STOCK[[#This Row],[Entradas]]</f>
        <v>24.373333333333335</v>
      </c>
      <c r="AB269" s="7">
        <f>STOCK[[#This Row],[Stock Actual]]*STOCK[[#This Row],[Costo total]]</f>
        <v>0</v>
      </c>
    </row>
    <row r="270" spans="1:28" s="12" customFormat="1" ht="50" customHeight="1" x14ac:dyDescent="0.15">
      <c r="A270" s="12" t="s">
        <v>733</v>
      </c>
      <c r="B270" s="70"/>
      <c r="C270" s="12" t="s">
        <v>4</v>
      </c>
      <c r="D270" s="12" t="s">
        <v>1911</v>
      </c>
      <c r="E270" s="12" t="s">
        <v>2757</v>
      </c>
      <c r="F270" s="12" t="s">
        <v>2150</v>
      </c>
      <c r="G270" s="12" t="s">
        <v>69</v>
      </c>
      <c r="H270" s="12">
        <f>STOCK[[#This Row],[Precio Final]]</f>
        <v>9</v>
      </c>
      <c r="I270" s="12">
        <f>STOCK[[#This Row],[Precio Venta Ideal (x1.5)]]</f>
        <v>9.14</v>
      </c>
      <c r="J270" s="87">
        <v>4</v>
      </c>
      <c r="K270" s="87">
        <f>SUMIFS(VENTAS[Cantidad],VENTAS[Código del producto Vendido],STOCK[[#This Row],[Code]])</f>
        <v>3</v>
      </c>
      <c r="L270" s="87">
        <f>STOCK[[#This Row],[Entradas]]-STOCK[[#This Row],[Salidas]]</f>
        <v>1</v>
      </c>
      <c r="M270" s="12">
        <f>STOCK[[#This Row],[Precio Final]]*10%</f>
        <v>0.9</v>
      </c>
      <c r="N270" s="12">
        <v>87</v>
      </c>
      <c r="O270" s="12">
        <v>18</v>
      </c>
      <c r="P270" s="12">
        <v>4.833333333333333</v>
      </c>
      <c r="Q270" s="87">
        <v>45</v>
      </c>
      <c r="R270" s="12">
        <v>8</v>
      </c>
      <c r="S270" s="12">
        <f>STOCK[[#This Row],[Peso (g)]]*STOCK[[#This Row],[Precio Envío Kilogramo (USD)]]/1000</f>
        <v>0.36</v>
      </c>
      <c r="T270" s="12">
        <f>STOCK[[#This Row],[Costo Unitario (USD)]]+STOCK[[#This Row],[Costo Envío (USD)]]+STOCK[[#This Row],[Comisión 10%]]</f>
        <v>6.0933333333333337</v>
      </c>
      <c r="U270" s="12">
        <f>STOCK[[#This Row],[Costo total]]*1.5</f>
        <v>9.14</v>
      </c>
      <c r="V270" s="12">
        <v>9</v>
      </c>
      <c r="W270" s="12">
        <f>STOCK[[#This Row],[Precio Final]]-STOCK[[#This Row],[Costo total]]</f>
        <v>2.9066666666666663</v>
      </c>
      <c r="X270" s="12">
        <f>STOCK[[#This Row],[Ganancia Unitaria]]*STOCK[[#This Row],[Salidas]]</f>
        <v>8.7199999999999989</v>
      </c>
      <c r="AA270" s="12">
        <f>STOCK[[#This Row],[Costo total]]*STOCK[[#This Row],[Entradas]]</f>
        <v>24.373333333333335</v>
      </c>
      <c r="AB270" s="12">
        <f>STOCK[[#This Row],[Stock Actual]]*STOCK[[#This Row],[Costo total]]</f>
        <v>6.0933333333333337</v>
      </c>
    </row>
    <row r="271" spans="1:28" s="7" customFormat="1" ht="50" customHeight="1" x14ac:dyDescent="0.15">
      <c r="A271" s="7" t="s">
        <v>734</v>
      </c>
      <c r="B271" s="70"/>
      <c r="C271" s="7" t="s">
        <v>4</v>
      </c>
      <c r="D271" s="7" t="s">
        <v>1911</v>
      </c>
      <c r="E271" s="7" t="s">
        <v>347</v>
      </c>
      <c r="F271" s="7" t="s">
        <v>2137</v>
      </c>
      <c r="G271" s="7" t="s">
        <v>69</v>
      </c>
      <c r="H271" s="7">
        <f>STOCK[[#This Row],[Precio Final]]</f>
        <v>10</v>
      </c>
      <c r="I271" s="7">
        <f>STOCK[[#This Row],[Precio Venta Ideal (x1.5)]]</f>
        <v>10.102500000000001</v>
      </c>
      <c r="J271" s="8">
        <v>3</v>
      </c>
      <c r="K271" s="8">
        <f>SUMIFS(VENTAS[Cantidad],VENTAS[Código del producto Vendido],STOCK[[#This Row],[Code]])</f>
        <v>2</v>
      </c>
      <c r="L271" s="8">
        <f>STOCK[[#This Row],[Entradas]]-STOCK[[#This Row],[Salidas]]</f>
        <v>1</v>
      </c>
      <c r="M271" s="7">
        <f>STOCK[[#This Row],[Precio Final]]*10%</f>
        <v>1</v>
      </c>
      <c r="N271" s="7">
        <v>96.75</v>
      </c>
      <c r="O271" s="7">
        <v>18</v>
      </c>
      <c r="P271" s="7">
        <v>5.375</v>
      </c>
      <c r="Q271" s="8">
        <v>45</v>
      </c>
      <c r="R271" s="7">
        <v>8</v>
      </c>
      <c r="S271" s="7">
        <f>STOCK[[#This Row],[Peso (g)]]*STOCK[[#This Row],[Precio Envío Kilogramo (USD)]]/1000</f>
        <v>0.36</v>
      </c>
      <c r="T271" s="12">
        <f>STOCK[[#This Row],[Costo Unitario (USD)]]+STOCK[[#This Row],[Costo Envío (USD)]]+STOCK[[#This Row],[Comisión 10%]]</f>
        <v>6.7350000000000003</v>
      </c>
      <c r="U271" s="7">
        <f>STOCK[[#This Row],[Costo total]]*1.5</f>
        <v>10.102500000000001</v>
      </c>
      <c r="V271" s="7">
        <v>10</v>
      </c>
      <c r="W271" s="7">
        <f>STOCK[[#This Row],[Precio Final]]-STOCK[[#This Row],[Costo total]]</f>
        <v>3.2649999999999997</v>
      </c>
      <c r="X271" s="7">
        <f>STOCK[[#This Row],[Ganancia Unitaria]]*STOCK[[#This Row],[Salidas]]</f>
        <v>6.5299999999999994</v>
      </c>
      <c r="AA271" s="7">
        <f>STOCK[[#This Row],[Costo total]]*STOCK[[#This Row],[Entradas]]</f>
        <v>20.205000000000002</v>
      </c>
      <c r="AB271" s="7">
        <f>STOCK[[#This Row],[Stock Actual]]*STOCK[[#This Row],[Costo total]]</f>
        <v>6.7350000000000003</v>
      </c>
    </row>
    <row r="272" spans="1:28" s="12" customFormat="1" ht="50" customHeight="1" x14ac:dyDescent="0.15">
      <c r="A272" s="12" t="s">
        <v>175</v>
      </c>
      <c r="B272" s="70"/>
      <c r="C272" s="12" t="s">
        <v>4</v>
      </c>
      <c r="D272" s="12" t="s">
        <v>1911</v>
      </c>
      <c r="E272" s="12" t="s">
        <v>110</v>
      </c>
      <c r="F272" s="12" t="s">
        <v>241</v>
      </c>
      <c r="G272" s="12" t="s">
        <v>69</v>
      </c>
      <c r="H272" s="12">
        <f>STOCK[[#This Row],[Precio Final]]</f>
        <v>15</v>
      </c>
      <c r="I272" s="12">
        <f>STOCK[[#This Row],[Precio Venta Ideal (x1.5)]]</f>
        <v>10.852500000000001</v>
      </c>
      <c r="J272" s="87">
        <v>1</v>
      </c>
      <c r="K272" s="87">
        <f>SUMIFS(VENTAS[Cantidad],VENTAS[Código del producto Vendido],STOCK[[#This Row],[Code]])</f>
        <v>1</v>
      </c>
      <c r="L272" s="87">
        <f>STOCK[[#This Row],[Entradas]]-STOCK[[#This Row],[Salidas]]</f>
        <v>0</v>
      </c>
      <c r="M272" s="12">
        <f>STOCK[[#This Row],[Precio Final]]*10%</f>
        <v>1.5</v>
      </c>
      <c r="N272" s="12">
        <v>96.75</v>
      </c>
      <c r="O272" s="12">
        <v>18</v>
      </c>
      <c r="P272" s="12">
        <v>5.375</v>
      </c>
      <c r="Q272" s="87">
        <v>45</v>
      </c>
      <c r="R272" s="12">
        <v>8</v>
      </c>
      <c r="S272" s="12">
        <f>STOCK[[#This Row],[Peso (g)]]*STOCK[[#This Row],[Precio Envío Kilogramo (USD)]]/1000</f>
        <v>0.36</v>
      </c>
      <c r="T272" s="12">
        <f>STOCK[[#This Row],[Costo Unitario (USD)]]+STOCK[[#This Row],[Costo Envío (USD)]]+STOCK[[#This Row],[Comisión 10%]]</f>
        <v>7.2350000000000003</v>
      </c>
      <c r="U272" s="12">
        <f>STOCK[[#This Row],[Costo total]]*1.5</f>
        <v>10.852500000000001</v>
      </c>
      <c r="V272" s="12">
        <v>15</v>
      </c>
      <c r="W272" s="12">
        <f>STOCK[[#This Row],[Precio Final]]-STOCK[[#This Row],[Costo total]]</f>
        <v>7.7649999999999997</v>
      </c>
      <c r="X272" s="12">
        <f>STOCK[[#This Row],[Ganancia Unitaria]]*STOCK[[#This Row],[Salidas]]</f>
        <v>7.7649999999999997</v>
      </c>
      <c r="AA272" s="12">
        <f>STOCK[[#This Row],[Costo total]]*STOCK[[#This Row],[Entradas]]</f>
        <v>7.2350000000000003</v>
      </c>
      <c r="AB272" s="12">
        <f>STOCK[[#This Row],[Stock Actual]]*STOCK[[#This Row],[Costo total]]</f>
        <v>0</v>
      </c>
    </row>
    <row r="273" spans="1:29" s="7" customFormat="1" ht="50" customHeight="1" x14ac:dyDescent="0.15">
      <c r="A273" s="7" t="s">
        <v>176</v>
      </c>
      <c r="B273" s="70"/>
      <c r="C273" s="7" t="s">
        <v>4</v>
      </c>
      <c r="D273" s="7" t="s">
        <v>1911</v>
      </c>
      <c r="E273" s="7" t="s">
        <v>111</v>
      </c>
      <c r="F273" s="7" t="s">
        <v>243</v>
      </c>
      <c r="G273" s="7" t="s">
        <v>69</v>
      </c>
      <c r="H273" s="7">
        <f>STOCK[[#This Row],[Precio Final]]</f>
        <v>15</v>
      </c>
      <c r="I273" s="7">
        <f>STOCK[[#This Row],[Precio Venta Ideal (x1.5)]]</f>
        <v>10.852500000000001</v>
      </c>
      <c r="J273" s="8">
        <v>3</v>
      </c>
      <c r="K273" s="8">
        <f>SUMIFS(VENTAS[Cantidad],VENTAS[Código del producto Vendido],STOCK[[#This Row],[Code]])</f>
        <v>3</v>
      </c>
      <c r="L273" s="8">
        <f>STOCK[[#This Row],[Entradas]]-STOCK[[#This Row],[Salidas]]</f>
        <v>0</v>
      </c>
      <c r="M273" s="7">
        <f>STOCK[[#This Row],[Precio Final]]*10%</f>
        <v>1.5</v>
      </c>
      <c r="N273" s="7">
        <v>96.75</v>
      </c>
      <c r="O273" s="7">
        <v>18</v>
      </c>
      <c r="P273" s="7">
        <v>5.375</v>
      </c>
      <c r="Q273" s="8">
        <v>45</v>
      </c>
      <c r="R273" s="7">
        <v>8</v>
      </c>
      <c r="S273" s="7">
        <f>STOCK[[#This Row],[Peso (g)]]*STOCK[[#This Row],[Precio Envío Kilogramo (USD)]]/1000</f>
        <v>0.36</v>
      </c>
      <c r="T273" s="12">
        <f>STOCK[[#This Row],[Costo Unitario (USD)]]+STOCK[[#This Row],[Costo Envío (USD)]]+STOCK[[#This Row],[Comisión 10%]]</f>
        <v>7.2350000000000003</v>
      </c>
      <c r="U273" s="7">
        <f>STOCK[[#This Row],[Costo total]]*1.5</f>
        <v>10.852500000000001</v>
      </c>
      <c r="V273" s="7">
        <v>15</v>
      </c>
      <c r="W273" s="7">
        <f>STOCK[[#This Row],[Precio Final]]-STOCK[[#This Row],[Costo total]]</f>
        <v>7.7649999999999997</v>
      </c>
      <c r="X273" s="7">
        <f>STOCK[[#This Row],[Ganancia Unitaria]]*STOCK[[#This Row],[Salidas]]</f>
        <v>23.294999999999998</v>
      </c>
      <c r="AA273" s="7">
        <f>STOCK[[#This Row],[Costo total]]*STOCK[[#This Row],[Entradas]]</f>
        <v>21.705000000000002</v>
      </c>
      <c r="AB273" s="7">
        <f>STOCK[[#This Row],[Stock Actual]]*STOCK[[#This Row],[Costo total]]</f>
        <v>0</v>
      </c>
    </row>
    <row r="274" spans="1:29" s="12" customFormat="1" ht="50" customHeight="1" x14ac:dyDescent="0.15">
      <c r="A274" s="12" t="s">
        <v>735</v>
      </c>
      <c r="B274" s="70"/>
      <c r="C274" s="12" t="s">
        <v>4</v>
      </c>
      <c r="D274" s="12" t="s">
        <v>1911</v>
      </c>
      <c r="E274" s="12" t="s">
        <v>2758</v>
      </c>
      <c r="F274" s="12" t="s">
        <v>2137</v>
      </c>
      <c r="G274" s="12" t="s">
        <v>69</v>
      </c>
      <c r="H274" s="12">
        <f>STOCK[[#This Row],[Precio Final]]</f>
        <v>9</v>
      </c>
      <c r="I274" s="12">
        <f>STOCK[[#This Row],[Precio Venta Ideal (x1.5)]]</f>
        <v>8.9525000000000006</v>
      </c>
      <c r="J274" s="87">
        <v>3</v>
      </c>
      <c r="K274" s="87">
        <f>SUMIFS(VENTAS[Cantidad],VENTAS[Código del producto Vendido],STOCK[[#This Row],[Code]])</f>
        <v>0</v>
      </c>
      <c r="L274" s="87">
        <f>STOCK[[#This Row],[Entradas]]-STOCK[[#This Row],[Salidas]]</f>
        <v>3</v>
      </c>
      <c r="M274" s="12">
        <f>STOCK[[#This Row],[Precio Final]]*10%</f>
        <v>0.9</v>
      </c>
      <c r="N274" s="12">
        <v>84.75</v>
      </c>
      <c r="O274" s="12">
        <v>18</v>
      </c>
      <c r="P274" s="12">
        <v>4.708333333333333</v>
      </c>
      <c r="Q274" s="87">
        <v>45</v>
      </c>
      <c r="R274" s="12">
        <v>8</v>
      </c>
      <c r="S274" s="12">
        <f>STOCK[[#This Row],[Peso (g)]]*STOCK[[#This Row],[Precio Envío Kilogramo (USD)]]/1000</f>
        <v>0.36</v>
      </c>
      <c r="T274" s="12">
        <f>STOCK[[#This Row],[Costo Unitario (USD)]]+STOCK[[#This Row],[Costo Envío (USD)]]+STOCK[[#This Row],[Comisión 10%]]</f>
        <v>5.9683333333333337</v>
      </c>
      <c r="U274" s="12">
        <f>STOCK[[#This Row],[Costo total]]*1.5</f>
        <v>8.9525000000000006</v>
      </c>
      <c r="V274" s="12">
        <v>9</v>
      </c>
      <c r="W274" s="12">
        <f>STOCK[[#This Row],[Precio Final]]-STOCK[[#This Row],[Costo total]]</f>
        <v>3.0316666666666663</v>
      </c>
      <c r="X274" s="12">
        <f>STOCK[[#This Row],[Ganancia Unitaria]]*STOCK[[#This Row],[Salidas]]</f>
        <v>0</v>
      </c>
      <c r="AA274" s="12">
        <f>STOCK[[#This Row],[Costo total]]*STOCK[[#This Row],[Entradas]]</f>
        <v>17.905000000000001</v>
      </c>
      <c r="AB274" s="12">
        <f>STOCK[[#This Row],[Stock Actual]]*STOCK[[#This Row],[Costo total]]</f>
        <v>17.905000000000001</v>
      </c>
    </row>
    <row r="275" spans="1:29" s="7" customFormat="1" ht="50" customHeight="1" x14ac:dyDescent="0.15">
      <c r="A275" s="7" t="s">
        <v>736</v>
      </c>
      <c r="B275" s="70"/>
      <c r="C275" s="7" t="s">
        <v>4</v>
      </c>
      <c r="D275" s="7" t="s">
        <v>1911</v>
      </c>
      <c r="E275" s="7" t="s">
        <v>2758</v>
      </c>
      <c r="F275" s="7" t="s">
        <v>2151</v>
      </c>
      <c r="G275" s="7" t="s">
        <v>69</v>
      </c>
      <c r="H275" s="7">
        <f>STOCK[[#This Row],[Precio Final]]</f>
        <v>9</v>
      </c>
      <c r="I275" s="7">
        <f>STOCK[[#This Row],[Precio Venta Ideal (x1.5)]]</f>
        <v>8.9525000000000006</v>
      </c>
      <c r="J275" s="8">
        <v>4</v>
      </c>
      <c r="K275" s="8">
        <f>SUMIFS(VENTAS[Cantidad],VENTAS[Código del producto Vendido],STOCK[[#This Row],[Code]])</f>
        <v>4</v>
      </c>
      <c r="L275" s="8">
        <f>STOCK[[#This Row],[Entradas]]-STOCK[[#This Row],[Salidas]]</f>
        <v>0</v>
      </c>
      <c r="M275" s="7">
        <f>STOCK[[#This Row],[Precio Final]]*10%</f>
        <v>0.9</v>
      </c>
      <c r="N275" s="7">
        <v>84.75</v>
      </c>
      <c r="O275" s="7">
        <v>18</v>
      </c>
      <c r="P275" s="7">
        <v>4.708333333333333</v>
      </c>
      <c r="Q275" s="8">
        <v>45</v>
      </c>
      <c r="R275" s="7">
        <v>8</v>
      </c>
      <c r="S275" s="7">
        <f>STOCK[[#This Row],[Peso (g)]]*STOCK[[#This Row],[Precio Envío Kilogramo (USD)]]/1000</f>
        <v>0.36</v>
      </c>
      <c r="T275" s="12">
        <f>STOCK[[#This Row],[Costo Unitario (USD)]]+STOCK[[#This Row],[Costo Envío (USD)]]+STOCK[[#This Row],[Comisión 10%]]</f>
        <v>5.9683333333333337</v>
      </c>
      <c r="U275" s="7">
        <f>STOCK[[#This Row],[Costo total]]*1.5</f>
        <v>8.9525000000000006</v>
      </c>
      <c r="V275" s="7">
        <v>9</v>
      </c>
      <c r="W275" s="7">
        <f>STOCK[[#This Row],[Precio Final]]-STOCK[[#This Row],[Costo total]]</f>
        <v>3.0316666666666663</v>
      </c>
      <c r="X275" s="7">
        <f>STOCK[[#This Row],[Ganancia Unitaria]]*STOCK[[#This Row],[Salidas]]</f>
        <v>12.126666666666665</v>
      </c>
      <c r="AA275" s="7">
        <f>STOCK[[#This Row],[Costo total]]*STOCK[[#This Row],[Entradas]]</f>
        <v>23.873333333333335</v>
      </c>
      <c r="AB275" s="7">
        <f>STOCK[[#This Row],[Stock Actual]]*STOCK[[#This Row],[Costo total]]</f>
        <v>0</v>
      </c>
    </row>
    <row r="276" spans="1:29" s="12" customFormat="1" ht="50" customHeight="1" x14ac:dyDescent="0.15">
      <c r="A276" s="12" t="s">
        <v>737</v>
      </c>
      <c r="B276" s="70"/>
      <c r="C276" s="12" t="s">
        <v>4</v>
      </c>
      <c r="D276" s="12" t="s">
        <v>1911</v>
      </c>
      <c r="E276" s="12" t="s">
        <v>2758</v>
      </c>
      <c r="F276" s="12" t="s">
        <v>2132</v>
      </c>
      <c r="G276" s="12" t="s">
        <v>69</v>
      </c>
      <c r="H276" s="12">
        <f>STOCK[[#This Row],[Precio Final]]</f>
        <v>9</v>
      </c>
      <c r="I276" s="12">
        <f>STOCK[[#This Row],[Precio Venta Ideal (x1.5)]]</f>
        <v>8.9525000000000006</v>
      </c>
      <c r="J276" s="87">
        <v>3</v>
      </c>
      <c r="K276" s="87">
        <f>SUMIFS(VENTAS[Cantidad],VENTAS[Código del producto Vendido],STOCK[[#This Row],[Code]])</f>
        <v>2</v>
      </c>
      <c r="L276" s="87">
        <f>STOCK[[#This Row],[Entradas]]-STOCK[[#This Row],[Salidas]]</f>
        <v>1</v>
      </c>
      <c r="M276" s="12">
        <f>STOCK[[#This Row],[Precio Final]]*10%</f>
        <v>0.9</v>
      </c>
      <c r="N276" s="12">
        <v>84.75</v>
      </c>
      <c r="O276" s="12">
        <v>18</v>
      </c>
      <c r="P276" s="12">
        <v>4.708333333333333</v>
      </c>
      <c r="Q276" s="87">
        <v>45</v>
      </c>
      <c r="R276" s="12">
        <v>8</v>
      </c>
      <c r="S276" s="12">
        <f>STOCK[[#This Row],[Peso (g)]]*STOCK[[#This Row],[Precio Envío Kilogramo (USD)]]/1000</f>
        <v>0.36</v>
      </c>
      <c r="T276" s="12">
        <f>STOCK[[#This Row],[Costo Unitario (USD)]]+STOCK[[#This Row],[Costo Envío (USD)]]+STOCK[[#This Row],[Comisión 10%]]</f>
        <v>5.9683333333333337</v>
      </c>
      <c r="U276" s="12">
        <f>STOCK[[#This Row],[Costo total]]*1.5</f>
        <v>8.9525000000000006</v>
      </c>
      <c r="V276" s="12">
        <v>9</v>
      </c>
      <c r="W276" s="12">
        <f>STOCK[[#This Row],[Precio Final]]-STOCK[[#This Row],[Costo total]]</f>
        <v>3.0316666666666663</v>
      </c>
      <c r="X276" s="12">
        <f>STOCK[[#This Row],[Ganancia Unitaria]]*STOCK[[#This Row],[Salidas]]</f>
        <v>6.0633333333333326</v>
      </c>
      <c r="AA276" s="12">
        <f>STOCK[[#This Row],[Costo total]]*STOCK[[#This Row],[Entradas]]</f>
        <v>17.905000000000001</v>
      </c>
      <c r="AB276" s="12">
        <f>STOCK[[#This Row],[Stock Actual]]*STOCK[[#This Row],[Costo total]]</f>
        <v>5.9683333333333337</v>
      </c>
    </row>
    <row r="277" spans="1:29" s="7" customFormat="1" ht="50" customHeight="1" x14ac:dyDescent="0.15">
      <c r="A277" s="7" t="s">
        <v>738</v>
      </c>
      <c r="B277" s="70"/>
      <c r="C277" s="7" t="s">
        <v>4</v>
      </c>
      <c r="D277" s="7" t="s">
        <v>1911</v>
      </c>
      <c r="E277" s="7" t="s">
        <v>1611</v>
      </c>
      <c r="F277" s="7" t="s">
        <v>2137</v>
      </c>
      <c r="G277" s="7" t="s">
        <v>69</v>
      </c>
      <c r="H277" s="7">
        <f>STOCK[[#This Row],[Precio Final]]</f>
        <v>9</v>
      </c>
      <c r="I277" s="7">
        <f>STOCK[[#This Row],[Precio Venta Ideal (x1.5)]]</f>
        <v>9.7025000000000006</v>
      </c>
      <c r="J277" s="8">
        <v>3</v>
      </c>
      <c r="K277" s="8">
        <f>SUMIFS(VENTAS[Cantidad],VENTAS[Código del producto Vendido],STOCK[[#This Row],[Code]])</f>
        <v>2</v>
      </c>
      <c r="L277" s="8">
        <f>STOCK[[#This Row],[Entradas]]-STOCK[[#This Row],[Salidas]]</f>
        <v>1</v>
      </c>
      <c r="M277" s="7">
        <f>STOCK[[#This Row],[Precio Final]]*10%</f>
        <v>0.9</v>
      </c>
      <c r="N277" s="7">
        <v>93.75</v>
      </c>
      <c r="O277" s="7">
        <v>18</v>
      </c>
      <c r="P277" s="7">
        <v>5.208333333333333</v>
      </c>
      <c r="Q277" s="8">
        <v>45</v>
      </c>
      <c r="R277" s="7">
        <v>8</v>
      </c>
      <c r="S277" s="7">
        <f>STOCK[[#This Row],[Peso (g)]]*STOCK[[#This Row],[Precio Envío Kilogramo (USD)]]/1000</f>
        <v>0.36</v>
      </c>
      <c r="T277" s="12">
        <f>STOCK[[#This Row],[Costo Unitario (USD)]]+STOCK[[#This Row],[Costo Envío (USD)]]+STOCK[[#This Row],[Comisión 10%]]</f>
        <v>6.4683333333333337</v>
      </c>
      <c r="U277" s="7">
        <f>STOCK[[#This Row],[Costo total]]*1.5</f>
        <v>9.7025000000000006</v>
      </c>
      <c r="V277" s="7">
        <v>9</v>
      </c>
      <c r="W277" s="7">
        <f>STOCK[[#This Row],[Precio Final]]-STOCK[[#This Row],[Costo total]]</f>
        <v>2.5316666666666663</v>
      </c>
      <c r="X277" s="7">
        <f>STOCK[[#This Row],[Ganancia Unitaria]]*STOCK[[#This Row],[Salidas]]</f>
        <v>5.0633333333333326</v>
      </c>
      <c r="AA277" s="7">
        <f>STOCK[[#This Row],[Costo total]]*STOCK[[#This Row],[Entradas]]</f>
        <v>19.405000000000001</v>
      </c>
      <c r="AB277" s="7">
        <f>STOCK[[#This Row],[Stock Actual]]*STOCK[[#This Row],[Costo total]]</f>
        <v>6.4683333333333337</v>
      </c>
    </row>
    <row r="278" spans="1:29" s="12" customFormat="1" ht="50" customHeight="1" x14ac:dyDescent="0.15">
      <c r="A278" s="12" t="s">
        <v>739</v>
      </c>
      <c r="B278" s="70"/>
      <c r="C278" s="12" t="s">
        <v>4</v>
      </c>
      <c r="D278" s="12" t="s">
        <v>1911</v>
      </c>
      <c r="E278" s="12" t="s">
        <v>1611</v>
      </c>
      <c r="F278" s="12" t="s">
        <v>2103</v>
      </c>
      <c r="G278" s="12" t="s">
        <v>69</v>
      </c>
      <c r="H278" s="12">
        <f>STOCK[[#This Row],[Precio Final]]</f>
        <v>9</v>
      </c>
      <c r="I278" s="12">
        <f>STOCK[[#This Row],[Precio Venta Ideal (x1.5)]]</f>
        <v>9.7025000000000006</v>
      </c>
      <c r="J278" s="87">
        <v>3</v>
      </c>
      <c r="K278" s="87">
        <f>SUMIFS(VENTAS[Cantidad],VENTAS[Código del producto Vendido],STOCK[[#This Row],[Code]])</f>
        <v>2</v>
      </c>
      <c r="L278" s="87">
        <f>STOCK[[#This Row],[Entradas]]-STOCK[[#This Row],[Salidas]]</f>
        <v>1</v>
      </c>
      <c r="M278" s="12">
        <f>STOCK[[#This Row],[Precio Final]]*10%</f>
        <v>0.9</v>
      </c>
      <c r="N278" s="12">
        <v>93.75</v>
      </c>
      <c r="O278" s="12">
        <v>18</v>
      </c>
      <c r="P278" s="12">
        <v>5.208333333333333</v>
      </c>
      <c r="Q278" s="87">
        <v>45</v>
      </c>
      <c r="R278" s="12">
        <v>8</v>
      </c>
      <c r="S278" s="12">
        <f>STOCK[[#This Row],[Peso (g)]]*STOCK[[#This Row],[Precio Envío Kilogramo (USD)]]/1000</f>
        <v>0.36</v>
      </c>
      <c r="T278" s="12">
        <f>STOCK[[#This Row],[Costo Unitario (USD)]]+STOCK[[#This Row],[Costo Envío (USD)]]+STOCK[[#This Row],[Comisión 10%]]</f>
        <v>6.4683333333333337</v>
      </c>
      <c r="U278" s="12">
        <f>STOCK[[#This Row],[Costo total]]*1.5</f>
        <v>9.7025000000000006</v>
      </c>
      <c r="V278" s="12">
        <v>9</v>
      </c>
      <c r="W278" s="12">
        <f>STOCK[[#This Row],[Precio Final]]-STOCK[[#This Row],[Costo total]]</f>
        <v>2.5316666666666663</v>
      </c>
      <c r="X278" s="12">
        <f>STOCK[[#This Row],[Ganancia Unitaria]]*STOCK[[#This Row],[Salidas]]</f>
        <v>5.0633333333333326</v>
      </c>
      <c r="AA278" s="12">
        <f>STOCK[[#This Row],[Costo total]]*STOCK[[#This Row],[Entradas]]</f>
        <v>19.405000000000001</v>
      </c>
      <c r="AB278" s="12">
        <f>STOCK[[#This Row],[Stock Actual]]*STOCK[[#This Row],[Costo total]]</f>
        <v>6.4683333333333337</v>
      </c>
    </row>
    <row r="279" spans="1:29" s="7" customFormat="1" ht="50" customHeight="1" x14ac:dyDescent="0.15">
      <c r="A279" s="7" t="s">
        <v>740</v>
      </c>
      <c r="B279" s="70"/>
      <c r="C279" s="7" t="s">
        <v>4</v>
      </c>
      <c r="D279" s="7" t="s">
        <v>1911</v>
      </c>
      <c r="E279" s="7" t="s">
        <v>1611</v>
      </c>
      <c r="F279" s="7" t="s">
        <v>2132</v>
      </c>
      <c r="G279" s="7" t="s">
        <v>69</v>
      </c>
      <c r="H279" s="7">
        <f>STOCK[[#This Row],[Precio Final]]</f>
        <v>9</v>
      </c>
      <c r="I279" s="7">
        <f>STOCK[[#This Row],[Precio Venta Ideal (x1.5)]]</f>
        <v>9.7025000000000006</v>
      </c>
      <c r="J279" s="8">
        <v>3</v>
      </c>
      <c r="K279" s="8">
        <f>SUMIFS(VENTAS[Cantidad],VENTAS[Código del producto Vendido],STOCK[[#This Row],[Code]])</f>
        <v>1</v>
      </c>
      <c r="L279" s="8">
        <f>STOCK[[#This Row],[Entradas]]-STOCK[[#This Row],[Salidas]]</f>
        <v>2</v>
      </c>
      <c r="M279" s="7">
        <f>STOCK[[#This Row],[Precio Final]]*10%</f>
        <v>0.9</v>
      </c>
      <c r="N279" s="7">
        <v>93.75</v>
      </c>
      <c r="O279" s="7">
        <v>18</v>
      </c>
      <c r="P279" s="7">
        <v>5.208333333333333</v>
      </c>
      <c r="Q279" s="8">
        <v>45</v>
      </c>
      <c r="R279" s="7">
        <v>8</v>
      </c>
      <c r="S279" s="7">
        <f>STOCK[[#This Row],[Peso (g)]]*STOCK[[#This Row],[Precio Envío Kilogramo (USD)]]/1000</f>
        <v>0.36</v>
      </c>
      <c r="T279" s="12">
        <f>STOCK[[#This Row],[Costo Unitario (USD)]]+STOCK[[#This Row],[Costo Envío (USD)]]+STOCK[[#This Row],[Comisión 10%]]</f>
        <v>6.4683333333333337</v>
      </c>
      <c r="U279" s="7">
        <f>STOCK[[#This Row],[Costo total]]*1.5</f>
        <v>9.7025000000000006</v>
      </c>
      <c r="V279" s="7">
        <v>9</v>
      </c>
      <c r="W279" s="7">
        <f>STOCK[[#This Row],[Precio Final]]-STOCK[[#This Row],[Costo total]]</f>
        <v>2.5316666666666663</v>
      </c>
      <c r="X279" s="7">
        <f>STOCK[[#This Row],[Ganancia Unitaria]]*STOCK[[#This Row],[Salidas]]</f>
        <v>2.5316666666666663</v>
      </c>
      <c r="AA279" s="7">
        <f>STOCK[[#This Row],[Costo total]]*STOCK[[#This Row],[Entradas]]</f>
        <v>19.405000000000001</v>
      </c>
      <c r="AB279" s="7">
        <f>STOCK[[#This Row],[Stock Actual]]*STOCK[[#This Row],[Costo total]]</f>
        <v>12.936666666666667</v>
      </c>
    </row>
    <row r="280" spans="1:29" s="12" customFormat="1" ht="50" customHeight="1" x14ac:dyDescent="0.15">
      <c r="A280" s="12" t="s">
        <v>741</v>
      </c>
      <c r="B280" s="70"/>
      <c r="C280" s="12" t="s">
        <v>4</v>
      </c>
      <c r="D280" s="12" t="s">
        <v>26</v>
      </c>
      <c r="E280" s="12" t="s">
        <v>1612</v>
      </c>
      <c r="F280" s="12" t="s">
        <v>2137</v>
      </c>
      <c r="G280" s="12" t="s">
        <v>69</v>
      </c>
      <c r="H280" s="12">
        <f>STOCK[[#This Row],[Precio Final]]</f>
        <v>20</v>
      </c>
      <c r="I280" s="12">
        <f>STOCK[[#This Row],[Precio Venta Ideal (x1.5)]]</f>
        <v>19.083333333333332</v>
      </c>
      <c r="J280" s="87">
        <v>4</v>
      </c>
      <c r="K280" s="87">
        <f>SUMIFS(VENTAS[Cantidad],VENTAS[Código del producto Vendido],STOCK[[#This Row],[Code]])</f>
        <v>1</v>
      </c>
      <c r="L280" s="87">
        <f>STOCK[[#This Row],[Entradas]]-STOCK[[#This Row],[Salidas]]</f>
        <v>3</v>
      </c>
      <c r="M280" s="12">
        <f>STOCK[[#This Row],[Precio Final]]*10%</f>
        <v>2</v>
      </c>
      <c r="N280" s="12">
        <v>166</v>
      </c>
      <c r="O280" s="12">
        <v>18</v>
      </c>
      <c r="P280" s="12">
        <v>9.2222222222222214</v>
      </c>
      <c r="Q280" s="87">
        <v>150</v>
      </c>
      <c r="R280" s="12">
        <v>10</v>
      </c>
      <c r="S280" s="12">
        <f>STOCK[[#This Row],[Peso (g)]]*STOCK[[#This Row],[Precio Envío Kilogramo (USD)]]/1000</f>
        <v>1.5</v>
      </c>
      <c r="T280" s="12">
        <f>STOCK[[#This Row],[Costo Unitario (USD)]]+STOCK[[#This Row],[Costo Envío (USD)]]+STOCK[[#This Row],[Comisión 10%]]</f>
        <v>12.722222222222221</v>
      </c>
      <c r="U280" s="12">
        <f>STOCK[[#This Row],[Costo total]]*1.5</f>
        <v>19.083333333333332</v>
      </c>
      <c r="V280" s="12">
        <v>20</v>
      </c>
      <c r="W280" s="12">
        <f>STOCK[[#This Row],[Precio Final]]-STOCK[[#This Row],[Costo total]]</f>
        <v>7.2777777777777786</v>
      </c>
      <c r="X280" s="12">
        <f>STOCK[[#This Row],[Ganancia Unitaria]]*STOCK[[#This Row],[Salidas]]</f>
        <v>7.2777777777777786</v>
      </c>
      <c r="AA280" s="12">
        <f>STOCK[[#This Row],[Costo total]]*STOCK[[#This Row],[Entradas]]</f>
        <v>50.888888888888886</v>
      </c>
      <c r="AB280" s="12">
        <f>STOCK[[#This Row],[Stock Actual]]*STOCK[[#This Row],[Costo total]]</f>
        <v>38.166666666666664</v>
      </c>
    </row>
    <row r="281" spans="1:29" s="7" customFormat="1" ht="50" customHeight="1" x14ac:dyDescent="0.15">
      <c r="A281" s="7" t="s">
        <v>742</v>
      </c>
      <c r="B281" s="70"/>
      <c r="C281" s="7" t="s">
        <v>4</v>
      </c>
      <c r="D281" s="7" t="s">
        <v>26</v>
      </c>
      <c r="E281" s="7" t="s">
        <v>1612</v>
      </c>
      <c r="F281" s="7" t="s">
        <v>2103</v>
      </c>
      <c r="G281" s="7" t="s">
        <v>69</v>
      </c>
      <c r="H281" s="7">
        <f>STOCK[[#This Row],[Precio Final]]</f>
        <v>20</v>
      </c>
      <c r="I281" s="7">
        <f>STOCK[[#This Row],[Precio Venta Ideal (x1.5)]]</f>
        <v>19.083333333333332</v>
      </c>
      <c r="J281" s="8">
        <v>3</v>
      </c>
      <c r="K281" s="8">
        <f>SUMIFS(VENTAS[Cantidad],VENTAS[Código del producto Vendido],STOCK[[#This Row],[Code]])</f>
        <v>1</v>
      </c>
      <c r="L281" s="8">
        <f>STOCK[[#This Row],[Entradas]]-STOCK[[#This Row],[Salidas]]</f>
        <v>2</v>
      </c>
      <c r="M281" s="7">
        <f>STOCK[[#This Row],[Precio Final]]*10%</f>
        <v>2</v>
      </c>
      <c r="N281" s="7">
        <v>166</v>
      </c>
      <c r="O281" s="7">
        <v>18</v>
      </c>
      <c r="P281" s="7">
        <v>9.2222222222222214</v>
      </c>
      <c r="Q281" s="8">
        <v>150</v>
      </c>
      <c r="R281" s="7">
        <v>10</v>
      </c>
      <c r="S281" s="7">
        <f>STOCK[[#This Row],[Peso (g)]]*STOCK[[#This Row],[Precio Envío Kilogramo (USD)]]/1000</f>
        <v>1.5</v>
      </c>
      <c r="T281" s="12">
        <f>STOCK[[#This Row],[Costo Unitario (USD)]]+STOCK[[#This Row],[Costo Envío (USD)]]+STOCK[[#This Row],[Comisión 10%]]</f>
        <v>12.722222222222221</v>
      </c>
      <c r="U281" s="7">
        <f>STOCK[[#This Row],[Costo total]]*1.5</f>
        <v>19.083333333333332</v>
      </c>
      <c r="V281" s="7">
        <v>20</v>
      </c>
      <c r="W281" s="7">
        <f>STOCK[[#This Row],[Precio Final]]-STOCK[[#This Row],[Costo total]]</f>
        <v>7.2777777777777786</v>
      </c>
      <c r="X281" s="7">
        <f>STOCK[[#This Row],[Ganancia Unitaria]]*STOCK[[#This Row],[Salidas]]</f>
        <v>7.2777777777777786</v>
      </c>
      <c r="AA281" s="7">
        <f>STOCK[[#This Row],[Costo total]]*STOCK[[#This Row],[Entradas]]</f>
        <v>38.166666666666664</v>
      </c>
      <c r="AB281" s="7">
        <f>STOCK[[#This Row],[Stock Actual]]*STOCK[[#This Row],[Costo total]]</f>
        <v>25.444444444444443</v>
      </c>
    </row>
    <row r="282" spans="1:29" s="12" customFormat="1" ht="50" customHeight="1" x14ac:dyDescent="0.15">
      <c r="A282" s="12" t="s">
        <v>743</v>
      </c>
      <c r="B282" s="70"/>
      <c r="C282" s="12" t="s">
        <v>4</v>
      </c>
      <c r="D282" s="12" t="s">
        <v>26</v>
      </c>
      <c r="E282" s="12" t="s">
        <v>1612</v>
      </c>
      <c r="F282" s="12" t="s">
        <v>2132</v>
      </c>
      <c r="G282" s="12" t="s">
        <v>69</v>
      </c>
      <c r="H282" s="12">
        <f>STOCK[[#This Row],[Precio Final]]</f>
        <v>20</v>
      </c>
      <c r="I282" s="12">
        <f>STOCK[[#This Row],[Precio Venta Ideal (x1.5)]]</f>
        <v>19.083333333333332</v>
      </c>
      <c r="J282" s="87">
        <v>4</v>
      </c>
      <c r="K282" s="87">
        <f>SUMIFS(VENTAS[Cantidad],VENTAS[Código del producto Vendido],STOCK[[#This Row],[Code]])</f>
        <v>2</v>
      </c>
      <c r="L282" s="87">
        <f>STOCK[[#This Row],[Entradas]]-STOCK[[#This Row],[Salidas]]</f>
        <v>2</v>
      </c>
      <c r="M282" s="12">
        <f>STOCK[[#This Row],[Precio Final]]*10%</f>
        <v>2</v>
      </c>
      <c r="N282" s="12">
        <v>166</v>
      </c>
      <c r="O282" s="12">
        <v>18</v>
      </c>
      <c r="P282" s="12">
        <v>9.2222222222222214</v>
      </c>
      <c r="Q282" s="87">
        <v>150</v>
      </c>
      <c r="R282" s="12">
        <v>10</v>
      </c>
      <c r="S282" s="12">
        <f>STOCK[[#This Row],[Peso (g)]]*STOCK[[#This Row],[Precio Envío Kilogramo (USD)]]/1000</f>
        <v>1.5</v>
      </c>
      <c r="T282" s="12">
        <f>STOCK[[#This Row],[Costo Unitario (USD)]]+STOCK[[#This Row],[Costo Envío (USD)]]+STOCK[[#This Row],[Comisión 10%]]</f>
        <v>12.722222222222221</v>
      </c>
      <c r="U282" s="12">
        <f>STOCK[[#This Row],[Costo total]]*1.5</f>
        <v>19.083333333333332</v>
      </c>
      <c r="V282" s="12">
        <v>20</v>
      </c>
      <c r="W282" s="12">
        <f>STOCK[[#This Row],[Precio Final]]-STOCK[[#This Row],[Costo total]]</f>
        <v>7.2777777777777786</v>
      </c>
      <c r="X282" s="12">
        <f>STOCK[[#This Row],[Ganancia Unitaria]]*STOCK[[#This Row],[Salidas]]</f>
        <v>14.555555555555557</v>
      </c>
      <c r="AA282" s="12">
        <f>STOCK[[#This Row],[Costo total]]*STOCK[[#This Row],[Entradas]]</f>
        <v>50.888888888888886</v>
      </c>
      <c r="AB282" s="12">
        <f>STOCK[[#This Row],[Stock Actual]]*STOCK[[#This Row],[Costo total]]</f>
        <v>25.444444444444443</v>
      </c>
      <c r="AC282" s="12">
        <v>18</v>
      </c>
    </row>
    <row r="283" spans="1:29" s="7" customFormat="1" ht="50" customHeight="1" x14ac:dyDescent="0.15">
      <c r="A283" s="7" t="s">
        <v>144</v>
      </c>
      <c r="B283" s="70"/>
      <c r="C283" s="7" t="s">
        <v>4</v>
      </c>
      <c r="D283" s="7" t="s">
        <v>26</v>
      </c>
      <c r="E283" s="7" t="s">
        <v>112</v>
      </c>
      <c r="F283" s="7" t="s">
        <v>244</v>
      </c>
      <c r="G283" s="7" t="s">
        <v>69</v>
      </c>
      <c r="H283" s="7">
        <f>STOCK[[#This Row],[Precio Final]]</f>
        <v>20</v>
      </c>
      <c r="I283" s="7">
        <f>STOCK[[#This Row],[Precio Venta Ideal (x1.5)]]</f>
        <v>19.083333333333332</v>
      </c>
      <c r="J283" s="8">
        <v>1</v>
      </c>
      <c r="K283" s="8">
        <f>SUMIFS(VENTAS[Cantidad],VENTAS[Código del producto Vendido],STOCK[[#This Row],[Code]])</f>
        <v>1</v>
      </c>
      <c r="L283" s="8">
        <f>STOCK[[#This Row],[Entradas]]-STOCK[[#This Row],[Salidas]]</f>
        <v>0</v>
      </c>
      <c r="M283" s="7">
        <f>STOCK[[#This Row],[Precio Final]]*10%</f>
        <v>2</v>
      </c>
      <c r="N283" s="7">
        <v>166</v>
      </c>
      <c r="O283" s="7">
        <v>18</v>
      </c>
      <c r="P283" s="7">
        <v>9.2222222222222214</v>
      </c>
      <c r="Q283" s="8">
        <v>150</v>
      </c>
      <c r="R283" s="7">
        <v>10</v>
      </c>
      <c r="S283" s="7">
        <f>STOCK[[#This Row],[Peso (g)]]*STOCK[[#This Row],[Precio Envío Kilogramo (USD)]]/1000</f>
        <v>1.5</v>
      </c>
      <c r="T283" s="12">
        <f>STOCK[[#This Row],[Costo Unitario (USD)]]+STOCK[[#This Row],[Costo Envío (USD)]]+STOCK[[#This Row],[Comisión 10%]]</f>
        <v>12.722222222222221</v>
      </c>
      <c r="U283" s="7">
        <f>STOCK[[#This Row],[Costo total]]*1.5</f>
        <v>19.083333333333332</v>
      </c>
      <c r="V283" s="7">
        <v>20</v>
      </c>
      <c r="W283" s="7">
        <f>STOCK[[#This Row],[Precio Final]]-STOCK[[#This Row],[Costo total]]</f>
        <v>7.2777777777777786</v>
      </c>
      <c r="X283" s="7">
        <f>STOCK[[#This Row],[Ganancia Unitaria]]*STOCK[[#This Row],[Salidas]]</f>
        <v>7.2777777777777786</v>
      </c>
      <c r="AA283" s="7">
        <f>STOCK[[#This Row],[Costo total]]*STOCK[[#This Row],[Entradas]]</f>
        <v>12.722222222222221</v>
      </c>
      <c r="AB283" s="7">
        <f>STOCK[[#This Row],[Stock Actual]]*STOCK[[#This Row],[Costo total]]</f>
        <v>0</v>
      </c>
    </row>
    <row r="284" spans="1:29" s="12" customFormat="1" ht="50" customHeight="1" x14ac:dyDescent="0.15">
      <c r="A284" s="12" t="s">
        <v>744</v>
      </c>
      <c r="B284" s="70"/>
      <c r="C284" s="12" t="s">
        <v>4</v>
      </c>
      <c r="D284" s="12" t="s">
        <v>1911</v>
      </c>
      <c r="E284" s="12" t="s">
        <v>346</v>
      </c>
      <c r="F284" s="12" t="s">
        <v>2103</v>
      </c>
      <c r="G284" s="12" t="s">
        <v>69</v>
      </c>
      <c r="H284" s="12">
        <f>STOCK[[#This Row],[Precio Final]]</f>
        <v>9</v>
      </c>
      <c r="I284" s="12">
        <f>STOCK[[#This Row],[Precio Venta Ideal (x1.5)]]</f>
        <v>9.9525000000000006</v>
      </c>
      <c r="J284" s="87">
        <v>5</v>
      </c>
      <c r="K284" s="87">
        <f>SUMIFS(VENTAS[Cantidad],VENTAS[Código del producto Vendido],STOCK[[#This Row],[Code]])</f>
        <v>0</v>
      </c>
      <c r="L284" s="87">
        <f>STOCK[[#This Row],[Entradas]]-STOCK[[#This Row],[Salidas]]</f>
        <v>5</v>
      </c>
      <c r="M284" s="12">
        <f>STOCK[[#This Row],[Precio Final]]*10%</f>
        <v>0.9</v>
      </c>
      <c r="N284" s="12">
        <v>96.75</v>
      </c>
      <c r="O284" s="12">
        <v>18</v>
      </c>
      <c r="P284" s="12">
        <v>5.375</v>
      </c>
      <c r="Q284" s="87">
        <v>45</v>
      </c>
      <c r="R284" s="12">
        <v>8</v>
      </c>
      <c r="S284" s="12">
        <f>STOCK[[#This Row],[Peso (g)]]*STOCK[[#This Row],[Precio Envío Kilogramo (USD)]]/1000</f>
        <v>0.36</v>
      </c>
      <c r="T284" s="12">
        <f>STOCK[[#This Row],[Costo Unitario (USD)]]+STOCK[[#This Row],[Costo Envío (USD)]]+STOCK[[#This Row],[Comisión 10%]]</f>
        <v>6.6350000000000007</v>
      </c>
      <c r="U284" s="12">
        <f>STOCK[[#This Row],[Costo total]]*1.5</f>
        <v>9.9525000000000006</v>
      </c>
      <c r="V284" s="12">
        <v>9</v>
      </c>
      <c r="W284" s="12">
        <f>STOCK[[#This Row],[Precio Final]]-STOCK[[#This Row],[Costo total]]</f>
        <v>2.3649999999999993</v>
      </c>
      <c r="X284" s="12">
        <f>STOCK[[#This Row],[Ganancia Unitaria]]*STOCK[[#This Row],[Salidas]]</f>
        <v>0</v>
      </c>
      <c r="AA284" s="12">
        <f>STOCK[[#This Row],[Costo total]]*STOCK[[#This Row],[Entradas]]</f>
        <v>33.175000000000004</v>
      </c>
      <c r="AB284" s="12">
        <f>STOCK[[#This Row],[Stock Actual]]*STOCK[[#This Row],[Costo total]]</f>
        <v>33.175000000000004</v>
      </c>
    </row>
    <row r="285" spans="1:29" s="7" customFormat="1" ht="50" customHeight="1" x14ac:dyDescent="0.15">
      <c r="A285" s="7" t="s">
        <v>145</v>
      </c>
      <c r="B285" s="70"/>
      <c r="C285" s="7" t="s">
        <v>4</v>
      </c>
      <c r="D285" s="7" t="s">
        <v>26</v>
      </c>
      <c r="E285" s="7" t="s">
        <v>113</v>
      </c>
      <c r="F285" s="7" t="s">
        <v>244</v>
      </c>
      <c r="G285" s="7" t="s">
        <v>69</v>
      </c>
      <c r="H285" s="7">
        <f>STOCK[[#This Row],[Precio Final]]</f>
        <v>25</v>
      </c>
      <c r="I285" s="7">
        <f>STOCK[[#This Row],[Precio Venta Ideal (x1.5)]]</f>
        <v>19.833333333333332</v>
      </c>
      <c r="J285" s="8">
        <v>3</v>
      </c>
      <c r="K285" s="8">
        <f>SUMIFS(VENTAS[Cantidad],VENTAS[Código del producto Vendido],STOCK[[#This Row],[Code]])</f>
        <v>3</v>
      </c>
      <c r="L285" s="8">
        <f>STOCK[[#This Row],[Entradas]]-STOCK[[#This Row],[Salidas]]</f>
        <v>0</v>
      </c>
      <c r="M285" s="7">
        <f>STOCK[[#This Row],[Precio Final]]*10%</f>
        <v>2.5</v>
      </c>
      <c r="N285" s="7">
        <v>166</v>
      </c>
      <c r="O285" s="7">
        <v>18</v>
      </c>
      <c r="P285" s="7">
        <v>9.2222222222222214</v>
      </c>
      <c r="Q285" s="8">
        <v>150</v>
      </c>
      <c r="R285" s="7">
        <v>10</v>
      </c>
      <c r="S285" s="7">
        <f>STOCK[[#This Row],[Peso (g)]]*STOCK[[#This Row],[Precio Envío Kilogramo (USD)]]/1000</f>
        <v>1.5</v>
      </c>
      <c r="T285" s="12">
        <f>STOCK[[#This Row],[Costo Unitario (USD)]]+STOCK[[#This Row],[Costo Envío (USD)]]+STOCK[[#This Row],[Comisión 10%]]</f>
        <v>13.222222222222221</v>
      </c>
      <c r="U285" s="7">
        <f>STOCK[[#This Row],[Costo total]]*1.5</f>
        <v>19.833333333333332</v>
      </c>
      <c r="V285" s="7">
        <v>25</v>
      </c>
      <c r="W285" s="7">
        <f>STOCK[[#This Row],[Precio Final]]-STOCK[[#This Row],[Costo total]]</f>
        <v>11.777777777777779</v>
      </c>
      <c r="X285" s="7">
        <f>STOCK[[#This Row],[Ganancia Unitaria]]*STOCK[[#This Row],[Salidas]]</f>
        <v>35.333333333333336</v>
      </c>
      <c r="AA285" s="7">
        <f>STOCK[[#This Row],[Costo total]]*STOCK[[#This Row],[Entradas]]</f>
        <v>39.666666666666664</v>
      </c>
      <c r="AB285" s="7">
        <f>STOCK[[#This Row],[Stock Actual]]*STOCK[[#This Row],[Costo total]]</f>
        <v>0</v>
      </c>
    </row>
    <row r="286" spans="1:29" s="12" customFormat="1" ht="50" customHeight="1" x14ac:dyDescent="0.15">
      <c r="A286" s="12" t="s">
        <v>146</v>
      </c>
      <c r="B286" s="70"/>
      <c r="C286" s="12" t="s">
        <v>4</v>
      </c>
      <c r="D286" s="12" t="s">
        <v>26</v>
      </c>
      <c r="E286" s="12" t="s">
        <v>114</v>
      </c>
      <c r="F286" s="12" t="s">
        <v>244</v>
      </c>
      <c r="G286" s="12" t="s">
        <v>69</v>
      </c>
      <c r="H286" s="12">
        <f>STOCK[[#This Row],[Precio Final]]</f>
        <v>25</v>
      </c>
      <c r="I286" s="12">
        <f>STOCK[[#This Row],[Precio Venta Ideal (x1.5)]]</f>
        <v>19.833333333333332</v>
      </c>
      <c r="J286" s="87">
        <v>3</v>
      </c>
      <c r="K286" s="87">
        <f>SUMIFS(VENTAS[Cantidad],VENTAS[Código del producto Vendido],STOCK[[#This Row],[Code]])</f>
        <v>3</v>
      </c>
      <c r="L286" s="87">
        <f>STOCK[[#This Row],[Entradas]]-STOCK[[#This Row],[Salidas]]</f>
        <v>0</v>
      </c>
      <c r="M286" s="12">
        <f>STOCK[[#This Row],[Precio Final]]*10%</f>
        <v>2.5</v>
      </c>
      <c r="N286" s="12">
        <v>166</v>
      </c>
      <c r="O286" s="12">
        <v>18</v>
      </c>
      <c r="P286" s="12">
        <v>9.2222222222222214</v>
      </c>
      <c r="Q286" s="87">
        <v>150</v>
      </c>
      <c r="R286" s="12">
        <v>10</v>
      </c>
      <c r="S286" s="12">
        <f>STOCK[[#This Row],[Peso (g)]]*STOCK[[#This Row],[Precio Envío Kilogramo (USD)]]/1000</f>
        <v>1.5</v>
      </c>
      <c r="T286" s="12">
        <f>STOCK[[#This Row],[Costo Unitario (USD)]]+STOCK[[#This Row],[Costo Envío (USD)]]+STOCK[[#This Row],[Comisión 10%]]</f>
        <v>13.222222222222221</v>
      </c>
      <c r="U286" s="12">
        <f>STOCK[[#This Row],[Costo total]]*1.5</f>
        <v>19.833333333333332</v>
      </c>
      <c r="V286" s="12">
        <v>25</v>
      </c>
      <c r="W286" s="12">
        <f>STOCK[[#This Row],[Precio Final]]-STOCK[[#This Row],[Costo total]]</f>
        <v>11.777777777777779</v>
      </c>
      <c r="X286" s="12">
        <f>STOCK[[#This Row],[Ganancia Unitaria]]*STOCK[[#This Row],[Salidas]]</f>
        <v>35.333333333333336</v>
      </c>
      <c r="AA286" s="12">
        <f>STOCK[[#This Row],[Costo total]]*STOCK[[#This Row],[Entradas]]</f>
        <v>39.666666666666664</v>
      </c>
      <c r="AB286" s="12">
        <f>STOCK[[#This Row],[Stock Actual]]*STOCK[[#This Row],[Costo total]]</f>
        <v>0</v>
      </c>
    </row>
    <row r="287" spans="1:29" s="7" customFormat="1" ht="50" customHeight="1" x14ac:dyDescent="0.15">
      <c r="A287" s="7" t="s">
        <v>745</v>
      </c>
      <c r="B287" s="70"/>
      <c r="C287" s="7" t="s">
        <v>4</v>
      </c>
      <c r="D287" s="7" t="s">
        <v>1911</v>
      </c>
      <c r="E287" s="7" t="s">
        <v>345</v>
      </c>
      <c r="F287" s="7" t="s">
        <v>241</v>
      </c>
      <c r="G287" s="7" t="s">
        <v>69</v>
      </c>
      <c r="H287" s="7">
        <f>STOCK[[#This Row],[Precio Final]]</f>
        <v>15</v>
      </c>
      <c r="I287" s="7">
        <f>STOCK[[#This Row],[Precio Venta Ideal (x1.5)]]</f>
        <v>10.852500000000001</v>
      </c>
      <c r="J287" s="8">
        <v>3</v>
      </c>
      <c r="K287" s="8">
        <f>SUMIFS(VENTAS[Cantidad],VENTAS[Código del producto Vendido],STOCK[[#This Row],[Code]])</f>
        <v>3</v>
      </c>
      <c r="L287" s="8">
        <f>STOCK[[#This Row],[Entradas]]-STOCK[[#This Row],[Salidas]]</f>
        <v>0</v>
      </c>
      <c r="M287" s="7">
        <f>STOCK[[#This Row],[Precio Final]]*10%</f>
        <v>1.5</v>
      </c>
      <c r="N287" s="7">
        <v>96.75</v>
      </c>
      <c r="O287" s="7">
        <v>18</v>
      </c>
      <c r="P287" s="7">
        <v>5.375</v>
      </c>
      <c r="Q287" s="8">
        <v>45</v>
      </c>
      <c r="R287" s="7">
        <v>8</v>
      </c>
      <c r="S287" s="7">
        <f>STOCK[[#This Row],[Peso (g)]]*STOCK[[#This Row],[Precio Envío Kilogramo (USD)]]/1000</f>
        <v>0.36</v>
      </c>
      <c r="T287" s="12">
        <f>STOCK[[#This Row],[Costo Unitario (USD)]]+STOCK[[#This Row],[Costo Envío (USD)]]+STOCK[[#This Row],[Comisión 10%]]</f>
        <v>7.2350000000000003</v>
      </c>
      <c r="U287" s="7">
        <f>STOCK[[#This Row],[Costo total]]*1.5</f>
        <v>10.852500000000001</v>
      </c>
      <c r="V287" s="7">
        <v>15</v>
      </c>
      <c r="W287" s="7">
        <f>STOCK[[#This Row],[Precio Final]]-STOCK[[#This Row],[Costo total]]</f>
        <v>7.7649999999999997</v>
      </c>
      <c r="X287" s="7">
        <f>STOCK[[#This Row],[Ganancia Unitaria]]*STOCK[[#This Row],[Salidas]]</f>
        <v>23.294999999999998</v>
      </c>
      <c r="AA287" s="7">
        <f>STOCK[[#This Row],[Costo total]]*STOCK[[#This Row],[Entradas]]</f>
        <v>21.705000000000002</v>
      </c>
      <c r="AB287" s="7">
        <f>STOCK[[#This Row],[Stock Actual]]*STOCK[[#This Row],[Costo total]]</f>
        <v>0</v>
      </c>
    </row>
    <row r="288" spans="1:29" s="12" customFormat="1" ht="50" customHeight="1" x14ac:dyDescent="0.15">
      <c r="A288" s="12" t="s">
        <v>746</v>
      </c>
      <c r="B288" s="70"/>
      <c r="C288" s="12" t="s">
        <v>4</v>
      </c>
      <c r="D288" s="12" t="s">
        <v>1911</v>
      </c>
      <c r="E288" s="12" t="s">
        <v>345</v>
      </c>
      <c r="F288" s="12" t="s">
        <v>238</v>
      </c>
      <c r="G288" s="12" t="s">
        <v>69</v>
      </c>
      <c r="H288" s="12">
        <f>STOCK[[#This Row],[Precio Final]]</f>
        <v>15</v>
      </c>
      <c r="I288" s="12">
        <f>STOCK[[#This Row],[Precio Venta Ideal (x1.5)]]</f>
        <v>10.852500000000001</v>
      </c>
      <c r="J288" s="87">
        <v>3</v>
      </c>
      <c r="K288" s="87">
        <f>SUMIFS(VENTAS[Cantidad],VENTAS[Código del producto Vendido],STOCK[[#This Row],[Code]])</f>
        <v>3</v>
      </c>
      <c r="L288" s="87">
        <f>STOCK[[#This Row],[Entradas]]-STOCK[[#This Row],[Salidas]]</f>
        <v>0</v>
      </c>
      <c r="M288" s="12">
        <f>STOCK[[#This Row],[Precio Final]]*10%</f>
        <v>1.5</v>
      </c>
      <c r="N288" s="12">
        <v>96.75</v>
      </c>
      <c r="O288" s="12">
        <v>18</v>
      </c>
      <c r="P288" s="12">
        <v>5.375</v>
      </c>
      <c r="Q288" s="87">
        <v>45</v>
      </c>
      <c r="R288" s="12">
        <v>8</v>
      </c>
      <c r="S288" s="12">
        <f>STOCK[[#This Row],[Peso (g)]]*STOCK[[#This Row],[Precio Envío Kilogramo (USD)]]/1000</f>
        <v>0.36</v>
      </c>
      <c r="T288" s="12">
        <f>STOCK[[#This Row],[Costo Unitario (USD)]]+STOCK[[#This Row],[Costo Envío (USD)]]+STOCK[[#This Row],[Comisión 10%]]</f>
        <v>7.2350000000000003</v>
      </c>
      <c r="U288" s="12">
        <f>STOCK[[#This Row],[Costo total]]*1.5</f>
        <v>10.852500000000001</v>
      </c>
      <c r="V288" s="12">
        <v>15</v>
      </c>
      <c r="W288" s="12">
        <f>STOCK[[#This Row],[Precio Final]]-STOCK[[#This Row],[Costo total]]</f>
        <v>7.7649999999999997</v>
      </c>
      <c r="X288" s="12">
        <f>STOCK[[#This Row],[Ganancia Unitaria]]*STOCK[[#This Row],[Salidas]]</f>
        <v>23.294999999999998</v>
      </c>
      <c r="AA288" s="12">
        <f>STOCK[[#This Row],[Costo total]]*STOCK[[#This Row],[Entradas]]</f>
        <v>21.705000000000002</v>
      </c>
      <c r="AB288" s="12">
        <f>STOCK[[#This Row],[Stock Actual]]*STOCK[[#This Row],[Costo total]]</f>
        <v>0</v>
      </c>
    </row>
    <row r="289" spans="1:28" s="7" customFormat="1" ht="50" customHeight="1" x14ac:dyDescent="0.15">
      <c r="A289" s="7" t="s">
        <v>747</v>
      </c>
      <c r="B289" s="70"/>
      <c r="C289" s="7" t="s">
        <v>4</v>
      </c>
      <c r="D289" s="7" t="s">
        <v>1792</v>
      </c>
      <c r="E289" s="7" t="s">
        <v>1613</v>
      </c>
      <c r="F289" s="7" t="s">
        <v>2147</v>
      </c>
      <c r="G289" s="7" t="s">
        <v>69</v>
      </c>
      <c r="H289" s="7">
        <f>STOCK[[#This Row],[Precio Final]]</f>
        <v>7</v>
      </c>
      <c r="I289" s="7">
        <f>STOCK[[#This Row],[Precio Venta Ideal (x1.5)]]</f>
        <v>7.2750000000000004</v>
      </c>
      <c r="J289" s="8">
        <v>6</v>
      </c>
      <c r="K289" s="8">
        <f>SUMIFS(VENTAS[Cantidad],VENTAS[Código del producto Vendido],STOCK[[#This Row],[Code]])</f>
        <v>4</v>
      </c>
      <c r="L289" s="8">
        <f>STOCK[[#This Row],[Entradas]]-STOCK[[#This Row],[Salidas]]</f>
        <v>2</v>
      </c>
      <c r="M289" s="7">
        <f>STOCK[[#This Row],[Precio Final]]*10%</f>
        <v>0.70000000000000007</v>
      </c>
      <c r="N289" s="7">
        <v>67.5</v>
      </c>
      <c r="O289" s="7">
        <v>18</v>
      </c>
      <c r="P289" s="7">
        <v>3.75</v>
      </c>
      <c r="Q289" s="8">
        <v>50</v>
      </c>
      <c r="R289" s="7">
        <v>8</v>
      </c>
      <c r="S289" s="7">
        <f>STOCK[[#This Row],[Peso (g)]]*STOCK[[#This Row],[Precio Envío Kilogramo (USD)]]/1000</f>
        <v>0.4</v>
      </c>
      <c r="T289" s="12">
        <f>STOCK[[#This Row],[Costo Unitario (USD)]]+STOCK[[#This Row],[Costo Envío (USD)]]+STOCK[[#This Row],[Comisión 10%]]</f>
        <v>4.8500000000000005</v>
      </c>
      <c r="U289" s="7">
        <f>STOCK[[#This Row],[Costo total]]*1.5</f>
        <v>7.2750000000000004</v>
      </c>
      <c r="V289" s="7">
        <v>7</v>
      </c>
      <c r="W289" s="7">
        <f>STOCK[[#This Row],[Precio Final]]-STOCK[[#This Row],[Costo total]]</f>
        <v>2.1499999999999995</v>
      </c>
      <c r="X289" s="7">
        <f>STOCK[[#This Row],[Ganancia Unitaria]]*STOCK[[#This Row],[Salidas]]</f>
        <v>8.5999999999999979</v>
      </c>
      <c r="AA289" s="7">
        <f>STOCK[[#This Row],[Costo total]]*STOCK[[#This Row],[Entradas]]</f>
        <v>29.1</v>
      </c>
      <c r="AB289" s="7">
        <f>STOCK[[#This Row],[Stock Actual]]*STOCK[[#This Row],[Costo total]]</f>
        <v>9.7000000000000011</v>
      </c>
    </row>
    <row r="290" spans="1:28" s="12" customFormat="1" ht="50" customHeight="1" x14ac:dyDescent="0.15">
      <c r="A290" s="12" t="s">
        <v>748</v>
      </c>
      <c r="B290" s="70"/>
      <c r="C290" s="12" t="s">
        <v>4</v>
      </c>
      <c r="D290" s="12" t="s">
        <v>26</v>
      </c>
      <c r="E290" s="12" t="s">
        <v>390</v>
      </c>
      <c r="F290" s="12" t="s">
        <v>238</v>
      </c>
      <c r="G290" s="12" t="s">
        <v>69</v>
      </c>
      <c r="H290" s="12">
        <f>STOCK[[#This Row],[Precio Final]]</f>
        <v>15</v>
      </c>
      <c r="I290" s="12">
        <f>STOCK[[#This Row],[Precio Venta Ideal (x1.5)]]</f>
        <v>18.333333333333332</v>
      </c>
      <c r="J290" s="87">
        <v>3</v>
      </c>
      <c r="K290" s="87">
        <f>SUMIFS(VENTAS[Cantidad],VENTAS[Código del producto Vendido],STOCK[[#This Row],[Code]])</f>
        <v>3</v>
      </c>
      <c r="L290" s="87">
        <f>STOCK[[#This Row],[Entradas]]-STOCK[[#This Row],[Salidas]]</f>
        <v>0</v>
      </c>
      <c r="M290" s="12">
        <f>STOCK[[#This Row],[Precio Final]]*10%</f>
        <v>1.5</v>
      </c>
      <c r="N290" s="12">
        <v>166</v>
      </c>
      <c r="O290" s="12">
        <v>18</v>
      </c>
      <c r="P290" s="12">
        <v>9.2222222222222214</v>
      </c>
      <c r="Q290" s="87">
        <v>150</v>
      </c>
      <c r="R290" s="12">
        <v>10</v>
      </c>
      <c r="S290" s="12">
        <f>STOCK[[#This Row],[Peso (g)]]*STOCK[[#This Row],[Precio Envío Kilogramo (USD)]]/1000</f>
        <v>1.5</v>
      </c>
      <c r="T290" s="12">
        <f>STOCK[[#This Row],[Costo Unitario (USD)]]+STOCK[[#This Row],[Costo Envío (USD)]]+STOCK[[#This Row],[Comisión 10%]]</f>
        <v>12.222222222222221</v>
      </c>
      <c r="U290" s="12">
        <f>STOCK[[#This Row],[Costo total]]*1.5</f>
        <v>18.333333333333332</v>
      </c>
      <c r="V290" s="12">
        <v>15</v>
      </c>
      <c r="W290" s="12">
        <f>STOCK[[#This Row],[Precio Final]]-STOCK[[#This Row],[Costo total]]</f>
        <v>2.7777777777777786</v>
      </c>
      <c r="X290" s="12">
        <f>STOCK[[#This Row],[Ganancia Unitaria]]*STOCK[[#This Row],[Salidas]]</f>
        <v>8.3333333333333357</v>
      </c>
      <c r="AA290" s="12">
        <f>STOCK[[#This Row],[Costo total]]*STOCK[[#This Row],[Entradas]]</f>
        <v>36.666666666666664</v>
      </c>
      <c r="AB290" s="12">
        <f>STOCK[[#This Row],[Stock Actual]]*STOCK[[#This Row],[Costo total]]</f>
        <v>0</v>
      </c>
    </row>
    <row r="291" spans="1:28" s="7" customFormat="1" ht="50" customHeight="1" x14ac:dyDescent="0.15">
      <c r="A291" s="7" t="s">
        <v>148</v>
      </c>
      <c r="B291" s="70"/>
      <c r="C291" s="7" t="s">
        <v>4</v>
      </c>
      <c r="D291" s="7" t="s">
        <v>26</v>
      </c>
      <c r="E291" s="7" t="s">
        <v>115</v>
      </c>
      <c r="F291" s="7" t="s">
        <v>244</v>
      </c>
      <c r="G291" s="7" t="s">
        <v>69</v>
      </c>
      <c r="H291" s="7">
        <f>STOCK[[#This Row],[Precio Final]]</f>
        <v>16</v>
      </c>
      <c r="I291" s="7">
        <f>STOCK[[#This Row],[Precio Venta Ideal (x1.5)]]</f>
        <v>18.483333333333331</v>
      </c>
      <c r="J291" s="8">
        <v>3</v>
      </c>
      <c r="K291" s="8">
        <f>SUMIFS(VENTAS[Cantidad],VENTAS[Código del producto Vendido],STOCK[[#This Row],[Code]])</f>
        <v>3</v>
      </c>
      <c r="L291" s="8">
        <f>STOCK[[#This Row],[Entradas]]-STOCK[[#This Row],[Salidas]]</f>
        <v>0</v>
      </c>
      <c r="M291" s="7">
        <f>STOCK[[#This Row],[Precio Final]]*10%</f>
        <v>1.6</v>
      </c>
      <c r="N291" s="7">
        <v>166</v>
      </c>
      <c r="O291" s="7">
        <v>18</v>
      </c>
      <c r="P291" s="7">
        <v>9.2222222222222214</v>
      </c>
      <c r="Q291" s="8">
        <v>150</v>
      </c>
      <c r="R291" s="7">
        <v>10</v>
      </c>
      <c r="S291" s="7">
        <f>STOCK[[#This Row],[Peso (g)]]*STOCK[[#This Row],[Precio Envío Kilogramo (USD)]]/1000</f>
        <v>1.5</v>
      </c>
      <c r="T291" s="12">
        <f>STOCK[[#This Row],[Costo Unitario (USD)]]+STOCK[[#This Row],[Costo Envío (USD)]]+STOCK[[#This Row],[Comisión 10%]]</f>
        <v>12.322222222222221</v>
      </c>
      <c r="U291" s="7">
        <f>STOCK[[#This Row],[Costo total]]*1.5</f>
        <v>18.483333333333331</v>
      </c>
      <c r="V291" s="7">
        <v>16</v>
      </c>
      <c r="W291" s="7">
        <f>STOCK[[#This Row],[Precio Final]]-STOCK[[#This Row],[Costo total]]</f>
        <v>3.6777777777777789</v>
      </c>
      <c r="X291" s="7">
        <f>STOCK[[#This Row],[Ganancia Unitaria]]*STOCK[[#This Row],[Salidas]]</f>
        <v>11.033333333333337</v>
      </c>
      <c r="AA291" s="7">
        <f>STOCK[[#This Row],[Costo total]]*STOCK[[#This Row],[Entradas]]</f>
        <v>36.966666666666661</v>
      </c>
      <c r="AB291" s="7">
        <f>STOCK[[#This Row],[Stock Actual]]*STOCK[[#This Row],[Costo total]]</f>
        <v>0</v>
      </c>
    </row>
    <row r="292" spans="1:28" s="12" customFormat="1" ht="50" customHeight="1" x14ac:dyDescent="0.15">
      <c r="A292" s="12" t="s">
        <v>149</v>
      </c>
      <c r="B292" s="70"/>
      <c r="C292" s="12" t="s">
        <v>4</v>
      </c>
      <c r="D292" s="12" t="s">
        <v>26</v>
      </c>
      <c r="E292" s="12" t="s">
        <v>116</v>
      </c>
      <c r="F292" s="12" t="s">
        <v>244</v>
      </c>
      <c r="G292" s="12" t="s">
        <v>69</v>
      </c>
      <c r="H292" s="12">
        <f>STOCK[[#This Row],[Precio Final]]</f>
        <v>216</v>
      </c>
      <c r="I292" s="12">
        <f>STOCK[[#This Row],[Precio Venta Ideal (x1.5)]]</f>
        <v>48.483333333333334</v>
      </c>
      <c r="J292" s="87">
        <v>3</v>
      </c>
      <c r="K292" s="87">
        <f>SUMIFS(VENTAS[Cantidad],VENTAS[Código del producto Vendido],STOCK[[#This Row],[Code]])</f>
        <v>3</v>
      </c>
      <c r="L292" s="87">
        <f>STOCK[[#This Row],[Entradas]]-STOCK[[#This Row],[Salidas]]</f>
        <v>0</v>
      </c>
      <c r="M292" s="12">
        <f>STOCK[[#This Row],[Precio Final]]*10%</f>
        <v>21.6</v>
      </c>
      <c r="N292" s="12">
        <v>166</v>
      </c>
      <c r="O292" s="12">
        <v>18</v>
      </c>
      <c r="P292" s="12">
        <v>9.2222222222222214</v>
      </c>
      <c r="Q292" s="87">
        <v>150</v>
      </c>
      <c r="R292" s="12">
        <v>10</v>
      </c>
      <c r="S292" s="12">
        <f>STOCK[[#This Row],[Peso (g)]]*STOCK[[#This Row],[Precio Envío Kilogramo (USD)]]/1000</f>
        <v>1.5</v>
      </c>
      <c r="T292" s="12">
        <f>STOCK[[#This Row],[Costo Unitario (USD)]]+STOCK[[#This Row],[Costo Envío (USD)]]+STOCK[[#This Row],[Comisión 10%]]</f>
        <v>32.322222222222223</v>
      </c>
      <c r="U292" s="12">
        <f>STOCK[[#This Row],[Costo total]]*1.5</f>
        <v>48.483333333333334</v>
      </c>
      <c r="V292" s="12">
        <v>216</v>
      </c>
      <c r="W292" s="12">
        <f>STOCK[[#This Row],[Precio Final]]-STOCK[[#This Row],[Costo total]]</f>
        <v>183.67777777777778</v>
      </c>
      <c r="X292" s="12">
        <f>STOCK[[#This Row],[Ganancia Unitaria]]*STOCK[[#This Row],[Salidas]]</f>
        <v>551.0333333333333</v>
      </c>
      <c r="AA292" s="12">
        <f>STOCK[[#This Row],[Costo total]]*STOCK[[#This Row],[Entradas]]</f>
        <v>96.966666666666669</v>
      </c>
      <c r="AB292" s="12">
        <f>STOCK[[#This Row],[Stock Actual]]*STOCK[[#This Row],[Costo total]]</f>
        <v>0</v>
      </c>
    </row>
    <row r="293" spans="1:28" s="7" customFormat="1" ht="50" customHeight="1" x14ac:dyDescent="0.15">
      <c r="A293" s="7" t="s">
        <v>150</v>
      </c>
      <c r="B293" s="70"/>
      <c r="C293" s="7" t="s">
        <v>4</v>
      </c>
      <c r="D293" s="7" t="s">
        <v>26</v>
      </c>
      <c r="E293" s="7" t="s">
        <v>117</v>
      </c>
      <c r="F293" s="7" t="s">
        <v>244</v>
      </c>
      <c r="G293" s="7" t="s">
        <v>69</v>
      </c>
      <c r="H293" s="7">
        <f>STOCK[[#This Row],[Precio Final]]</f>
        <v>16</v>
      </c>
      <c r="I293" s="7">
        <f>STOCK[[#This Row],[Precio Venta Ideal (x1.5)]]</f>
        <v>18.483333333333331</v>
      </c>
      <c r="J293" s="8">
        <v>3</v>
      </c>
      <c r="K293" s="8">
        <f>SUMIFS(VENTAS[Cantidad],VENTAS[Código del producto Vendido],STOCK[[#This Row],[Code]])</f>
        <v>3</v>
      </c>
      <c r="L293" s="8">
        <f>STOCK[[#This Row],[Entradas]]-STOCK[[#This Row],[Salidas]]</f>
        <v>0</v>
      </c>
      <c r="M293" s="7">
        <f>STOCK[[#This Row],[Precio Final]]*10%</f>
        <v>1.6</v>
      </c>
      <c r="N293" s="7">
        <v>166</v>
      </c>
      <c r="O293" s="7">
        <v>18</v>
      </c>
      <c r="P293" s="7">
        <v>9.2222222222222214</v>
      </c>
      <c r="Q293" s="8">
        <v>150</v>
      </c>
      <c r="R293" s="7">
        <v>10</v>
      </c>
      <c r="S293" s="7">
        <f>STOCK[[#This Row],[Peso (g)]]*STOCK[[#This Row],[Precio Envío Kilogramo (USD)]]/1000</f>
        <v>1.5</v>
      </c>
      <c r="T293" s="12">
        <f>STOCK[[#This Row],[Costo Unitario (USD)]]+STOCK[[#This Row],[Costo Envío (USD)]]+STOCK[[#This Row],[Comisión 10%]]</f>
        <v>12.322222222222221</v>
      </c>
      <c r="U293" s="7">
        <f>STOCK[[#This Row],[Costo total]]*1.5</f>
        <v>18.483333333333331</v>
      </c>
      <c r="V293" s="7">
        <v>16</v>
      </c>
      <c r="W293" s="7">
        <f>STOCK[[#This Row],[Precio Final]]-STOCK[[#This Row],[Costo total]]</f>
        <v>3.6777777777777789</v>
      </c>
      <c r="X293" s="7">
        <f>STOCK[[#This Row],[Ganancia Unitaria]]*STOCK[[#This Row],[Salidas]]</f>
        <v>11.033333333333337</v>
      </c>
      <c r="AA293" s="7">
        <f>STOCK[[#This Row],[Costo total]]*STOCK[[#This Row],[Entradas]]</f>
        <v>36.966666666666661</v>
      </c>
      <c r="AB293" s="7">
        <f>STOCK[[#This Row],[Stock Actual]]*STOCK[[#This Row],[Costo total]]</f>
        <v>0</v>
      </c>
    </row>
    <row r="294" spans="1:28" s="12" customFormat="1" ht="50" customHeight="1" x14ac:dyDescent="0.15">
      <c r="A294" s="12" t="s">
        <v>749</v>
      </c>
      <c r="B294" s="70"/>
      <c r="C294" s="12" t="s">
        <v>4</v>
      </c>
      <c r="D294" s="12" t="s">
        <v>26</v>
      </c>
      <c r="E294" s="12" t="s">
        <v>1614</v>
      </c>
      <c r="F294" s="12" t="s">
        <v>2137</v>
      </c>
      <c r="G294" s="12" t="s">
        <v>69</v>
      </c>
      <c r="H294" s="12">
        <f>STOCK[[#This Row],[Precio Final]]</f>
        <v>20</v>
      </c>
      <c r="I294" s="12">
        <f>STOCK[[#This Row],[Precio Venta Ideal (x1.5)]]</f>
        <v>19.083333333333332</v>
      </c>
      <c r="J294" s="87">
        <v>3</v>
      </c>
      <c r="K294" s="87">
        <f>SUMIFS(VENTAS[Cantidad],VENTAS[Código del producto Vendido],STOCK[[#This Row],[Code]])</f>
        <v>3</v>
      </c>
      <c r="L294" s="87">
        <f>STOCK[[#This Row],[Entradas]]-STOCK[[#This Row],[Salidas]]</f>
        <v>0</v>
      </c>
      <c r="M294" s="12">
        <f>STOCK[[#This Row],[Precio Final]]*10%</f>
        <v>2</v>
      </c>
      <c r="N294" s="12">
        <v>166</v>
      </c>
      <c r="O294" s="12">
        <v>18</v>
      </c>
      <c r="P294" s="12">
        <v>9.2222222222222214</v>
      </c>
      <c r="Q294" s="87">
        <v>150</v>
      </c>
      <c r="R294" s="12">
        <v>10</v>
      </c>
      <c r="S294" s="12">
        <f>STOCK[[#This Row],[Peso (g)]]*STOCK[[#This Row],[Precio Envío Kilogramo (USD)]]/1000</f>
        <v>1.5</v>
      </c>
      <c r="T294" s="12">
        <f>STOCK[[#This Row],[Costo Unitario (USD)]]+STOCK[[#This Row],[Costo Envío (USD)]]+STOCK[[#This Row],[Comisión 10%]]</f>
        <v>12.722222222222221</v>
      </c>
      <c r="U294" s="12">
        <f>STOCK[[#This Row],[Costo total]]*1.5</f>
        <v>19.083333333333332</v>
      </c>
      <c r="V294" s="12">
        <v>20</v>
      </c>
      <c r="W294" s="12">
        <f>STOCK[[#This Row],[Precio Final]]-STOCK[[#This Row],[Costo total]]</f>
        <v>7.2777777777777786</v>
      </c>
      <c r="X294" s="12">
        <f>STOCK[[#This Row],[Ganancia Unitaria]]*STOCK[[#This Row],[Salidas]]</f>
        <v>21.833333333333336</v>
      </c>
      <c r="AA294" s="12">
        <f>STOCK[[#This Row],[Costo total]]*STOCK[[#This Row],[Entradas]]</f>
        <v>38.166666666666664</v>
      </c>
      <c r="AB294" s="12">
        <f>STOCK[[#This Row],[Stock Actual]]*STOCK[[#This Row],[Costo total]]</f>
        <v>0</v>
      </c>
    </row>
    <row r="295" spans="1:28" s="7" customFormat="1" ht="50" customHeight="1" x14ac:dyDescent="0.15">
      <c r="A295" s="7" t="s">
        <v>750</v>
      </c>
      <c r="B295" s="70"/>
      <c r="C295" s="7" t="s">
        <v>4</v>
      </c>
      <c r="D295" s="7" t="s">
        <v>26</v>
      </c>
      <c r="E295" s="7" t="s">
        <v>2140</v>
      </c>
      <c r="F295" s="7" t="s">
        <v>2103</v>
      </c>
      <c r="G295" s="7" t="s">
        <v>69</v>
      </c>
      <c r="H295" s="7">
        <f>STOCK[[#This Row],[Precio Final]]</f>
        <v>18</v>
      </c>
      <c r="I295" s="7">
        <f>STOCK[[#This Row],[Precio Venta Ideal (x1.5)]]</f>
        <v>18.783333333333331</v>
      </c>
      <c r="J295" s="8">
        <v>2</v>
      </c>
      <c r="K295" s="8">
        <f>SUMIFS(VENTAS[Cantidad],VENTAS[Código del producto Vendido],STOCK[[#This Row],[Code]])</f>
        <v>0</v>
      </c>
      <c r="L295" s="8">
        <f>STOCK[[#This Row],[Entradas]]-STOCK[[#This Row],[Salidas]]</f>
        <v>2</v>
      </c>
      <c r="M295" s="7">
        <f>STOCK[[#This Row],[Precio Final]]*10%</f>
        <v>1.8</v>
      </c>
      <c r="N295" s="7">
        <v>166</v>
      </c>
      <c r="O295" s="7">
        <v>18</v>
      </c>
      <c r="P295" s="7">
        <v>9.2222222222222214</v>
      </c>
      <c r="Q295" s="8">
        <v>150</v>
      </c>
      <c r="R295" s="7">
        <v>10</v>
      </c>
      <c r="S295" s="7">
        <f>STOCK[[#This Row],[Peso (g)]]*STOCK[[#This Row],[Precio Envío Kilogramo (USD)]]/1000</f>
        <v>1.5</v>
      </c>
      <c r="T295" s="12">
        <f>STOCK[[#This Row],[Costo Unitario (USD)]]+STOCK[[#This Row],[Costo Envío (USD)]]+STOCK[[#This Row],[Comisión 10%]]</f>
        <v>12.522222222222222</v>
      </c>
      <c r="U295" s="7">
        <f>STOCK[[#This Row],[Costo total]]*1.5</f>
        <v>18.783333333333331</v>
      </c>
      <c r="V295" s="7">
        <v>18</v>
      </c>
      <c r="W295" s="7">
        <f>STOCK[[#This Row],[Precio Final]]-STOCK[[#This Row],[Costo total]]</f>
        <v>5.4777777777777779</v>
      </c>
      <c r="X295" s="7">
        <f>STOCK[[#This Row],[Ganancia Unitaria]]*STOCK[[#This Row],[Salidas]]</f>
        <v>0</v>
      </c>
      <c r="AA295" s="7">
        <f>STOCK[[#This Row],[Costo total]]*STOCK[[#This Row],[Entradas]]</f>
        <v>25.044444444444444</v>
      </c>
      <c r="AB295" s="7">
        <f>STOCK[[#This Row],[Stock Actual]]*STOCK[[#This Row],[Costo total]]</f>
        <v>25.044444444444444</v>
      </c>
    </row>
    <row r="296" spans="1:28" s="12" customFormat="1" ht="50" customHeight="1" x14ac:dyDescent="0.15">
      <c r="A296" s="12" t="s">
        <v>751</v>
      </c>
      <c r="B296" s="70"/>
      <c r="C296" s="12" t="s">
        <v>4</v>
      </c>
      <c r="D296" s="12" t="s">
        <v>26</v>
      </c>
      <c r="E296" s="12" t="s">
        <v>344</v>
      </c>
      <c r="F296" s="12" t="s">
        <v>238</v>
      </c>
      <c r="G296" s="12" t="s">
        <v>69</v>
      </c>
      <c r="H296" s="12">
        <f>STOCK[[#This Row],[Precio Final]]</f>
        <v>20</v>
      </c>
      <c r="I296" s="12">
        <f>STOCK[[#This Row],[Precio Venta Ideal (x1.5)]]</f>
        <v>19.083333333333332</v>
      </c>
      <c r="J296" s="87">
        <v>3</v>
      </c>
      <c r="K296" s="87">
        <f>SUMIFS(VENTAS[Cantidad],VENTAS[Código del producto Vendido],STOCK[[#This Row],[Code]])</f>
        <v>3</v>
      </c>
      <c r="L296" s="87">
        <f>STOCK[[#This Row],[Entradas]]-STOCK[[#This Row],[Salidas]]</f>
        <v>0</v>
      </c>
      <c r="M296" s="12">
        <f>STOCK[[#This Row],[Precio Final]]*10%</f>
        <v>2</v>
      </c>
      <c r="N296" s="12">
        <v>166</v>
      </c>
      <c r="O296" s="12">
        <v>18</v>
      </c>
      <c r="P296" s="12">
        <v>9.2222222222222214</v>
      </c>
      <c r="Q296" s="87">
        <v>150</v>
      </c>
      <c r="R296" s="12">
        <v>10</v>
      </c>
      <c r="S296" s="12">
        <f>STOCK[[#This Row],[Peso (g)]]*STOCK[[#This Row],[Precio Envío Kilogramo (USD)]]/1000</f>
        <v>1.5</v>
      </c>
      <c r="T296" s="12">
        <f>STOCK[[#This Row],[Costo Unitario (USD)]]+STOCK[[#This Row],[Costo Envío (USD)]]+STOCK[[#This Row],[Comisión 10%]]</f>
        <v>12.722222222222221</v>
      </c>
      <c r="U296" s="12">
        <f>STOCK[[#This Row],[Costo total]]*1.5</f>
        <v>19.083333333333332</v>
      </c>
      <c r="V296" s="12">
        <v>20</v>
      </c>
      <c r="W296" s="12">
        <f>STOCK[[#This Row],[Precio Final]]-STOCK[[#This Row],[Costo total]]</f>
        <v>7.2777777777777786</v>
      </c>
      <c r="X296" s="12">
        <f>STOCK[[#This Row],[Ganancia Unitaria]]*STOCK[[#This Row],[Salidas]]</f>
        <v>21.833333333333336</v>
      </c>
      <c r="AA296" s="12">
        <f>STOCK[[#This Row],[Costo total]]*STOCK[[#This Row],[Entradas]]</f>
        <v>38.166666666666664</v>
      </c>
      <c r="AB296" s="12">
        <f>STOCK[[#This Row],[Stock Actual]]*STOCK[[#This Row],[Costo total]]</f>
        <v>0</v>
      </c>
    </row>
    <row r="297" spans="1:28" s="7" customFormat="1" ht="50" customHeight="1" x14ac:dyDescent="0.15">
      <c r="A297" s="7" t="s">
        <v>153</v>
      </c>
      <c r="B297" s="70"/>
      <c r="C297" s="7" t="s">
        <v>4</v>
      </c>
      <c r="D297" s="7" t="s">
        <v>26</v>
      </c>
      <c r="E297" s="7" t="s">
        <v>344</v>
      </c>
      <c r="F297" s="7" t="s">
        <v>241</v>
      </c>
      <c r="G297" s="7" t="s">
        <v>69</v>
      </c>
      <c r="H297" s="7">
        <f>STOCK[[#This Row],[Precio Final]]</f>
        <v>15</v>
      </c>
      <c r="I297" s="7">
        <f>STOCK[[#This Row],[Precio Venta Ideal (x1.5)]]</f>
        <v>18.333333333333332</v>
      </c>
      <c r="J297" s="8">
        <v>3</v>
      </c>
      <c r="K297" s="8">
        <f>SUMIFS(VENTAS[Cantidad],VENTAS[Código del producto Vendido],STOCK[[#This Row],[Code]])</f>
        <v>3</v>
      </c>
      <c r="L297" s="8">
        <f>STOCK[[#This Row],[Entradas]]-STOCK[[#This Row],[Salidas]]</f>
        <v>0</v>
      </c>
      <c r="M297" s="7">
        <f>STOCK[[#This Row],[Precio Final]]*10%</f>
        <v>1.5</v>
      </c>
      <c r="N297" s="7">
        <v>166</v>
      </c>
      <c r="O297" s="7">
        <v>18</v>
      </c>
      <c r="P297" s="7">
        <v>9.2222222222222214</v>
      </c>
      <c r="Q297" s="8">
        <v>150</v>
      </c>
      <c r="R297" s="7">
        <v>10</v>
      </c>
      <c r="S297" s="7">
        <f>STOCK[[#This Row],[Peso (g)]]*STOCK[[#This Row],[Precio Envío Kilogramo (USD)]]/1000</f>
        <v>1.5</v>
      </c>
      <c r="T297" s="12">
        <f>STOCK[[#This Row],[Costo Unitario (USD)]]+STOCK[[#This Row],[Costo Envío (USD)]]+STOCK[[#This Row],[Comisión 10%]]</f>
        <v>12.222222222222221</v>
      </c>
      <c r="U297" s="7">
        <f>STOCK[[#This Row],[Costo total]]*1.5</f>
        <v>18.333333333333332</v>
      </c>
      <c r="V297" s="7">
        <v>15</v>
      </c>
      <c r="W297" s="7">
        <f>STOCK[[#This Row],[Precio Final]]-STOCK[[#This Row],[Costo total]]</f>
        <v>2.7777777777777786</v>
      </c>
      <c r="X297" s="7">
        <f>STOCK[[#This Row],[Ganancia Unitaria]]*STOCK[[#This Row],[Salidas]]</f>
        <v>8.3333333333333357</v>
      </c>
      <c r="AA297" s="7">
        <f>STOCK[[#This Row],[Costo total]]*STOCK[[#This Row],[Entradas]]</f>
        <v>36.666666666666664</v>
      </c>
      <c r="AB297" s="7">
        <f>STOCK[[#This Row],[Stock Actual]]*STOCK[[#This Row],[Costo total]]</f>
        <v>0</v>
      </c>
    </row>
    <row r="298" spans="1:28" s="12" customFormat="1" ht="50" customHeight="1" x14ac:dyDescent="0.15">
      <c r="A298" s="12" t="s">
        <v>752</v>
      </c>
      <c r="B298" s="70"/>
      <c r="C298" s="12" t="s">
        <v>4</v>
      </c>
      <c r="D298" s="12" t="s">
        <v>26</v>
      </c>
      <c r="E298" s="12" t="s">
        <v>344</v>
      </c>
      <c r="F298" s="12" t="s">
        <v>244</v>
      </c>
      <c r="G298" s="12" t="s">
        <v>69</v>
      </c>
      <c r="H298" s="12">
        <f>STOCK[[#This Row],[Precio Final]]</f>
        <v>16</v>
      </c>
      <c r="I298" s="12">
        <f>STOCK[[#This Row],[Precio Venta Ideal (x1.5)]]</f>
        <v>18.483333333333331</v>
      </c>
      <c r="J298" s="87">
        <v>3</v>
      </c>
      <c r="K298" s="87">
        <f>SUMIFS(VENTAS[Cantidad],VENTAS[Código del producto Vendido],STOCK[[#This Row],[Code]])</f>
        <v>3</v>
      </c>
      <c r="L298" s="87">
        <f>STOCK[[#This Row],[Entradas]]-STOCK[[#This Row],[Salidas]]</f>
        <v>0</v>
      </c>
      <c r="M298" s="12">
        <f>STOCK[[#This Row],[Precio Final]]*10%</f>
        <v>1.6</v>
      </c>
      <c r="N298" s="12">
        <v>166</v>
      </c>
      <c r="O298" s="12">
        <v>18</v>
      </c>
      <c r="P298" s="12">
        <v>9.2222222222222214</v>
      </c>
      <c r="Q298" s="87">
        <v>150</v>
      </c>
      <c r="R298" s="12">
        <v>10</v>
      </c>
      <c r="S298" s="12">
        <f>STOCK[[#This Row],[Peso (g)]]*STOCK[[#This Row],[Precio Envío Kilogramo (USD)]]/1000</f>
        <v>1.5</v>
      </c>
      <c r="T298" s="12">
        <f>STOCK[[#This Row],[Costo Unitario (USD)]]+STOCK[[#This Row],[Costo Envío (USD)]]+STOCK[[#This Row],[Comisión 10%]]</f>
        <v>12.322222222222221</v>
      </c>
      <c r="U298" s="12">
        <f>STOCK[[#This Row],[Costo total]]*1.5</f>
        <v>18.483333333333331</v>
      </c>
      <c r="V298" s="12">
        <v>16</v>
      </c>
      <c r="W298" s="12">
        <f>STOCK[[#This Row],[Precio Final]]-STOCK[[#This Row],[Costo total]]</f>
        <v>3.6777777777777789</v>
      </c>
      <c r="X298" s="12">
        <f>STOCK[[#This Row],[Ganancia Unitaria]]*STOCK[[#This Row],[Salidas]]</f>
        <v>11.033333333333337</v>
      </c>
      <c r="AA298" s="12">
        <f>STOCK[[#This Row],[Costo total]]*STOCK[[#This Row],[Entradas]]</f>
        <v>36.966666666666661</v>
      </c>
      <c r="AB298" s="12">
        <f>STOCK[[#This Row],[Stock Actual]]*STOCK[[#This Row],[Costo total]]</f>
        <v>0</v>
      </c>
    </row>
    <row r="299" spans="1:28" s="7" customFormat="1" ht="50" customHeight="1" x14ac:dyDescent="0.15">
      <c r="A299" s="7" t="s">
        <v>753</v>
      </c>
      <c r="B299" s="70"/>
      <c r="C299" s="7" t="s">
        <v>4</v>
      </c>
      <c r="D299" s="7" t="s">
        <v>26</v>
      </c>
      <c r="E299" s="7" t="s">
        <v>343</v>
      </c>
      <c r="F299" s="7" t="s">
        <v>238</v>
      </c>
      <c r="G299" s="7" t="s">
        <v>69</v>
      </c>
      <c r="H299" s="7">
        <f>STOCK[[#This Row],[Precio Final]]</f>
        <v>16</v>
      </c>
      <c r="I299" s="7">
        <f>STOCK[[#This Row],[Precio Venta Ideal (x1.5)]]</f>
        <v>18.483333333333331</v>
      </c>
      <c r="J299" s="8">
        <v>4</v>
      </c>
      <c r="K299" s="8">
        <f>SUMIFS(VENTAS[Cantidad],VENTAS[Código del producto Vendido],STOCK[[#This Row],[Code]])</f>
        <v>4</v>
      </c>
      <c r="L299" s="8">
        <f>STOCK[[#This Row],[Entradas]]-STOCK[[#This Row],[Salidas]]</f>
        <v>0</v>
      </c>
      <c r="M299" s="7">
        <f>STOCK[[#This Row],[Precio Final]]*10%</f>
        <v>1.6</v>
      </c>
      <c r="N299" s="7">
        <v>166</v>
      </c>
      <c r="O299" s="7">
        <v>18</v>
      </c>
      <c r="P299" s="7">
        <v>9.2222222222222214</v>
      </c>
      <c r="Q299" s="8">
        <v>150</v>
      </c>
      <c r="R299" s="7">
        <v>10</v>
      </c>
      <c r="S299" s="7">
        <f>STOCK[[#This Row],[Peso (g)]]*STOCK[[#This Row],[Precio Envío Kilogramo (USD)]]/1000</f>
        <v>1.5</v>
      </c>
      <c r="T299" s="12">
        <f>STOCK[[#This Row],[Costo Unitario (USD)]]+STOCK[[#This Row],[Costo Envío (USD)]]+STOCK[[#This Row],[Comisión 10%]]</f>
        <v>12.322222222222221</v>
      </c>
      <c r="U299" s="7">
        <f>STOCK[[#This Row],[Costo total]]*1.5</f>
        <v>18.483333333333331</v>
      </c>
      <c r="V299" s="7">
        <v>16</v>
      </c>
      <c r="W299" s="7">
        <f>STOCK[[#This Row],[Precio Final]]-STOCK[[#This Row],[Costo total]]</f>
        <v>3.6777777777777789</v>
      </c>
      <c r="X299" s="7">
        <f>STOCK[[#This Row],[Ganancia Unitaria]]*STOCK[[#This Row],[Salidas]]</f>
        <v>14.711111111111116</v>
      </c>
      <c r="AA299" s="7">
        <f>STOCK[[#This Row],[Costo total]]*STOCK[[#This Row],[Entradas]]</f>
        <v>49.288888888888884</v>
      </c>
      <c r="AB299" s="7">
        <f>STOCK[[#This Row],[Stock Actual]]*STOCK[[#This Row],[Costo total]]</f>
        <v>0</v>
      </c>
    </row>
    <row r="300" spans="1:28" s="12" customFormat="1" ht="50" customHeight="1" x14ac:dyDescent="0.15">
      <c r="A300" s="12" t="s">
        <v>754</v>
      </c>
      <c r="B300" s="70"/>
      <c r="C300" s="12" t="s">
        <v>4</v>
      </c>
      <c r="D300" s="12" t="s">
        <v>26</v>
      </c>
      <c r="E300" s="12" t="s">
        <v>343</v>
      </c>
      <c r="F300" s="12" t="s">
        <v>241</v>
      </c>
      <c r="G300" s="12" t="s">
        <v>69</v>
      </c>
      <c r="H300" s="12">
        <f>STOCK[[#This Row],[Precio Final]]</f>
        <v>20</v>
      </c>
      <c r="I300" s="12">
        <f>STOCK[[#This Row],[Precio Venta Ideal (x1.5)]]</f>
        <v>19.083333333333332</v>
      </c>
      <c r="J300" s="87">
        <v>2</v>
      </c>
      <c r="K300" s="87">
        <f>SUMIFS(VENTAS[Cantidad],VENTAS[Código del producto Vendido],STOCK[[#This Row],[Code]])</f>
        <v>2</v>
      </c>
      <c r="L300" s="87">
        <f>STOCK[[#This Row],[Entradas]]-STOCK[[#This Row],[Salidas]]</f>
        <v>0</v>
      </c>
      <c r="M300" s="12">
        <f>STOCK[[#This Row],[Precio Final]]*10%</f>
        <v>2</v>
      </c>
      <c r="N300" s="12">
        <v>166</v>
      </c>
      <c r="O300" s="12">
        <v>18</v>
      </c>
      <c r="P300" s="12">
        <v>9.2222222222222214</v>
      </c>
      <c r="Q300" s="87">
        <v>150</v>
      </c>
      <c r="R300" s="12">
        <v>10</v>
      </c>
      <c r="S300" s="12">
        <f>STOCK[[#This Row],[Peso (g)]]*STOCK[[#This Row],[Precio Envío Kilogramo (USD)]]/1000</f>
        <v>1.5</v>
      </c>
      <c r="T300" s="12">
        <f>STOCK[[#This Row],[Costo Unitario (USD)]]+STOCK[[#This Row],[Costo Envío (USD)]]+STOCK[[#This Row],[Comisión 10%]]</f>
        <v>12.722222222222221</v>
      </c>
      <c r="U300" s="12">
        <f>STOCK[[#This Row],[Costo total]]*1.5</f>
        <v>19.083333333333332</v>
      </c>
      <c r="V300" s="12">
        <v>20</v>
      </c>
      <c r="W300" s="12">
        <f>STOCK[[#This Row],[Precio Final]]-STOCK[[#This Row],[Costo total]]</f>
        <v>7.2777777777777786</v>
      </c>
      <c r="X300" s="12">
        <f>STOCK[[#This Row],[Ganancia Unitaria]]*STOCK[[#This Row],[Salidas]]</f>
        <v>14.555555555555557</v>
      </c>
      <c r="AA300" s="12">
        <f>STOCK[[#This Row],[Costo total]]*STOCK[[#This Row],[Entradas]]</f>
        <v>25.444444444444443</v>
      </c>
      <c r="AB300" s="12">
        <f>STOCK[[#This Row],[Stock Actual]]*STOCK[[#This Row],[Costo total]]</f>
        <v>0</v>
      </c>
    </row>
    <row r="301" spans="1:28" s="7" customFormat="1" ht="50" customHeight="1" x14ac:dyDescent="0.15">
      <c r="A301" s="7" t="s">
        <v>156</v>
      </c>
      <c r="B301" s="70"/>
      <c r="C301" s="7" t="s">
        <v>4</v>
      </c>
      <c r="D301" s="7" t="s">
        <v>26</v>
      </c>
      <c r="E301" s="7" t="s">
        <v>118</v>
      </c>
      <c r="F301" s="7" t="s">
        <v>244</v>
      </c>
      <c r="G301" s="7" t="s">
        <v>69</v>
      </c>
      <c r="H301" s="7">
        <f>STOCK[[#This Row],[Precio Final]]</f>
        <v>20</v>
      </c>
      <c r="I301" s="7">
        <f>STOCK[[#This Row],[Precio Venta Ideal (x1.5)]]</f>
        <v>19.083333333333332</v>
      </c>
      <c r="J301" s="8">
        <v>4</v>
      </c>
      <c r="K301" s="8">
        <f>SUMIFS(VENTAS[Cantidad],VENTAS[Código del producto Vendido],STOCK[[#This Row],[Code]])</f>
        <v>4</v>
      </c>
      <c r="L301" s="8">
        <f>STOCK[[#This Row],[Entradas]]-STOCK[[#This Row],[Salidas]]</f>
        <v>0</v>
      </c>
      <c r="M301" s="7">
        <f>STOCK[[#This Row],[Precio Final]]*10%</f>
        <v>2</v>
      </c>
      <c r="N301" s="7">
        <v>166</v>
      </c>
      <c r="O301" s="7">
        <v>18</v>
      </c>
      <c r="P301" s="7">
        <v>9.2222222222222214</v>
      </c>
      <c r="Q301" s="8">
        <v>150</v>
      </c>
      <c r="R301" s="7">
        <v>10</v>
      </c>
      <c r="S301" s="7">
        <f>STOCK[[#This Row],[Peso (g)]]*STOCK[[#This Row],[Precio Envío Kilogramo (USD)]]/1000</f>
        <v>1.5</v>
      </c>
      <c r="T301" s="12">
        <f>STOCK[[#This Row],[Costo Unitario (USD)]]+STOCK[[#This Row],[Costo Envío (USD)]]+STOCK[[#This Row],[Comisión 10%]]</f>
        <v>12.722222222222221</v>
      </c>
      <c r="U301" s="7">
        <f>STOCK[[#This Row],[Costo total]]*1.5</f>
        <v>19.083333333333332</v>
      </c>
      <c r="V301" s="7">
        <v>20</v>
      </c>
      <c r="W301" s="7">
        <f>STOCK[[#This Row],[Precio Final]]-STOCK[[#This Row],[Costo total]]</f>
        <v>7.2777777777777786</v>
      </c>
      <c r="X301" s="7">
        <f>STOCK[[#This Row],[Ganancia Unitaria]]*STOCK[[#This Row],[Salidas]]</f>
        <v>29.111111111111114</v>
      </c>
      <c r="AA301" s="7">
        <f>STOCK[[#This Row],[Costo total]]*STOCK[[#This Row],[Entradas]]</f>
        <v>50.888888888888886</v>
      </c>
      <c r="AB301" s="7">
        <f>STOCK[[#This Row],[Stock Actual]]*STOCK[[#This Row],[Costo total]]</f>
        <v>0</v>
      </c>
    </row>
    <row r="302" spans="1:28" s="12" customFormat="1" ht="50" customHeight="1" x14ac:dyDescent="0.15">
      <c r="A302" s="12" t="s">
        <v>755</v>
      </c>
      <c r="B302" s="70"/>
      <c r="C302" s="12" t="s">
        <v>4</v>
      </c>
      <c r="D302" s="12" t="s">
        <v>26</v>
      </c>
      <c r="E302" s="12" t="s">
        <v>342</v>
      </c>
      <c r="F302" s="12" t="s">
        <v>241</v>
      </c>
      <c r="G302" s="12" t="s">
        <v>69</v>
      </c>
      <c r="H302" s="12">
        <f>STOCK[[#This Row],[Precio Final]]</f>
        <v>20</v>
      </c>
      <c r="I302" s="12">
        <f>STOCK[[#This Row],[Precio Venta Ideal (x1.5)]]</f>
        <v>19.083333333333332</v>
      </c>
      <c r="J302" s="87">
        <v>4</v>
      </c>
      <c r="K302" s="87">
        <f>SUMIFS(VENTAS[Cantidad],VENTAS[Código del producto Vendido],STOCK[[#This Row],[Code]])</f>
        <v>4</v>
      </c>
      <c r="L302" s="87">
        <f>STOCK[[#This Row],[Entradas]]-STOCK[[#This Row],[Salidas]]</f>
        <v>0</v>
      </c>
      <c r="M302" s="12">
        <f>STOCK[[#This Row],[Precio Final]]*10%</f>
        <v>2</v>
      </c>
      <c r="N302" s="12">
        <v>166</v>
      </c>
      <c r="O302" s="12">
        <v>18</v>
      </c>
      <c r="P302" s="12">
        <v>9.2222222222222214</v>
      </c>
      <c r="Q302" s="87">
        <v>150</v>
      </c>
      <c r="R302" s="12">
        <v>10</v>
      </c>
      <c r="S302" s="12">
        <f>STOCK[[#This Row],[Peso (g)]]*STOCK[[#This Row],[Precio Envío Kilogramo (USD)]]/1000</f>
        <v>1.5</v>
      </c>
      <c r="T302" s="12">
        <f>STOCK[[#This Row],[Costo Unitario (USD)]]+STOCK[[#This Row],[Costo Envío (USD)]]+STOCK[[#This Row],[Comisión 10%]]</f>
        <v>12.722222222222221</v>
      </c>
      <c r="U302" s="12">
        <f>STOCK[[#This Row],[Costo total]]*1.5</f>
        <v>19.083333333333332</v>
      </c>
      <c r="V302" s="12">
        <v>20</v>
      </c>
      <c r="W302" s="12">
        <f>STOCK[[#This Row],[Precio Final]]-STOCK[[#This Row],[Costo total]]</f>
        <v>7.2777777777777786</v>
      </c>
      <c r="X302" s="12">
        <f>STOCK[[#This Row],[Ganancia Unitaria]]*STOCK[[#This Row],[Salidas]]</f>
        <v>29.111111111111114</v>
      </c>
      <c r="AA302" s="12">
        <f>STOCK[[#This Row],[Costo total]]*STOCK[[#This Row],[Entradas]]</f>
        <v>50.888888888888886</v>
      </c>
      <c r="AB302" s="12">
        <f>STOCK[[#This Row],[Stock Actual]]*STOCK[[#This Row],[Costo total]]</f>
        <v>0</v>
      </c>
    </row>
    <row r="303" spans="1:28" s="7" customFormat="1" ht="50" customHeight="1" x14ac:dyDescent="0.15">
      <c r="A303" s="7" t="s">
        <v>756</v>
      </c>
      <c r="B303" s="70"/>
      <c r="C303" s="7" t="s">
        <v>4</v>
      </c>
      <c r="D303" s="7" t="s">
        <v>26</v>
      </c>
      <c r="E303" s="7" t="s">
        <v>342</v>
      </c>
      <c r="F303" s="7" t="s">
        <v>238</v>
      </c>
      <c r="G303" s="7" t="s">
        <v>69</v>
      </c>
      <c r="H303" s="7">
        <f>STOCK[[#This Row],[Precio Final]]</f>
        <v>16</v>
      </c>
      <c r="I303" s="7">
        <f>STOCK[[#This Row],[Precio Venta Ideal (x1.5)]]</f>
        <v>18.483333333333331</v>
      </c>
      <c r="J303" s="8">
        <v>3</v>
      </c>
      <c r="K303" s="8">
        <f>SUMIFS(VENTAS[Cantidad],VENTAS[Código del producto Vendido],STOCK[[#This Row],[Code]])</f>
        <v>3</v>
      </c>
      <c r="L303" s="8">
        <f>STOCK[[#This Row],[Entradas]]-STOCK[[#This Row],[Salidas]]</f>
        <v>0</v>
      </c>
      <c r="M303" s="7">
        <f>STOCK[[#This Row],[Precio Final]]*10%</f>
        <v>1.6</v>
      </c>
      <c r="N303" s="7">
        <v>166</v>
      </c>
      <c r="O303" s="7">
        <v>18</v>
      </c>
      <c r="P303" s="7">
        <v>9.2222222222222214</v>
      </c>
      <c r="Q303" s="8">
        <v>150</v>
      </c>
      <c r="R303" s="7">
        <v>10</v>
      </c>
      <c r="S303" s="7">
        <f>STOCK[[#This Row],[Peso (g)]]*STOCK[[#This Row],[Precio Envío Kilogramo (USD)]]/1000</f>
        <v>1.5</v>
      </c>
      <c r="T303" s="12">
        <f>STOCK[[#This Row],[Costo Unitario (USD)]]+STOCK[[#This Row],[Costo Envío (USD)]]+STOCK[[#This Row],[Comisión 10%]]</f>
        <v>12.322222222222221</v>
      </c>
      <c r="U303" s="7">
        <f>STOCK[[#This Row],[Costo total]]*1.5</f>
        <v>18.483333333333331</v>
      </c>
      <c r="V303" s="7">
        <v>16</v>
      </c>
      <c r="W303" s="7">
        <f>STOCK[[#This Row],[Precio Final]]-STOCK[[#This Row],[Costo total]]</f>
        <v>3.6777777777777789</v>
      </c>
      <c r="X303" s="7">
        <f>STOCK[[#This Row],[Ganancia Unitaria]]*STOCK[[#This Row],[Salidas]]</f>
        <v>11.033333333333337</v>
      </c>
      <c r="AA303" s="7">
        <f>STOCK[[#This Row],[Costo total]]*STOCK[[#This Row],[Entradas]]</f>
        <v>36.966666666666661</v>
      </c>
      <c r="AB303" s="7">
        <f>STOCK[[#This Row],[Stock Actual]]*STOCK[[#This Row],[Costo total]]</f>
        <v>0</v>
      </c>
    </row>
    <row r="304" spans="1:28" s="12" customFormat="1" ht="50" customHeight="1" x14ac:dyDescent="0.15">
      <c r="A304" s="12" t="s">
        <v>159</v>
      </c>
      <c r="B304" s="70"/>
      <c r="C304" s="12" t="s">
        <v>4</v>
      </c>
      <c r="D304" s="12" t="s">
        <v>26</v>
      </c>
      <c r="E304" s="12" t="s">
        <v>119</v>
      </c>
      <c r="F304" s="12" t="s">
        <v>241</v>
      </c>
      <c r="G304" s="12" t="s">
        <v>69</v>
      </c>
      <c r="H304" s="12">
        <f>STOCK[[#This Row],[Precio Final]]</f>
        <v>15</v>
      </c>
      <c r="I304" s="12">
        <f>STOCK[[#This Row],[Precio Venta Ideal (x1.5)]]</f>
        <v>18.333333333333332</v>
      </c>
      <c r="J304" s="87">
        <v>4</v>
      </c>
      <c r="K304" s="87">
        <f>SUMIFS(VENTAS[Cantidad],VENTAS[Código del producto Vendido],STOCK[[#This Row],[Code]])</f>
        <v>4</v>
      </c>
      <c r="L304" s="87">
        <f>STOCK[[#This Row],[Entradas]]-STOCK[[#This Row],[Salidas]]</f>
        <v>0</v>
      </c>
      <c r="M304" s="12">
        <f>STOCK[[#This Row],[Precio Final]]*10%</f>
        <v>1.5</v>
      </c>
      <c r="N304" s="12">
        <v>166</v>
      </c>
      <c r="O304" s="12">
        <v>18</v>
      </c>
      <c r="P304" s="12">
        <v>9.2222222222222214</v>
      </c>
      <c r="Q304" s="87">
        <v>150</v>
      </c>
      <c r="R304" s="12">
        <v>10</v>
      </c>
      <c r="S304" s="12">
        <f>STOCK[[#This Row],[Peso (g)]]*STOCK[[#This Row],[Precio Envío Kilogramo (USD)]]/1000</f>
        <v>1.5</v>
      </c>
      <c r="T304" s="12">
        <f>STOCK[[#This Row],[Costo Unitario (USD)]]+STOCK[[#This Row],[Costo Envío (USD)]]+STOCK[[#This Row],[Comisión 10%]]</f>
        <v>12.222222222222221</v>
      </c>
      <c r="U304" s="12">
        <f>STOCK[[#This Row],[Costo total]]*1.5</f>
        <v>18.333333333333332</v>
      </c>
      <c r="V304" s="12">
        <v>15</v>
      </c>
      <c r="W304" s="12">
        <f>STOCK[[#This Row],[Precio Final]]-STOCK[[#This Row],[Costo total]]</f>
        <v>2.7777777777777786</v>
      </c>
      <c r="X304" s="12">
        <f>STOCK[[#This Row],[Ganancia Unitaria]]*STOCK[[#This Row],[Salidas]]</f>
        <v>11.111111111111114</v>
      </c>
      <c r="AA304" s="12">
        <f>STOCK[[#This Row],[Costo total]]*STOCK[[#This Row],[Entradas]]</f>
        <v>48.888888888888886</v>
      </c>
      <c r="AB304" s="12">
        <f>STOCK[[#This Row],[Stock Actual]]*STOCK[[#This Row],[Costo total]]</f>
        <v>0</v>
      </c>
    </row>
    <row r="305" spans="1:28" s="7" customFormat="1" ht="50" customHeight="1" x14ac:dyDescent="0.15">
      <c r="A305" s="7" t="s">
        <v>757</v>
      </c>
      <c r="B305" s="70"/>
      <c r="C305" s="7" t="s">
        <v>4</v>
      </c>
      <c r="D305" s="7" t="s">
        <v>26</v>
      </c>
      <c r="E305" s="7" t="s">
        <v>391</v>
      </c>
      <c r="F305" s="7" t="s">
        <v>2137</v>
      </c>
      <c r="G305" s="7" t="s">
        <v>69</v>
      </c>
      <c r="H305" s="7">
        <f>STOCK[[#This Row],[Precio Final]]</f>
        <v>20</v>
      </c>
      <c r="I305" s="7">
        <f>STOCK[[#This Row],[Precio Venta Ideal (x1.5)]]</f>
        <v>19.083333333333332</v>
      </c>
      <c r="J305" s="8">
        <v>5</v>
      </c>
      <c r="K305" s="8">
        <f>SUMIFS(VENTAS[Cantidad],VENTAS[Código del producto Vendido],STOCK[[#This Row],[Code]])</f>
        <v>2</v>
      </c>
      <c r="L305" s="8">
        <f>STOCK[[#This Row],[Entradas]]-STOCK[[#This Row],[Salidas]]</f>
        <v>3</v>
      </c>
      <c r="M305" s="7">
        <f>STOCK[[#This Row],[Precio Final]]*10%</f>
        <v>2</v>
      </c>
      <c r="N305" s="7">
        <v>166</v>
      </c>
      <c r="O305" s="7">
        <v>18</v>
      </c>
      <c r="P305" s="7">
        <v>9.2222222222222214</v>
      </c>
      <c r="Q305" s="8">
        <v>150</v>
      </c>
      <c r="R305" s="7">
        <v>10</v>
      </c>
      <c r="S305" s="7">
        <f>STOCK[[#This Row],[Peso (g)]]*STOCK[[#This Row],[Precio Envío Kilogramo (USD)]]/1000</f>
        <v>1.5</v>
      </c>
      <c r="T305" s="12">
        <f>STOCK[[#This Row],[Costo Unitario (USD)]]+STOCK[[#This Row],[Costo Envío (USD)]]+STOCK[[#This Row],[Comisión 10%]]</f>
        <v>12.722222222222221</v>
      </c>
      <c r="U305" s="7">
        <f>STOCK[[#This Row],[Costo total]]*1.5</f>
        <v>19.083333333333332</v>
      </c>
      <c r="V305" s="7">
        <v>20</v>
      </c>
      <c r="W305" s="7">
        <f>STOCK[[#This Row],[Precio Final]]-STOCK[[#This Row],[Costo total]]</f>
        <v>7.2777777777777786</v>
      </c>
      <c r="X305" s="7">
        <f>STOCK[[#This Row],[Ganancia Unitaria]]*STOCK[[#This Row],[Salidas]]</f>
        <v>14.555555555555557</v>
      </c>
      <c r="AA305" s="7">
        <f>STOCK[[#This Row],[Costo total]]*STOCK[[#This Row],[Entradas]]</f>
        <v>63.611111111111107</v>
      </c>
      <c r="AB305" s="7">
        <f>STOCK[[#This Row],[Stock Actual]]*STOCK[[#This Row],[Costo total]]</f>
        <v>38.166666666666664</v>
      </c>
    </row>
    <row r="306" spans="1:28" s="12" customFormat="1" ht="50" customHeight="1" x14ac:dyDescent="0.15">
      <c r="A306" s="12" t="s">
        <v>758</v>
      </c>
      <c r="B306" s="70"/>
      <c r="C306" s="12" t="s">
        <v>4</v>
      </c>
      <c r="D306" s="12" t="s">
        <v>26</v>
      </c>
      <c r="E306" s="12" t="s">
        <v>391</v>
      </c>
      <c r="F306" s="12" t="s">
        <v>241</v>
      </c>
      <c r="G306" s="12" t="s">
        <v>69</v>
      </c>
      <c r="H306" s="12">
        <f>STOCK[[#This Row],[Precio Final]]</f>
        <v>15</v>
      </c>
      <c r="I306" s="12">
        <f>STOCK[[#This Row],[Precio Venta Ideal (x1.5)]]</f>
        <v>18.333333333333332</v>
      </c>
      <c r="J306" s="87">
        <v>2</v>
      </c>
      <c r="K306" s="87">
        <f>SUMIFS(VENTAS[Cantidad],VENTAS[Código del producto Vendido],STOCK[[#This Row],[Code]])</f>
        <v>2</v>
      </c>
      <c r="L306" s="87">
        <f>STOCK[[#This Row],[Entradas]]-STOCK[[#This Row],[Salidas]]</f>
        <v>0</v>
      </c>
      <c r="M306" s="12">
        <f>STOCK[[#This Row],[Precio Final]]*10%</f>
        <v>1.5</v>
      </c>
      <c r="N306" s="12">
        <v>166</v>
      </c>
      <c r="O306" s="12">
        <v>18</v>
      </c>
      <c r="P306" s="12">
        <v>9.2222222222222214</v>
      </c>
      <c r="Q306" s="87">
        <v>150</v>
      </c>
      <c r="R306" s="12">
        <v>10</v>
      </c>
      <c r="S306" s="12">
        <f>STOCK[[#This Row],[Peso (g)]]*STOCK[[#This Row],[Precio Envío Kilogramo (USD)]]/1000</f>
        <v>1.5</v>
      </c>
      <c r="T306" s="12">
        <f>STOCK[[#This Row],[Costo Unitario (USD)]]+STOCK[[#This Row],[Costo Envío (USD)]]+STOCK[[#This Row],[Comisión 10%]]</f>
        <v>12.222222222222221</v>
      </c>
      <c r="U306" s="12">
        <f>STOCK[[#This Row],[Costo total]]*1.5</f>
        <v>18.333333333333332</v>
      </c>
      <c r="V306" s="12">
        <v>15</v>
      </c>
      <c r="W306" s="12">
        <f>STOCK[[#This Row],[Precio Final]]-STOCK[[#This Row],[Costo total]]</f>
        <v>2.7777777777777786</v>
      </c>
      <c r="X306" s="12">
        <f>STOCK[[#This Row],[Ganancia Unitaria]]*STOCK[[#This Row],[Salidas]]</f>
        <v>5.5555555555555571</v>
      </c>
      <c r="AA306" s="12">
        <f>STOCK[[#This Row],[Costo total]]*STOCK[[#This Row],[Entradas]]</f>
        <v>24.444444444444443</v>
      </c>
      <c r="AB306" s="12">
        <f>STOCK[[#This Row],[Stock Actual]]*STOCK[[#This Row],[Costo total]]</f>
        <v>0</v>
      </c>
    </row>
    <row r="307" spans="1:28" s="7" customFormat="1" ht="50" customHeight="1" x14ac:dyDescent="0.15">
      <c r="A307" s="7" t="s">
        <v>759</v>
      </c>
      <c r="B307" s="70"/>
      <c r="C307" s="7" t="s">
        <v>4</v>
      </c>
      <c r="D307" s="7" t="s">
        <v>2698</v>
      </c>
      <c r="E307" s="7" t="s">
        <v>391</v>
      </c>
      <c r="F307" s="7" t="s">
        <v>2122</v>
      </c>
      <c r="G307" s="7" t="s">
        <v>69</v>
      </c>
      <c r="H307" s="7">
        <f>STOCK[[#This Row],[Precio Final]]</f>
        <v>20</v>
      </c>
      <c r="I307" s="7">
        <f>STOCK[[#This Row],[Precio Venta Ideal (x1.5)]]</f>
        <v>19.083333333333332</v>
      </c>
      <c r="J307" s="8">
        <v>3</v>
      </c>
      <c r="K307" s="8">
        <f>SUMIFS(VENTAS[Cantidad],VENTAS[Código del producto Vendido],STOCK[[#This Row],[Code]])</f>
        <v>3</v>
      </c>
      <c r="L307" s="8">
        <f>STOCK[[#This Row],[Entradas]]-STOCK[[#This Row],[Salidas]]</f>
        <v>0</v>
      </c>
      <c r="M307" s="7">
        <f>STOCK[[#This Row],[Precio Final]]*10%</f>
        <v>2</v>
      </c>
      <c r="N307" s="7">
        <v>166</v>
      </c>
      <c r="O307" s="7">
        <v>18</v>
      </c>
      <c r="P307" s="7">
        <v>9.2222222222222214</v>
      </c>
      <c r="Q307" s="8">
        <v>150</v>
      </c>
      <c r="R307" s="7">
        <v>10</v>
      </c>
      <c r="S307" s="7">
        <f>STOCK[[#This Row],[Peso (g)]]*STOCK[[#This Row],[Precio Envío Kilogramo (USD)]]/1000</f>
        <v>1.5</v>
      </c>
      <c r="T307" s="12">
        <f>STOCK[[#This Row],[Costo Unitario (USD)]]+STOCK[[#This Row],[Costo Envío (USD)]]+STOCK[[#This Row],[Comisión 10%]]</f>
        <v>12.722222222222221</v>
      </c>
      <c r="U307" s="7">
        <f>STOCK[[#This Row],[Costo total]]*1.5</f>
        <v>19.083333333333332</v>
      </c>
      <c r="V307" s="7">
        <v>20</v>
      </c>
      <c r="W307" s="7">
        <f>STOCK[[#This Row],[Precio Final]]-STOCK[[#This Row],[Costo total]]</f>
        <v>7.2777777777777786</v>
      </c>
      <c r="X307" s="7">
        <f>STOCK[[#This Row],[Ganancia Unitaria]]*STOCK[[#This Row],[Salidas]]</f>
        <v>21.833333333333336</v>
      </c>
      <c r="AA307" s="7">
        <f>STOCK[[#This Row],[Costo total]]*STOCK[[#This Row],[Entradas]]</f>
        <v>38.166666666666664</v>
      </c>
      <c r="AB307" s="7">
        <f>STOCK[[#This Row],[Stock Actual]]*STOCK[[#This Row],[Costo total]]</f>
        <v>0</v>
      </c>
    </row>
    <row r="308" spans="1:28" s="12" customFormat="1" ht="50" customHeight="1" x14ac:dyDescent="0.15">
      <c r="A308" s="12" t="s">
        <v>162</v>
      </c>
      <c r="B308" s="70"/>
      <c r="C308" s="12" t="s">
        <v>4</v>
      </c>
      <c r="D308" s="12" t="s">
        <v>26</v>
      </c>
      <c r="E308" s="12" t="s">
        <v>120</v>
      </c>
      <c r="F308" s="12" t="s">
        <v>244</v>
      </c>
      <c r="G308" s="12" t="s">
        <v>69</v>
      </c>
      <c r="H308" s="12">
        <f>STOCK[[#This Row],[Precio Final]]</f>
        <v>20</v>
      </c>
      <c r="I308" s="12">
        <f>STOCK[[#This Row],[Precio Venta Ideal (x1.5)]]</f>
        <v>19.083333333333332</v>
      </c>
      <c r="J308" s="87">
        <v>4</v>
      </c>
      <c r="K308" s="87">
        <f>SUMIFS(VENTAS[Cantidad],VENTAS[Código del producto Vendido],STOCK[[#This Row],[Code]])</f>
        <v>4</v>
      </c>
      <c r="L308" s="87">
        <f>STOCK[[#This Row],[Entradas]]-STOCK[[#This Row],[Salidas]]</f>
        <v>0</v>
      </c>
      <c r="M308" s="12">
        <f>STOCK[[#This Row],[Precio Final]]*10%</f>
        <v>2</v>
      </c>
      <c r="N308" s="12">
        <v>166</v>
      </c>
      <c r="O308" s="12">
        <v>18</v>
      </c>
      <c r="P308" s="12">
        <v>9.2222222222222214</v>
      </c>
      <c r="Q308" s="87">
        <v>150</v>
      </c>
      <c r="R308" s="12">
        <v>10</v>
      </c>
      <c r="S308" s="12">
        <f>STOCK[[#This Row],[Peso (g)]]*STOCK[[#This Row],[Precio Envío Kilogramo (USD)]]/1000</f>
        <v>1.5</v>
      </c>
      <c r="T308" s="12">
        <f>STOCK[[#This Row],[Costo Unitario (USD)]]+STOCK[[#This Row],[Costo Envío (USD)]]+STOCK[[#This Row],[Comisión 10%]]</f>
        <v>12.722222222222221</v>
      </c>
      <c r="U308" s="12">
        <f>STOCK[[#This Row],[Costo total]]*1.5</f>
        <v>19.083333333333332</v>
      </c>
      <c r="V308" s="12">
        <v>20</v>
      </c>
      <c r="W308" s="12">
        <f>STOCK[[#This Row],[Precio Final]]-STOCK[[#This Row],[Costo total]]</f>
        <v>7.2777777777777786</v>
      </c>
      <c r="X308" s="12">
        <f>STOCK[[#This Row],[Ganancia Unitaria]]*STOCK[[#This Row],[Salidas]]</f>
        <v>29.111111111111114</v>
      </c>
      <c r="AA308" s="12">
        <f>STOCK[[#This Row],[Costo total]]*STOCK[[#This Row],[Entradas]]</f>
        <v>50.888888888888886</v>
      </c>
      <c r="AB308" s="12">
        <f>STOCK[[#This Row],[Stock Actual]]*STOCK[[#This Row],[Costo total]]</f>
        <v>0</v>
      </c>
    </row>
    <row r="309" spans="1:28" s="7" customFormat="1" ht="50" customHeight="1" x14ac:dyDescent="0.15">
      <c r="A309" s="7" t="s">
        <v>163</v>
      </c>
      <c r="B309" s="70"/>
      <c r="C309" s="7" t="s">
        <v>4</v>
      </c>
      <c r="D309" s="7" t="s">
        <v>26</v>
      </c>
      <c r="E309" s="7" t="s">
        <v>121</v>
      </c>
      <c r="F309" s="7" t="s">
        <v>244</v>
      </c>
      <c r="G309" s="7" t="s">
        <v>69</v>
      </c>
      <c r="H309" s="7">
        <f>STOCK[[#This Row],[Precio Final]]</f>
        <v>20</v>
      </c>
      <c r="I309" s="7">
        <f>STOCK[[#This Row],[Precio Venta Ideal (x1.5)]]</f>
        <v>19.083333333333332</v>
      </c>
      <c r="J309" s="8">
        <v>4</v>
      </c>
      <c r="K309" s="8">
        <f>SUMIFS(VENTAS[Cantidad],VENTAS[Código del producto Vendido],STOCK[[#This Row],[Code]])</f>
        <v>4</v>
      </c>
      <c r="L309" s="8">
        <f>STOCK[[#This Row],[Entradas]]-STOCK[[#This Row],[Salidas]]</f>
        <v>0</v>
      </c>
      <c r="M309" s="7">
        <f>STOCK[[#This Row],[Precio Final]]*10%</f>
        <v>2</v>
      </c>
      <c r="N309" s="7">
        <v>166</v>
      </c>
      <c r="O309" s="7">
        <v>18</v>
      </c>
      <c r="P309" s="7">
        <v>9.2222222222222214</v>
      </c>
      <c r="Q309" s="8">
        <v>150</v>
      </c>
      <c r="R309" s="7">
        <v>10</v>
      </c>
      <c r="S309" s="7">
        <f>STOCK[[#This Row],[Peso (g)]]*STOCK[[#This Row],[Precio Envío Kilogramo (USD)]]/1000</f>
        <v>1.5</v>
      </c>
      <c r="T309" s="12">
        <f>STOCK[[#This Row],[Costo Unitario (USD)]]+STOCK[[#This Row],[Costo Envío (USD)]]+STOCK[[#This Row],[Comisión 10%]]</f>
        <v>12.722222222222221</v>
      </c>
      <c r="U309" s="7">
        <f>STOCK[[#This Row],[Costo total]]*1.5</f>
        <v>19.083333333333332</v>
      </c>
      <c r="V309" s="7">
        <v>20</v>
      </c>
      <c r="W309" s="7">
        <f>STOCK[[#This Row],[Precio Final]]-STOCK[[#This Row],[Costo total]]</f>
        <v>7.2777777777777786</v>
      </c>
      <c r="X309" s="7">
        <f>STOCK[[#This Row],[Ganancia Unitaria]]*STOCK[[#This Row],[Salidas]]</f>
        <v>29.111111111111114</v>
      </c>
      <c r="AA309" s="7">
        <f>STOCK[[#This Row],[Costo total]]*STOCK[[#This Row],[Entradas]]</f>
        <v>50.888888888888886</v>
      </c>
      <c r="AB309" s="7">
        <f>STOCK[[#This Row],[Stock Actual]]*STOCK[[#This Row],[Costo total]]</f>
        <v>0</v>
      </c>
    </row>
    <row r="310" spans="1:28" s="12" customFormat="1" ht="50" customHeight="1" x14ac:dyDescent="0.15">
      <c r="A310" s="12" t="s">
        <v>164</v>
      </c>
      <c r="B310" s="70"/>
      <c r="C310" s="12" t="s">
        <v>4</v>
      </c>
      <c r="D310" s="12" t="s">
        <v>26</v>
      </c>
      <c r="E310" s="12" t="s">
        <v>122</v>
      </c>
      <c r="F310" s="12" t="s">
        <v>244</v>
      </c>
      <c r="G310" s="12" t="s">
        <v>69</v>
      </c>
      <c r="H310" s="12">
        <f>STOCK[[#This Row],[Precio Final]]</f>
        <v>20</v>
      </c>
      <c r="I310" s="12">
        <f>STOCK[[#This Row],[Precio Venta Ideal (x1.5)]]</f>
        <v>19.083333333333332</v>
      </c>
      <c r="J310" s="87">
        <v>4</v>
      </c>
      <c r="K310" s="87">
        <f>SUMIFS(VENTAS[Cantidad],VENTAS[Código del producto Vendido],STOCK[[#This Row],[Code]])</f>
        <v>4</v>
      </c>
      <c r="L310" s="87">
        <f>STOCK[[#This Row],[Entradas]]-STOCK[[#This Row],[Salidas]]</f>
        <v>0</v>
      </c>
      <c r="M310" s="12">
        <f>STOCK[[#This Row],[Precio Final]]*10%</f>
        <v>2</v>
      </c>
      <c r="N310" s="12">
        <v>166</v>
      </c>
      <c r="O310" s="12">
        <v>18</v>
      </c>
      <c r="P310" s="12">
        <v>9.2222222222222214</v>
      </c>
      <c r="Q310" s="87">
        <v>150</v>
      </c>
      <c r="R310" s="12">
        <v>10</v>
      </c>
      <c r="S310" s="12">
        <f>STOCK[[#This Row],[Peso (g)]]*STOCK[[#This Row],[Precio Envío Kilogramo (USD)]]/1000</f>
        <v>1.5</v>
      </c>
      <c r="T310" s="12">
        <f>STOCK[[#This Row],[Costo Unitario (USD)]]+STOCK[[#This Row],[Costo Envío (USD)]]+STOCK[[#This Row],[Comisión 10%]]</f>
        <v>12.722222222222221</v>
      </c>
      <c r="U310" s="12">
        <f>STOCK[[#This Row],[Costo total]]*1.5</f>
        <v>19.083333333333332</v>
      </c>
      <c r="V310" s="12">
        <v>20</v>
      </c>
      <c r="W310" s="12">
        <f>STOCK[[#This Row],[Precio Final]]-STOCK[[#This Row],[Costo total]]</f>
        <v>7.2777777777777786</v>
      </c>
      <c r="X310" s="12">
        <f>STOCK[[#This Row],[Ganancia Unitaria]]*STOCK[[#This Row],[Salidas]]</f>
        <v>29.111111111111114</v>
      </c>
      <c r="AA310" s="12">
        <f>STOCK[[#This Row],[Costo total]]*STOCK[[#This Row],[Entradas]]</f>
        <v>50.888888888888886</v>
      </c>
      <c r="AB310" s="12">
        <f>STOCK[[#This Row],[Stock Actual]]*STOCK[[#This Row],[Costo total]]</f>
        <v>0</v>
      </c>
    </row>
    <row r="311" spans="1:28" s="7" customFormat="1" ht="50" customHeight="1" x14ac:dyDescent="0.15">
      <c r="A311" s="7" t="s">
        <v>165</v>
      </c>
      <c r="B311" s="70"/>
      <c r="C311" s="7" t="s">
        <v>4</v>
      </c>
      <c r="D311" s="7" t="s">
        <v>26</v>
      </c>
      <c r="E311" s="7" t="s">
        <v>123</v>
      </c>
      <c r="F311" s="7" t="s">
        <v>244</v>
      </c>
      <c r="G311" s="7" t="s">
        <v>69</v>
      </c>
      <c r="H311" s="7">
        <f>STOCK[[#This Row],[Precio Final]]</f>
        <v>20</v>
      </c>
      <c r="I311" s="7">
        <f>STOCK[[#This Row],[Precio Venta Ideal (x1.5)]]</f>
        <v>19.083333333333332</v>
      </c>
      <c r="J311" s="8">
        <v>4</v>
      </c>
      <c r="K311" s="8">
        <f>SUMIFS(VENTAS[Cantidad],VENTAS[Código del producto Vendido],STOCK[[#This Row],[Code]])</f>
        <v>4</v>
      </c>
      <c r="L311" s="8">
        <f>STOCK[[#This Row],[Entradas]]-STOCK[[#This Row],[Salidas]]</f>
        <v>0</v>
      </c>
      <c r="M311" s="7">
        <f>STOCK[[#This Row],[Precio Final]]*10%</f>
        <v>2</v>
      </c>
      <c r="N311" s="7">
        <v>166</v>
      </c>
      <c r="O311" s="7">
        <v>18</v>
      </c>
      <c r="P311" s="7">
        <v>9.2222222222222214</v>
      </c>
      <c r="Q311" s="8">
        <v>150</v>
      </c>
      <c r="R311" s="7">
        <v>10</v>
      </c>
      <c r="S311" s="7">
        <f>STOCK[[#This Row],[Peso (g)]]*STOCK[[#This Row],[Precio Envío Kilogramo (USD)]]/1000</f>
        <v>1.5</v>
      </c>
      <c r="T311" s="12">
        <f>STOCK[[#This Row],[Costo Unitario (USD)]]+STOCK[[#This Row],[Costo Envío (USD)]]+STOCK[[#This Row],[Comisión 10%]]</f>
        <v>12.722222222222221</v>
      </c>
      <c r="U311" s="7">
        <f>STOCK[[#This Row],[Costo total]]*1.5</f>
        <v>19.083333333333332</v>
      </c>
      <c r="V311" s="7">
        <v>20</v>
      </c>
      <c r="W311" s="7">
        <f>STOCK[[#This Row],[Precio Final]]-STOCK[[#This Row],[Costo total]]</f>
        <v>7.2777777777777786</v>
      </c>
      <c r="X311" s="7">
        <f>STOCK[[#This Row],[Ganancia Unitaria]]*STOCK[[#This Row],[Salidas]]</f>
        <v>29.111111111111114</v>
      </c>
      <c r="AA311" s="7">
        <f>STOCK[[#This Row],[Costo total]]*STOCK[[#This Row],[Entradas]]</f>
        <v>50.888888888888886</v>
      </c>
      <c r="AB311" s="7">
        <f>STOCK[[#This Row],[Stock Actual]]*STOCK[[#This Row],[Costo total]]</f>
        <v>0</v>
      </c>
    </row>
    <row r="312" spans="1:28" s="12" customFormat="1" ht="50" customHeight="1" x14ac:dyDescent="0.15">
      <c r="A312" s="12" t="s">
        <v>166</v>
      </c>
      <c r="B312" s="70"/>
      <c r="C312" s="12" t="s">
        <v>4</v>
      </c>
      <c r="D312" s="12" t="s">
        <v>26</v>
      </c>
      <c r="E312" s="12" t="s">
        <v>124</v>
      </c>
      <c r="F312" s="12" t="s">
        <v>244</v>
      </c>
      <c r="G312" s="12" t="s">
        <v>69</v>
      </c>
      <c r="H312" s="12">
        <f>STOCK[[#This Row],[Precio Final]]</f>
        <v>18</v>
      </c>
      <c r="I312" s="12">
        <f>STOCK[[#This Row],[Precio Venta Ideal (x1.5)]]</f>
        <v>18.783333333333331</v>
      </c>
      <c r="J312" s="87">
        <v>4</v>
      </c>
      <c r="K312" s="87">
        <f>SUMIFS(VENTAS[Cantidad],VENTAS[Código del producto Vendido],STOCK[[#This Row],[Code]])</f>
        <v>4</v>
      </c>
      <c r="L312" s="87">
        <f>STOCK[[#This Row],[Entradas]]-STOCK[[#This Row],[Salidas]]</f>
        <v>0</v>
      </c>
      <c r="M312" s="12">
        <f>STOCK[[#This Row],[Precio Final]]*10%</f>
        <v>1.8</v>
      </c>
      <c r="N312" s="12">
        <v>166</v>
      </c>
      <c r="O312" s="12">
        <v>18</v>
      </c>
      <c r="P312" s="12">
        <v>9.2222222222222214</v>
      </c>
      <c r="Q312" s="87">
        <v>150</v>
      </c>
      <c r="R312" s="12">
        <v>10</v>
      </c>
      <c r="S312" s="12">
        <f>STOCK[[#This Row],[Peso (g)]]*STOCK[[#This Row],[Precio Envío Kilogramo (USD)]]/1000</f>
        <v>1.5</v>
      </c>
      <c r="T312" s="12">
        <f>STOCK[[#This Row],[Costo Unitario (USD)]]+STOCK[[#This Row],[Costo Envío (USD)]]+STOCK[[#This Row],[Comisión 10%]]</f>
        <v>12.522222222222222</v>
      </c>
      <c r="U312" s="12">
        <f>STOCK[[#This Row],[Costo total]]*1.5</f>
        <v>18.783333333333331</v>
      </c>
      <c r="V312" s="12">
        <v>18</v>
      </c>
      <c r="W312" s="12">
        <f>STOCK[[#This Row],[Precio Final]]-STOCK[[#This Row],[Costo total]]</f>
        <v>5.4777777777777779</v>
      </c>
      <c r="X312" s="12">
        <f>STOCK[[#This Row],[Ganancia Unitaria]]*STOCK[[#This Row],[Salidas]]</f>
        <v>21.911111111111111</v>
      </c>
      <c r="AA312" s="12">
        <f>STOCK[[#This Row],[Costo total]]*STOCK[[#This Row],[Entradas]]</f>
        <v>50.088888888888889</v>
      </c>
      <c r="AB312" s="12">
        <f>STOCK[[#This Row],[Stock Actual]]*STOCK[[#This Row],[Costo total]]</f>
        <v>0</v>
      </c>
    </row>
    <row r="313" spans="1:28" s="7" customFormat="1" ht="50" customHeight="1" x14ac:dyDescent="0.15">
      <c r="A313" s="7" t="s">
        <v>167</v>
      </c>
      <c r="B313" s="70"/>
      <c r="C313" s="7" t="s">
        <v>4</v>
      </c>
      <c r="D313" s="7" t="s">
        <v>26</v>
      </c>
      <c r="E313" s="7" t="s">
        <v>125</v>
      </c>
      <c r="F313" s="7" t="s">
        <v>241</v>
      </c>
      <c r="G313" s="7" t="s">
        <v>69</v>
      </c>
      <c r="H313" s="7">
        <f>STOCK[[#This Row],[Precio Final]]</f>
        <v>18</v>
      </c>
      <c r="I313" s="7">
        <f>STOCK[[#This Row],[Precio Venta Ideal (x1.5)]]</f>
        <v>18.783333333333331</v>
      </c>
      <c r="J313" s="8">
        <v>4</v>
      </c>
      <c r="K313" s="8">
        <f>SUMIFS(VENTAS[Cantidad],VENTAS[Código del producto Vendido],STOCK[[#This Row],[Code]])</f>
        <v>4</v>
      </c>
      <c r="L313" s="8">
        <f>STOCK[[#This Row],[Entradas]]-STOCK[[#This Row],[Salidas]]</f>
        <v>0</v>
      </c>
      <c r="M313" s="7">
        <f>STOCK[[#This Row],[Precio Final]]*10%</f>
        <v>1.8</v>
      </c>
      <c r="N313" s="7">
        <v>166</v>
      </c>
      <c r="O313" s="7">
        <v>18</v>
      </c>
      <c r="P313" s="7">
        <v>9.2222222222222214</v>
      </c>
      <c r="Q313" s="8">
        <v>150</v>
      </c>
      <c r="R313" s="7">
        <v>10</v>
      </c>
      <c r="S313" s="7">
        <f>STOCK[[#This Row],[Peso (g)]]*STOCK[[#This Row],[Precio Envío Kilogramo (USD)]]/1000</f>
        <v>1.5</v>
      </c>
      <c r="T313" s="12">
        <f>STOCK[[#This Row],[Costo Unitario (USD)]]+STOCK[[#This Row],[Costo Envío (USD)]]+STOCK[[#This Row],[Comisión 10%]]</f>
        <v>12.522222222222222</v>
      </c>
      <c r="U313" s="7">
        <f>STOCK[[#This Row],[Costo total]]*1.5</f>
        <v>18.783333333333331</v>
      </c>
      <c r="V313" s="7">
        <v>18</v>
      </c>
      <c r="W313" s="7">
        <f>STOCK[[#This Row],[Precio Final]]-STOCK[[#This Row],[Costo total]]</f>
        <v>5.4777777777777779</v>
      </c>
      <c r="X313" s="7">
        <f>STOCK[[#This Row],[Ganancia Unitaria]]*STOCK[[#This Row],[Salidas]]</f>
        <v>21.911111111111111</v>
      </c>
      <c r="AA313" s="7">
        <f>STOCK[[#This Row],[Costo total]]*STOCK[[#This Row],[Entradas]]</f>
        <v>50.088888888888889</v>
      </c>
      <c r="AB313" s="7">
        <f>STOCK[[#This Row],[Stock Actual]]*STOCK[[#This Row],[Costo total]]</f>
        <v>0</v>
      </c>
    </row>
    <row r="314" spans="1:28" s="12" customFormat="1" ht="50" customHeight="1" x14ac:dyDescent="0.15">
      <c r="A314" s="12" t="s">
        <v>760</v>
      </c>
      <c r="B314" s="70"/>
      <c r="C314" s="12" t="s">
        <v>4</v>
      </c>
      <c r="D314" s="12" t="s">
        <v>1911</v>
      </c>
      <c r="E314" s="12" t="s">
        <v>2759</v>
      </c>
      <c r="F314" s="12" t="s">
        <v>2165</v>
      </c>
      <c r="G314" s="12" t="s">
        <v>69</v>
      </c>
      <c r="H314" s="12">
        <f>STOCK[[#This Row],[Precio Final]]</f>
        <v>8</v>
      </c>
      <c r="I314" s="12">
        <f>STOCK[[#This Row],[Precio Venta Ideal (x1.5)]]</f>
        <v>8.5525000000000002</v>
      </c>
      <c r="J314" s="87">
        <v>3</v>
      </c>
      <c r="K314" s="87">
        <f>SUMIFS(VENTAS[Cantidad],VENTAS[Código del producto Vendido],STOCK[[#This Row],[Code]])</f>
        <v>2</v>
      </c>
      <c r="L314" s="87">
        <f>STOCK[[#This Row],[Entradas]]-STOCK[[#This Row],[Salidas]]</f>
        <v>1</v>
      </c>
      <c r="M314" s="12">
        <f>STOCK[[#This Row],[Precio Final]]*10%</f>
        <v>0.8</v>
      </c>
      <c r="N314" s="12">
        <v>81.75</v>
      </c>
      <c r="O314" s="12">
        <v>18</v>
      </c>
      <c r="P314" s="12">
        <v>4.541666666666667</v>
      </c>
      <c r="Q314" s="87">
        <v>45</v>
      </c>
      <c r="R314" s="12">
        <v>8</v>
      </c>
      <c r="S314" s="12">
        <f>STOCK[[#This Row],[Peso (g)]]*STOCK[[#This Row],[Precio Envío Kilogramo (USD)]]/1000</f>
        <v>0.36</v>
      </c>
      <c r="T314" s="12">
        <f>STOCK[[#This Row],[Costo Unitario (USD)]]+STOCK[[#This Row],[Costo Envío (USD)]]+STOCK[[#This Row],[Comisión 10%]]</f>
        <v>5.7016666666666671</v>
      </c>
      <c r="U314" s="12">
        <f>STOCK[[#This Row],[Costo total]]*1.5</f>
        <v>8.5525000000000002</v>
      </c>
      <c r="V314" s="12">
        <v>8</v>
      </c>
      <c r="W314" s="12">
        <f>STOCK[[#This Row],[Precio Final]]-STOCK[[#This Row],[Costo total]]</f>
        <v>2.2983333333333329</v>
      </c>
      <c r="X314" s="12">
        <f>STOCK[[#This Row],[Ganancia Unitaria]]*STOCK[[#This Row],[Salidas]]</f>
        <v>4.5966666666666658</v>
      </c>
      <c r="AA314" s="12">
        <f>STOCK[[#This Row],[Costo total]]*STOCK[[#This Row],[Entradas]]</f>
        <v>17.105</v>
      </c>
      <c r="AB314" s="12">
        <f>STOCK[[#This Row],[Stock Actual]]*STOCK[[#This Row],[Costo total]]</f>
        <v>5.7016666666666671</v>
      </c>
    </row>
    <row r="315" spans="1:28" s="7" customFormat="1" ht="50" customHeight="1" x14ac:dyDescent="0.15">
      <c r="A315" s="7" t="s">
        <v>761</v>
      </c>
      <c r="B315" s="70"/>
      <c r="C315" s="7" t="s">
        <v>4</v>
      </c>
      <c r="D315" s="7" t="s">
        <v>1911</v>
      </c>
      <c r="E315" s="7" t="s">
        <v>2759</v>
      </c>
      <c r="F315" s="7" t="s">
        <v>2171</v>
      </c>
      <c r="G315" s="7" t="s">
        <v>69</v>
      </c>
      <c r="H315" s="7">
        <f>STOCK[[#This Row],[Precio Final]]</f>
        <v>8</v>
      </c>
      <c r="I315" s="7">
        <f>STOCK[[#This Row],[Precio Venta Ideal (x1.5)]]</f>
        <v>8.5525000000000002</v>
      </c>
      <c r="J315" s="8">
        <v>3</v>
      </c>
      <c r="K315" s="8">
        <f>SUMIFS(VENTAS[Cantidad],VENTAS[Código del producto Vendido],STOCK[[#This Row],[Code]])</f>
        <v>3</v>
      </c>
      <c r="L315" s="8">
        <f>STOCK[[#This Row],[Entradas]]-STOCK[[#This Row],[Salidas]]</f>
        <v>0</v>
      </c>
      <c r="M315" s="7">
        <f>STOCK[[#This Row],[Precio Final]]*10%</f>
        <v>0.8</v>
      </c>
      <c r="N315" s="7">
        <v>81.75</v>
      </c>
      <c r="O315" s="7">
        <v>18</v>
      </c>
      <c r="P315" s="7">
        <v>4.541666666666667</v>
      </c>
      <c r="Q315" s="8">
        <v>45</v>
      </c>
      <c r="R315" s="7">
        <v>8</v>
      </c>
      <c r="S315" s="7">
        <f>STOCK[[#This Row],[Peso (g)]]*STOCK[[#This Row],[Precio Envío Kilogramo (USD)]]/1000</f>
        <v>0.36</v>
      </c>
      <c r="T315" s="12">
        <f>STOCK[[#This Row],[Costo Unitario (USD)]]+STOCK[[#This Row],[Costo Envío (USD)]]+STOCK[[#This Row],[Comisión 10%]]</f>
        <v>5.7016666666666671</v>
      </c>
      <c r="U315" s="7">
        <f>STOCK[[#This Row],[Costo total]]*1.5</f>
        <v>8.5525000000000002</v>
      </c>
      <c r="V315" s="7">
        <v>8</v>
      </c>
      <c r="W315" s="7">
        <f>STOCK[[#This Row],[Precio Final]]-STOCK[[#This Row],[Costo total]]</f>
        <v>2.2983333333333329</v>
      </c>
      <c r="X315" s="7">
        <f>STOCK[[#This Row],[Ganancia Unitaria]]*STOCK[[#This Row],[Salidas]]</f>
        <v>6.8949999999999987</v>
      </c>
      <c r="AA315" s="7">
        <f>STOCK[[#This Row],[Costo total]]*STOCK[[#This Row],[Entradas]]</f>
        <v>17.105</v>
      </c>
      <c r="AB315" s="7">
        <f>STOCK[[#This Row],[Stock Actual]]*STOCK[[#This Row],[Costo total]]</f>
        <v>0</v>
      </c>
    </row>
    <row r="316" spans="1:28" s="12" customFormat="1" ht="50" customHeight="1" x14ac:dyDescent="0.15">
      <c r="A316" s="12" t="s">
        <v>762</v>
      </c>
      <c r="B316" s="70"/>
      <c r="C316" s="12" t="s">
        <v>4</v>
      </c>
      <c r="D316" s="12" t="s">
        <v>1911</v>
      </c>
      <c r="E316" s="12" t="s">
        <v>2759</v>
      </c>
      <c r="F316" s="12" t="s">
        <v>2172</v>
      </c>
      <c r="G316" s="12" t="s">
        <v>69</v>
      </c>
      <c r="H316" s="12">
        <f>STOCK[[#This Row],[Precio Final]]</f>
        <v>8</v>
      </c>
      <c r="I316" s="12">
        <f>STOCK[[#This Row],[Precio Venta Ideal (x1.5)]]</f>
        <v>8.5525000000000002</v>
      </c>
      <c r="J316" s="87">
        <v>3</v>
      </c>
      <c r="K316" s="87">
        <f>SUMIFS(VENTAS[Cantidad],VENTAS[Código del producto Vendido],STOCK[[#This Row],[Code]])</f>
        <v>3</v>
      </c>
      <c r="L316" s="87">
        <f>STOCK[[#This Row],[Entradas]]-STOCK[[#This Row],[Salidas]]</f>
        <v>0</v>
      </c>
      <c r="M316" s="12">
        <f>STOCK[[#This Row],[Precio Final]]*10%</f>
        <v>0.8</v>
      </c>
      <c r="N316" s="12">
        <v>81.75</v>
      </c>
      <c r="O316" s="12">
        <v>18</v>
      </c>
      <c r="P316" s="12">
        <v>4.541666666666667</v>
      </c>
      <c r="Q316" s="87">
        <v>45</v>
      </c>
      <c r="R316" s="12">
        <v>8</v>
      </c>
      <c r="S316" s="12">
        <f>STOCK[[#This Row],[Peso (g)]]*STOCK[[#This Row],[Precio Envío Kilogramo (USD)]]/1000</f>
        <v>0.36</v>
      </c>
      <c r="T316" s="12">
        <f>STOCK[[#This Row],[Costo Unitario (USD)]]+STOCK[[#This Row],[Costo Envío (USD)]]+STOCK[[#This Row],[Comisión 10%]]</f>
        <v>5.7016666666666671</v>
      </c>
      <c r="U316" s="12">
        <f>STOCK[[#This Row],[Costo total]]*1.5</f>
        <v>8.5525000000000002</v>
      </c>
      <c r="V316" s="12">
        <v>8</v>
      </c>
      <c r="W316" s="12">
        <f>STOCK[[#This Row],[Precio Final]]-STOCK[[#This Row],[Costo total]]</f>
        <v>2.2983333333333329</v>
      </c>
      <c r="X316" s="12">
        <f>STOCK[[#This Row],[Ganancia Unitaria]]*STOCK[[#This Row],[Salidas]]</f>
        <v>6.8949999999999987</v>
      </c>
      <c r="AA316" s="12">
        <f>STOCK[[#This Row],[Costo total]]*STOCK[[#This Row],[Entradas]]</f>
        <v>17.105</v>
      </c>
      <c r="AB316" s="12">
        <f>STOCK[[#This Row],[Stock Actual]]*STOCK[[#This Row],[Costo total]]</f>
        <v>0</v>
      </c>
    </row>
    <row r="317" spans="1:28" s="7" customFormat="1" ht="50" customHeight="1" x14ac:dyDescent="0.15">
      <c r="A317" s="7" t="s">
        <v>182</v>
      </c>
      <c r="B317" s="70"/>
      <c r="C317" s="7" t="s">
        <v>4</v>
      </c>
      <c r="D317" s="7" t="s">
        <v>1911</v>
      </c>
      <c r="E317" s="7" t="s">
        <v>126</v>
      </c>
      <c r="F317" s="7" t="s">
        <v>243</v>
      </c>
      <c r="G317" s="7" t="s">
        <v>69</v>
      </c>
      <c r="H317" s="7">
        <f>STOCK[[#This Row],[Precio Final]]</f>
        <v>9</v>
      </c>
      <c r="I317" s="7">
        <f>STOCK[[#This Row],[Precio Venta Ideal (x1.5)]]</f>
        <v>9.5150000000000006</v>
      </c>
      <c r="J317" s="8">
        <v>3</v>
      </c>
      <c r="K317" s="8">
        <f>SUMIFS(VENTAS[Cantidad],VENTAS[Código del producto Vendido],STOCK[[#This Row],[Code]])</f>
        <v>3</v>
      </c>
      <c r="L317" s="8">
        <f>STOCK[[#This Row],[Entradas]]-STOCK[[#This Row],[Salidas]]</f>
        <v>0</v>
      </c>
      <c r="M317" s="7">
        <f>STOCK[[#This Row],[Precio Final]]*10%</f>
        <v>0.9</v>
      </c>
      <c r="N317" s="7">
        <v>91.5</v>
      </c>
      <c r="O317" s="7">
        <v>18</v>
      </c>
      <c r="P317" s="7">
        <v>5.083333333333333</v>
      </c>
      <c r="Q317" s="8">
        <v>45</v>
      </c>
      <c r="R317" s="7">
        <v>8</v>
      </c>
      <c r="S317" s="7">
        <f>STOCK[[#This Row],[Peso (g)]]*STOCK[[#This Row],[Precio Envío Kilogramo (USD)]]/1000</f>
        <v>0.36</v>
      </c>
      <c r="T317" s="12">
        <f>STOCK[[#This Row],[Costo Unitario (USD)]]+STOCK[[#This Row],[Costo Envío (USD)]]+STOCK[[#This Row],[Comisión 10%]]</f>
        <v>6.3433333333333337</v>
      </c>
      <c r="U317" s="7">
        <f>STOCK[[#This Row],[Costo total]]*1.5</f>
        <v>9.5150000000000006</v>
      </c>
      <c r="V317" s="7">
        <v>9</v>
      </c>
      <c r="W317" s="7">
        <f>STOCK[[#This Row],[Precio Final]]-STOCK[[#This Row],[Costo total]]</f>
        <v>2.6566666666666663</v>
      </c>
      <c r="X317" s="7">
        <f>STOCK[[#This Row],[Ganancia Unitaria]]*STOCK[[#This Row],[Salidas]]</f>
        <v>7.9699999999999989</v>
      </c>
      <c r="AA317" s="7">
        <f>STOCK[[#This Row],[Costo total]]*STOCK[[#This Row],[Entradas]]</f>
        <v>19.03</v>
      </c>
      <c r="AB317" s="7">
        <f>STOCK[[#This Row],[Stock Actual]]*STOCK[[#This Row],[Costo total]]</f>
        <v>0</v>
      </c>
    </row>
    <row r="318" spans="1:28" s="12" customFormat="1" ht="50" customHeight="1" x14ac:dyDescent="0.15">
      <c r="A318" s="12" t="s">
        <v>183</v>
      </c>
      <c r="B318" s="70"/>
      <c r="C318" s="12" t="s">
        <v>4</v>
      </c>
      <c r="D318" s="12" t="s">
        <v>1911</v>
      </c>
      <c r="E318" s="12" t="s">
        <v>127</v>
      </c>
      <c r="F318" s="12" t="s">
        <v>241</v>
      </c>
      <c r="G318" s="12" t="s">
        <v>69</v>
      </c>
      <c r="H318" s="12">
        <f>STOCK[[#This Row],[Precio Final]]</f>
        <v>9</v>
      </c>
      <c r="I318" s="12">
        <f>STOCK[[#This Row],[Precio Venta Ideal (x1.5)]]</f>
        <v>9.5150000000000006</v>
      </c>
      <c r="J318" s="87">
        <v>3</v>
      </c>
      <c r="K318" s="87">
        <f>SUMIFS(VENTAS[Cantidad],VENTAS[Código del producto Vendido],STOCK[[#This Row],[Code]])</f>
        <v>3</v>
      </c>
      <c r="L318" s="87">
        <f>STOCK[[#This Row],[Entradas]]-STOCK[[#This Row],[Salidas]]</f>
        <v>0</v>
      </c>
      <c r="M318" s="12">
        <f>STOCK[[#This Row],[Precio Final]]*10%</f>
        <v>0.9</v>
      </c>
      <c r="N318" s="12">
        <v>91.5</v>
      </c>
      <c r="O318" s="12">
        <v>18</v>
      </c>
      <c r="P318" s="12">
        <v>5.083333333333333</v>
      </c>
      <c r="Q318" s="87">
        <v>45</v>
      </c>
      <c r="R318" s="12">
        <v>8</v>
      </c>
      <c r="S318" s="12">
        <f>STOCK[[#This Row],[Peso (g)]]*STOCK[[#This Row],[Precio Envío Kilogramo (USD)]]/1000</f>
        <v>0.36</v>
      </c>
      <c r="T318" s="12">
        <f>STOCK[[#This Row],[Costo Unitario (USD)]]+STOCK[[#This Row],[Costo Envío (USD)]]+STOCK[[#This Row],[Comisión 10%]]</f>
        <v>6.3433333333333337</v>
      </c>
      <c r="U318" s="12">
        <f>STOCK[[#This Row],[Costo total]]*1.5</f>
        <v>9.5150000000000006</v>
      </c>
      <c r="V318" s="12">
        <v>9</v>
      </c>
      <c r="W318" s="12">
        <f>STOCK[[#This Row],[Precio Final]]-STOCK[[#This Row],[Costo total]]</f>
        <v>2.6566666666666663</v>
      </c>
      <c r="X318" s="12">
        <f>STOCK[[#This Row],[Ganancia Unitaria]]*STOCK[[#This Row],[Salidas]]</f>
        <v>7.9699999999999989</v>
      </c>
      <c r="AA318" s="12">
        <f>STOCK[[#This Row],[Costo total]]*STOCK[[#This Row],[Entradas]]</f>
        <v>19.03</v>
      </c>
      <c r="AB318" s="12">
        <f>STOCK[[#This Row],[Stock Actual]]*STOCK[[#This Row],[Costo total]]</f>
        <v>0</v>
      </c>
    </row>
    <row r="319" spans="1:28" s="7" customFormat="1" ht="50" customHeight="1" x14ac:dyDescent="0.15">
      <c r="A319" s="7" t="s">
        <v>184</v>
      </c>
      <c r="B319" s="70"/>
      <c r="C319" s="7" t="s">
        <v>4</v>
      </c>
      <c r="D319" s="7" t="s">
        <v>1911</v>
      </c>
      <c r="E319" s="7" t="s">
        <v>128</v>
      </c>
      <c r="F319" s="7" t="s">
        <v>238</v>
      </c>
      <c r="G319" s="7" t="s">
        <v>69</v>
      </c>
      <c r="H319" s="7">
        <f>STOCK[[#This Row],[Precio Final]]</f>
        <v>9</v>
      </c>
      <c r="I319" s="7">
        <f>STOCK[[#This Row],[Precio Venta Ideal (x1.5)]]</f>
        <v>9.5150000000000006</v>
      </c>
      <c r="J319" s="8">
        <v>3</v>
      </c>
      <c r="K319" s="8">
        <f>SUMIFS(VENTAS[Cantidad],VENTAS[Código del producto Vendido],STOCK[[#This Row],[Code]])</f>
        <v>3</v>
      </c>
      <c r="L319" s="8">
        <f>STOCK[[#This Row],[Entradas]]-STOCK[[#This Row],[Salidas]]</f>
        <v>0</v>
      </c>
      <c r="M319" s="7">
        <f>STOCK[[#This Row],[Precio Final]]*10%</f>
        <v>0.9</v>
      </c>
      <c r="N319" s="7">
        <v>91.5</v>
      </c>
      <c r="O319" s="7">
        <v>18</v>
      </c>
      <c r="P319" s="7">
        <v>5.083333333333333</v>
      </c>
      <c r="Q319" s="8">
        <v>45</v>
      </c>
      <c r="R319" s="7">
        <v>8</v>
      </c>
      <c r="S319" s="7">
        <f>STOCK[[#This Row],[Peso (g)]]*STOCK[[#This Row],[Precio Envío Kilogramo (USD)]]/1000</f>
        <v>0.36</v>
      </c>
      <c r="T319" s="12">
        <f>STOCK[[#This Row],[Costo Unitario (USD)]]+STOCK[[#This Row],[Costo Envío (USD)]]+STOCK[[#This Row],[Comisión 10%]]</f>
        <v>6.3433333333333337</v>
      </c>
      <c r="U319" s="7">
        <f>STOCK[[#This Row],[Costo total]]*1.5</f>
        <v>9.5150000000000006</v>
      </c>
      <c r="V319" s="7">
        <v>9</v>
      </c>
      <c r="W319" s="7">
        <f>STOCK[[#This Row],[Precio Final]]-STOCK[[#This Row],[Costo total]]</f>
        <v>2.6566666666666663</v>
      </c>
      <c r="X319" s="7">
        <f>STOCK[[#This Row],[Ganancia Unitaria]]*STOCK[[#This Row],[Salidas]]</f>
        <v>7.9699999999999989</v>
      </c>
      <c r="AA319" s="7">
        <f>STOCK[[#This Row],[Costo total]]*STOCK[[#This Row],[Entradas]]</f>
        <v>19.03</v>
      </c>
      <c r="AB319" s="7">
        <f>STOCK[[#This Row],[Stock Actual]]*STOCK[[#This Row],[Costo total]]</f>
        <v>0</v>
      </c>
    </row>
    <row r="320" spans="1:28" s="12" customFormat="1" ht="50" customHeight="1" x14ac:dyDescent="0.15">
      <c r="A320" s="12" t="s">
        <v>763</v>
      </c>
      <c r="B320" s="70"/>
      <c r="C320" s="12" t="s">
        <v>4</v>
      </c>
      <c r="D320" s="12" t="s">
        <v>1911</v>
      </c>
      <c r="E320" s="12" t="s">
        <v>2760</v>
      </c>
      <c r="F320" s="12" t="s">
        <v>2133</v>
      </c>
      <c r="G320" s="12" t="s">
        <v>69</v>
      </c>
      <c r="H320" s="12">
        <f>STOCK[[#This Row],[Precio Final]]</f>
        <v>9</v>
      </c>
      <c r="I320" s="12">
        <f>STOCK[[#This Row],[Precio Venta Ideal (x1.5)]]</f>
        <v>9.2525000000000013</v>
      </c>
      <c r="J320" s="87">
        <v>3</v>
      </c>
      <c r="K320" s="87">
        <f>SUMIFS(VENTAS[Cantidad],VENTAS[Código del producto Vendido],STOCK[[#This Row],[Code]])</f>
        <v>1</v>
      </c>
      <c r="L320" s="87">
        <f>STOCK[[#This Row],[Entradas]]-STOCK[[#This Row],[Salidas]]</f>
        <v>2</v>
      </c>
      <c r="M320" s="12">
        <f>STOCK[[#This Row],[Precio Final]]*10%</f>
        <v>0.9</v>
      </c>
      <c r="N320" s="12">
        <v>88.35</v>
      </c>
      <c r="O320" s="12">
        <v>18</v>
      </c>
      <c r="P320" s="12">
        <v>4.9083333333333332</v>
      </c>
      <c r="Q320" s="87">
        <v>45</v>
      </c>
      <c r="R320" s="12">
        <v>8</v>
      </c>
      <c r="S320" s="12">
        <f>STOCK[[#This Row],[Peso (g)]]*STOCK[[#This Row],[Precio Envío Kilogramo (USD)]]/1000</f>
        <v>0.36</v>
      </c>
      <c r="T320" s="12">
        <f>STOCK[[#This Row],[Costo Unitario (USD)]]+STOCK[[#This Row],[Costo Envío (USD)]]+STOCK[[#This Row],[Comisión 10%]]</f>
        <v>6.1683333333333339</v>
      </c>
      <c r="U320" s="12">
        <f>STOCK[[#This Row],[Costo total]]*1.5</f>
        <v>9.2525000000000013</v>
      </c>
      <c r="V320" s="12">
        <v>9</v>
      </c>
      <c r="W320" s="12">
        <f>STOCK[[#This Row],[Precio Final]]-STOCK[[#This Row],[Costo total]]</f>
        <v>2.8316666666666661</v>
      </c>
      <c r="X320" s="12">
        <f>STOCK[[#This Row],[Ganancia Unitaria]]*STOCK[[#This Row],[Salidas]]</f>
        <v>2.8316666666666661</v>
      </c>
      <c r="AA320" s="12">
        <f>STOCK[[#This Row],[Costo total]]*STOCK[[#This Row],[Entradas]]</f>
        <v>18.505000000000003</v>
      </c>
      <c r="AB320" s="12">
        <f>STOCK[[#This Row],[Stock Actual]]*STOCK[[#This Row],[Costo total]]</f>
        <v>12.336666666666668</v>
      </c>
    </row>
    <row r="321" spans="1:29" s="7" customFormat="1" ht="50" customHeight="1" x14ac:dyDescent="0.15">
      <c r="A321" s="7" t="s">
        <v>764</v>
      </c>
      <c r="B321" s="70"/>
      <c r="C321" s="7" t="s">
        <v>4</v>
      </c>
      <c r="D321" s="7" t="s">
        <v>1912</v>
      </c>
      <c r="E321" s="7" t="s">
        <v>2760</v>
      </c>
      <c r="F321" s="7" t="s">
        <v>2173</v>
      </c>
      <c r="G321" s="7" t="s">
        <v>69</v>
      </c>
      <c r="H321" s="7">
        <f>STOCK[[#This Row],[Precio Final]]</f>
        <v>9</v>
      </c>
      <c r="I321" s="7">
        <f>STOCK[[#This Row],[Precio Venta Ideal (x1.5)]]</f>
        <v>9.2525000000000013</v>
      </c>
      <c r="J321" s="8">
        <v>3</v>
      </c>
      <c r="K321" s="8">
        <f>SUMIFS(VENTAS[Cantidad],VENTAS[Código del producto Vendido],STOCK[[#This Row],[Code]])</f>
        <v>3</v>
      </c>
      <c r="L321" s="8">
        <f>STOCK[[#This Row],[Entradas]]-STOCK[[#This Row],[Salidas]]</f>
        <v>0</v>
      </c>
      <c r="M321" s="7">
        <f>STOCK[[#This Row],[Precio Final]]*10%</f>
        <v>0.9</v>
      </c>
      <c r="N321" s="7">
        <v>88.35</v>
      </c>
      <c r="O321" s="7">
        <v>18</v>
      </c>
      <c r="P321" s="7">
        <v>4.9083333333333332</v>
      </c>
      <c r="Q321" s="8">
        <v>45</v>
      </c>
      <c r="R321" s="7">
        <v>8</v>
      </c>
      <c r="S321" s="7">
        <f>STOCK[[#This Row],[Peso (g)]]*STOCK[[#This Row],[Precio Envío Kilogramo (USD)]]/1000</f>
        <v>0.36</v>
      </c>
      <c r="T321" s="12">
        <f>STOCK[[#This Row],[Costo Unitario (USD)]]+STOCK[[#This Row],[Costo Envío (USD)]]+STOCK[[#This Row],[Comisión 10%]]</f>
        <v>6.1683333333333339</v>
      </c>
      <c r="U321" s="7">
        <f>STOCK[[#This Row],[Costo total]]*1.5</f>
        <v>9.2525000000000013</v>
      </c>
      <c r="V321" s="7">
        <v>9</v>
      </c>
      <c r="W321" s="7">
        <f>STOCK[[#This Row],[Precio Final]]-STOCK[[#This Row],[Costo total]]</f>
        <v>2.8316666666666661</v>
      </c>
      <c r="X321" s="7">
        <f>STOCK[[#This Row],[Ganancia Unitaria]]*STOCK[[#This Row],[Salidas]]</f>
        <v>8.4949999999999974</v>
      </c>
      <c r="AA321" s="7">
        <f>STOCK[[#This Row],[Costo total]]*STOCK[[#This Row],[Entradas]]</f>
        <v>18.505000000000003</v>
      </c>
      <c r="AB321" s="7">
        <f>STOCK[[#This Row],[Stock Actual]]*STOCK[[#This Row],[Costo total]]</f>
        <v>0</v>
      </c>
    </row>
    <row r="322" spans="1:29" s="12" customFormat="1" ht="50" customHeight="1" x14ac:dyDescent="0.15">
      <c r="A322" s="12" t="s">
        <v>168</v>
      </c>
      <c r="B322" s="70"/>
      <c r="C322" s="12" t="s">
        <v>4</v>
      </c>
      <c r="D322" s="12" t="s">
        <v>26</v>
      </c>
      <c r="E322" s="12" t="s">
        <v>129</v>
      </c>
      <c r="F322" s="12" t="s">
        <v>241</v>
      </c>
      <c r="G322" s="12" t="s">
        <v>69</v>
      </c>
      <c r="H322" s="12">
        <f>STOCK[[#This Row],[Precio Final]]</f>
        <v>18</v>
      </c>
      <c r="I322" s="12">
        <f>STOCK[[#This Row],[Precio Venta Ideal (x1.5)]]</f>
        <v>18.783333333333331</v>
      </c>
      <c r="J322" s="87">
        <v>4</v>
      </c>
      <c r="K322" s="87">
        <f>SUMIFS(VENTAS[Cantidad],VENTAS[Código del producto Vendido],STOCK[[#This Row],[Code]])</f>
        <v>4</v>
      </c>
      <c r="L322" s="87">
        <f>STOCK[[#This Row],[Entradas]]-STOCK[[#This Row],[Salidas]]</f>
        <v>0</v>
      </c>
      <c r="M322" s="12">
        <f>STOCK[[#This Row],[Precio Final]]*10%</f>
        <v>1.8</v>
      </c>
      <c r="N322" s="12">
        <v>166</v>
      </c>
      <c r="O322" s="12">
        <v>18</v>
      </c>
      <c r="P322" s="12">
        <v>9.2222222222222214</v>
      </c>
      <c r="Q322" s="87">
        <v>150</v>
      </c>
      <c r="R322" s="12">
        <v>10</v>
      </c>
      <c r="S322" s="12">
        <f>STOCK[[#This Row],[Peso (g)]]*STOCK[[#This Row],[Precio Envío Kilogramo (USD)]]/1000</f>
        <v>1.5</v>
      </c>
      <c r="T322" s="12">
        <f>STOCK[[#This Row],[Costo Unitario (USD)]]+STOCK[[#This Row],[Costo Envío (USD)]]+STOCK[[#This Row],[Comisión 10%]]</f>
        <v>12.522222222222222</v>
      </c>
      <c r="U322" s="12">
        <f>STOCK[[#This Row],[Costo total]]*1.5</f>
        <v>18.783333333333331</v>
      </c>
      <c r="V322" s="12">
        <v>18</v>
      </c>
      <c r="W322" s="12">
        <f>STOCK[[#This Row],[Precio Final]]-STOCK[[#This Row],[Costo total]]</f>
        <v>5.4777777777777779</v>
      </c>
      <c r="X322" s="12">
        <f>STOCK[[#This Row],[Ganancia Unitaria]]*STOCK[[#This Row],[Salidas]]</f>
        <v>21.911111111111111</v>
      </c>
      <c r="AA322" s="12">
        <f>STOCK[[#This Row],[Costo total]]*STOCK[[#This Row],[Entradas]]</f>
        <v>50.088888888888889</v>
      </c>
      <c r="AB322" s="12">
        <f>STOCK[[#This Row],[Stock Actual]]*STOCK[[#This Row],[Costo total]]</f>
        <v>0</v>
      </c>
    </row>
    <row r="323" spans="1:29" s="7" customFormat="1" ht="50" customHeight="1" x14ac:dyDescent="0.15">
      <c r="A323" s="7" t="s">
        <v>765</v>
      </c>
      <c r="B323" s="70"/>
      <c r="C323" s="7" t="s">
        <v>4</v>
      </c>
      <c r="D323" s="7" t="s">
        <v>1911</v>
      </c>
      <c r="E323" s="7" t="s">
        <v>1615</v>
      </c>
      <c r="F323" s="7" t="s">
        <v>2132</v>
      </c>
      <c r="G323" s="7" t="s">
        <v>69</v>
      </c>
      <c r="H323" s="7">
        <f>STOCK[[#This Row],[Precio Final]]</f>
        <v>9</v>
      </c>
      <c r="I323" s="7">
        <f>STOCK[[#This Row],[Precio Venta Ideal (x1.5)]]</f>
        <v>12.64</v>
      </c>
      <c r="J323" s="8">
        <v>4</v>
      </c>
      <c r="K323" s="8">
        <f>SUMIFS(VENTAS[Cantidad],VENTAS[Código del producto Vendido],STOCK[[#This Row],[Code]])</f>
        <v>2</v>
      </c>
      <c r="L323" s="8">
        <f>STOCK[[#This Row],[Entradas]]-STOCK[[#This Row],[Salidas]]</f>
        <v>2</v>
      </c>
      <c r="M323" s="7">
        <f>STOCK[[#This Row],[Precio Final]]*10%</f>
        <v>0.9</v>
      </c>
      <c r="N323" s="7">
        <v>129</v>
      </c>
      <c r="O323" s="7">
        <v>18</v>
      </c>
      <c r="P323" s="7">
        <v>7.166666666666667</v>
      </c>
      <c r="Q323" s="8">
        <v>45</v>
      </c>
      <c r="R323" s="7">
        <v>8</v>
      </c>
      <c r="S323" s="7">
        <f>STOCK[[#This Row],[Peso (g)]]*STOCK[[#This Row],[Precio Envío Kilogramo (USD)]]/1000</f>
        <v>0.36</v>
      </c>
      <c r="T323" s="12">
        <f>STOCK[[#This Row],[Costo Unitario (USD)]]+STOCK[[#This Row],[Costo Envío (USD)]]+STOCK[[#This Row],[Comisión 10%]]</f>
        <v>8.4266666666666676</v>
      </c>
      <c r="U323" s="7">
        <f>STOCK[[#This Row],[Costo total]]*1.5</f>
        <v>12.64</v>
      </c>
      <c r="V323" s="7">
        <v>9</v>
      </c>
      <c r="W323" s="7">
        <f>STOCK[[#This Row],[Precio Final]]-STOCK[[#This Row],[Costo total]]</f>
        <v>0.57333333333333236</v>
      </c>
      <c r="X323" s="7">
        <f>STOCK[[#This Row],[Ganancia Unitaria]]*STOCK[[#This Row],[Salidas]]</f>
        <v>1.1466666666666647</v>
      </c>
      <c r="AA323" s="7">
        <f>STOCK[[#This Row],[Costo total]]*STOCK[[#This Row],[Entradas]]</f>
        <v>33.706666666666671</v>
      </c>
      <c r="AB323" s="7">
        <f>STOCK[[#This Row],[Stock Actual]]*STOCK[[#This Row],[Costo total]]</f>
        <v>16.853333333333335</v>
      </c>
    </row>
    <row r="324" spans="1:29" s="12" customFormat="1" ht="50" customHeight="1" x14ac:dyDescent="0.15">
      <c r="A324" s="12" t="s">
        <v>766</v>
      </c>
      <c r="B324" s="70"/>
      <c r="C324" s="12" t="s">
        <v>4</v>
      </c>
      <c r="D324" s="12" t="s">
        <v>1912</v>
      </c>
      <c r="E324" s="12" t="s">
        <v>1615</v>
      </c>
      <c r="F324" s="12" t="s">
        <v>2122</v>
      </c>
      <c r="G324" s="12" t="s">
        <v>69</v>
      </c>
      <c r="H324" s="12">
        <f>STOCK[[#This Row],[Precio Final]]</f>
        <v>9</v>
      </c>
      <c r="I324" s="12">
        <f>STOCK[[#This Row],[Precio Venta Ideal (x1.5)]]</f>
        <v>12.64</v>
      </c>
      <c r="J324" s="87">
        <v>4</v>
      </c>
      <c r="K324" s="87">
        <f>SUMIFS(VENTAS[Cantidad],VENTAS[Código del producto Vendido],STOCK[[#This Row],[Code]])</f>
        <v>2</v>
      </c>
      <c r="L324" s="87">
        <f>STOCK[[#This Row],[Entradas]]-STOCK[[#This Row],[Salidas]]</f>
        <v>2</v>
      </c>
      <c r="M324" s="12">
        <f>STOCK[[#This Row],[Precio Final]]*10%</f>
        <v>0.9</v>
      </c>
      <c r="N324" s="12">
        <v>129</v>
      </c>
      <c r="O324" s="12">
        <v>18</v>
      </c>
      <c r="P324" s="12">
        <v>7.166666666666667</v>
      </c>
      <c r="Q324" s="87">
        <v>45</v>
      </c>
      <c r="R324" s="12">
        <v>8</v>
      </c>
      <c r="S324" s="12">
        <f>STOCK[[#This Row],[Peso (g)]]*STOCK[[#This Row],[Precio Envío Kilogramo (USD)]]/1000</f>
        <v>0.36</v>
      </c>
      <c r="T324" s="12">
        <f>STOCK[[#This Row],[Costo Unitario (USD)]]+STOCK[[#This Row],[Costo Envío (USD)]]+STOCK[[#This Row],[Comisión 10%]]</f>
        <v>8.4266666666666676</v>
      </c>
      <c r="U324" s="12">
        <f>STOCK[[#This Row],[Costo total]]*1.5</f>
        <v>12.64</v>
      </c>
      <c r="V324" s="12">
        <v>9</v>
      </c>
      <c r="W324" s="12">
        <f>STOCK[[#This Row],[Precio Final]]-STOCK[[#This Row],[Costo total]]</f>
        <v>0.57333333333333236</v>
      </c>
      <c r="X324" s="12">
        <f>STOCK[[#This Row],[Ganancia Unitaria]]*STOCK[[#This Row],[Salidas]]</f>
        <v>1.1466666666666647</v>
      </c>
      <c r="AA324" s="12">
        <f>STOCK[[#This Row],[Costo total]]*STOCK[[#This Row],[Entradas]]</f>
        <v>33.706666666666671</v>
      </c>
      <c r="AB324" s="12">
        <f>STOCK[[#This Row],[Stock Actual]]*STOCK[[#This Row],[Costo total]]</f>
        <v>16.853333333333335</v>
      </c>
    </row>
    <row r="325" spans="1:29" s="7" customFormat="1" ht="50" customHeight="1" x14ac:dyDescent="0.15">
      <c r="A325" s="7" t="s">
        <v>202</v>
      </c>
      <c r="B325" s="70"/>
      <c r="C325" s="7" t="s">
        <v>4</v>
      </c>
      <c r="D325" s="7" t="s">
        <v>26</v>
      </c>
      <c r="E325" s="7" t="s">
        <v>130</v>
      </c>
      <c r="F325" s="7" t="s">
        <v>244</v>
      </c>
      <c r="G325" s="7" t="s">
        <v>69</v>
      </c>
      <c r="H325" s="7">
        <f>STOCK[[#This Row],[Precio Final]]</f>
        <v>20</v>
      </c>
      <c r="I325" s="7">
        <f>STOCK[[#This Row],[Precio Venta Ideal (x1.5)]]</f>
        <v>19.083333333333332</v>
      </c>
      <c r="J325" s="8">
        <v>3</v>
      </c>
      <c r="K325" s="8">
        <f>SUMIFS(VENTAS[Cantidad],VENTAS[Código del producto Vendido],STOCK[[#This Row],[Code]])</f>
        <v>3</v>
      </c>
      <c r="L325" s="8">
        <f>STOCK[[#This Row],[Entradas]]-STOCK[[#This Row],[Salidas]]</f>
        <v>0</v>
      </c>
      <c r="M325" s="7">
        <f>STOCK[[#This Row],[Precio Final]]*10%</f>
        <v>2</v>
      </c>
      <c r="N325" s="7">
        <v>166</v>
      </c>
      <c r="O325" s="7">
        <v>18</v>
      </c>
      <c r="P325" s="7">
        <v>9.2222222222222214</v>
      </c>
      <c r="Q325" s="8">
        <v>150</v>
      </c>
      <c r="R325" s="7">
        <v>10</v>
      </c>
      <c r="S325" s="7">
        <f>STOCK[[#This Row],[Peso (g)]]*STOCK[[#This Row],[Precio Envío Kilogramo (USD)]]/1000</f>
        <v>1.5</v>
      </c>
      <c r="T325" s="12">
        <f>STOCK[[#This Row],[Costo Unitario (USD)]]+STOCK[[#This Row],[Costo Envío (USD)]]+STOCK[[#This Row],[Comisión 10%]]</f>
        <v>12.722222222222221</v>
      </c>
      <c r="U325" s="7">
        <f>STOCK[[#This Row],[Costo total]]*1.5</f>
        <v>19.083333333333332</v>
      </c>
      <c r="V325" s="7">
        <v>20</v>
      </c>
      <c r="W325" s="7">
        <f>STOCK[[#This Row],[Precio Final]]-STOCK[[#This Row],[Costo total]]</f>
        <v>7.2777777777777786</v>
      </c>
      <c r="X325" s="7">
        <f>STOCK[[#This Row],[Ganancia Unitaria]]*STOCK[[#This Row],[Salidas]]</f>
        <v>21.833333333333336</v>
      </c>
      <c r="AA325" s="7">
        <f>STOCK[[#This Row],[Costo total]]*STOCK[[#This Row],[Entradas]]</f>
        <v>38.166666666666664</v>
      </c>
      <c r="AB325" s="7">
        <f>STOCK[[#This Row],[Stock Actual]]*STOCK[[#This Row],[Costo total]]</f>
        <v>0</v>
      </c>
    </row>
    <row r="326" spans="1:29" s="12" customFormat="1" ht="50" customHeight="1" x14ac:dyDescent="0.15">
      <c r="A326" s="12" t="s">
        <v>203</v>
      </c>
      <c r="B326" s="70"/>
      <c r="C326" s="12" t="s">
        <v>4</v>
      </c>
      <c r="D326" s="12" t="s">
        <v>26</v>
      </c>
      <c r="E326" s="12" t="s">
        <v>131</v>
      </c>
      <c r="F326" s="12" t="s">
        <v>243</v>
      </c>
      <c r="G326" s="12" t="s">
        <v>69</v>
      </c>
      <c r="H326" s="12">
        <f>STOCK[[#This Row],[Precio Final]]</f>
        <v>20</v>
      </c>
      <c r="I326" s="12">
        <f>STOCK[[#This Row],[Precio Venta Ideal (x1.5)]]</f>
        <v>19.083333333333332</v>
      </c>
      <c r="J326" s="87">
        <v>3</v>
      </c>
      <c r="K326" s="87">
        <f>SUMIFS(VENTAS[Cantidad],VENTAS[Código del producto Vendido],STOCK[[#This Row],[Code]])</f>
        <v>3</v>
      </c>
      <c r="L326" s="87">
        <f>STOCK[[#This Row],[Entradas]]-STOCK[[#This Row],[Salidas]]</f>
        <v>0</v>
      </c>
      <c r="M326" s="12">
        <f>STOCK[[#This Row],[Precio Final]]*10%</f>
        <v>2</v>
      </c>
      <c r="N326" s="12">
        <v>166</v>
      </c>
      <c r="O326" s="12">
        <v>18</v>
      </c>
      <c r="P326" s="12">
        <v>9.2222222222222214</v>
      </c>
      <c r="Q326" s="87">
        <v>150</v>
      </c>
      <c r="R326" s="12">
        <v>10</v>
      </c>
      <c r="S326" s="12">
        <f>STOCK[[#This Row],[Peso (g)]]*STOCK[[#This Row],[Precio Envío Kilogramo (USD)]]/1000</f>
        <v>1.5</v>
      </c>
      <c r="T326" s="12">
        <f>STOCK[[#This Row],[Costo Unitario (USD)]]+STOCK[[#This Row],[Costo Envío (USD)]]+STOCK[[#This Row],[Comisión 10%]]</f>
        <v>12.722222222222221</v>
      </c>
      <c r="U326" s="12">
        <f>STOCK[[#This Row],[Costo total]]*1.5</f>
        <v>19.083333333333332</v>
      </c>
      <c r="V326" s="12">
        <v>20</v>
      </c>
      <c r="W326" s="12">
        <f>STOCK[[#This Row],[Precio Final]]-STOCK[[#This Row],[Costo total]]</f>
        <v>7.2777777777777786</v>
      </c>
      <c r="X326" s="12">
        <f>STOCK[[#This Row],[Ganancia Unitaria]]*STOCK[[#This Row],[Salidas]]</f>
        <v>21.833333333333336</v>
      </c>
      <c r="AA326" s="12">
        <f>STOCK[[#This Row],[Costo total]]*STOCK[[#This Row],[Entradas]]</f>
        <v>38.166666666666664</v>
      </c>
      <c r="AB326" s="12">
        <f>STOCK[[#This Row],[Stock Actual]]*STOCK[[#This Row],[Costo total]]</f>
        <v>0</v>
      </c>
    </row>
    <row r="327" spans="1:29" s="7" customFormat="1" ht="50" customHeight="1" x14ac:dyDescent="0.15">
      <c r="A327" s="7" t="s">
        <v>204</v>
      </c>
      <c r="B327" s="70"/>
      <c r="C327" s="7" t="s">
        <v>4</v>
      </c>
      <c r="D327" s="7" t="s">
        <v>1911</v>
      </c>
      <c r="E327" s="7" t="s">
        <v>314</v>
      </c>
      <c r="F327" s="7" t="s">
        <v>244</v>
      </c>
      <c r="G327" s="7" t="s">
        <v>69</v>
      </c>
      <c r="H327" s="7">
        <f>STOCK[[#This Row],[Precio Final]]</f>
        <v>9</v>
      </c>
      <c r="I327" s="7">
        <f>STOCK[[#This Row],[Precio Venta Ideal (x1.5)]]</f>
        <v>9.2525000000000013</v>
      </c>
      <c r="J327" s="8">
        <v>3</v>
      </c>
      <c r="K327" s="8">
        <f>SUMIFS(VENTAS[Cantidad],VENTAS[Código del producto Vendido],STOCK[[#This Row],[Code]])</f>
        <v>3</v>
      </c>
      <c r="L327" s="8">
        <f>STOCK[[#This Row],[Entradas]]-STOCK[[#This Row],[Salidas]]</f>
        <v>0</v>
      </c>
      <c r="M327" s="7">
        <f>STOCK[[#This Row],[Precio Final]]*10%</f>
        <v>0.9</v>
      </c>
      <c r="N327" s="7">
        <v>88.35</v>
      </c>
      <c r="O327" s="7">
        <v>18</v>
      </c>
      <c r="P327" s="7">
        <v>4.9083333333333332</v>
      </c>
      <c r="Q327" s="8">
        <v>45</v>
      </c>
      <c r="R327" s="7">
        <v>8</v>
      </c>
      <c r="S327" s="7">
        <f>STOCK[[#This Row],[Peso (g)]]*STOCK[[#This Row],[Precio Envío Kilogramo (USD)]]/1000</f>
        <v>0.36</v>
      </c>
      <c r="T327" s="12">
        <f>STOCK[[#This Row],[Costo Unitario (USD)]]+STOCK[[#This Row],[Costo Envío (USD)]]+STOCK[[#This Row],[Comisión 10%]]</f>
        <v>6.1683333333333339</v>
      </c>
      <c r="U327" s="7">
        <f>STOCK[[#This Row],[Costo total]]*1.5</f>
        <v>9.2525000000000013</v>
      </c>
      <c r="V327" s="7">
        <v>9</v>
      </c>
      <c r="W327" s="7">
        <f>STOCK[[#This Row],[Precio Final]]-STOCK[[#This Row],[Costo total]]</f>
        <v>2.8316666666666661</v>
      </c>
      <c r="X327" s="7">
        <f>STOCK[[#This Row],[Ganancia Unitaria]]*STOCK[[#This Row],[Salidas]]</f>
        <v>8.4949999999999974</v>
      </c>
      <c r="AA327" s="7">
        <f>STOCK[[#This Row],[Costo total]]*STOCK[[#This Row],[Entradas]]</f>
        <v>18.505000000000003</v>
      </c>
      <c r="AB327" s="7">
        <f>STOCK[[#This Row],[Stock Actual]]*STOCK[[#This Row],[Costo total]]</f>
        <v>0</v>
      </c>
    </row>
    <row r="328" spans="1:29" s="12" customFormat="1" ht="50" customHeight="1" x14ac:dyDescent="0.15">
      <c r="A328" s="12" t="s">
        <v>767</v>
      </c>
      <c r="B328" s="70"/>
      <c r="C328" s="12" t="s">
        <v>4</v>
      </c>
      <c r="D328" s="12" t="s">
        <v>26</v>
      </c>
      <c r="E328" s="12" t="s">
        <v>257</v>
      </c>
      <c r="F328" s="12" t="s">
        <v>2132</v>
      </c>
      <c r="G328" s="12" t="s">
        <v>69</v>
      </c>
      <c r="H328" s="12">
        <f>STOCK[[#This Row],[Precio Final]]</f>
        <v>20</v>
      </c>
      <c r="I328" s="12">
        <f>STOCK[[#This Row],[Precio Venta Ideal (x1.5)]]</f>
        <v>19.25</v>
      </c>
      <c r="J328" s="87">
        <v>2</v>
      </c>
      <c r="K328" s="87">
        <f>SUMIFS(VENTAS[Cantidad],VENTAS[Código del producto Vendido],STOCK[[#This Row],[Code]])</f>
        <v>0</v>
      </c>
      <c r="L328" s="87">
        <f>STOCK[[#This Row],[Entradas]]-STOCK[[#This Row],[Salidas]]</f>
        <v>2</v>
      </c>
      <c r="M328" s="12">
        <f>STOCK[[#This Row],[Precio Final]]*10%</f>
        <v>2</v>
      </c>
      <c r="N328" s="12">
        <v>123</v>
      </c>
      <c r="O328" s="12">
        <v>18</v>
      </c>
      <c r="P328" s="12">
        <v>6.833333333333333</v>
      </c>
      <c r="Q328" s="87">
        <v>500</v>
      </c>
      <c r="R328" s="12">
        <v>8</v>
      </c>
      <c r="S328" s="12">
        <f>STOCK[[#This Row],[Peso (g)]]*STOCK[[#This Row],[Precio Envío Kilogramo (USD)]]/1000</f>
        <v>4</v>
      </c>
      <c r="T328" s="12">
        <f>STOCK[[#This Row],[Costo Unitario (USD)]]+STOCK[[#This Row],[Costo Envío (USD)]]+STOCK[[#This Row],[Comisión 10%]]</f>
        <v>12.833333333333332</v>
      </c>
      <c r="U328" s="12">
        <f>STOCK[[#This Row],[Costo total]]*1.5</f>
        <v>19.25</v>
      </c>
      <c r="V328" s="12">
        <v>20</v>
      </c>
      <c r="W328" s="12">
        <f>STOCK[[#This Row],[Precio Final]]-STOCK[[#This Row],[Costo total]]</f>
        <v>7.1666666666666679</v>
      </c>
      <c r="X328" s="12">
        <f>STOCK[[#This Row],[Ganancia Unitaria]]*STOCK[[#This Row],[Salidas]]</f>
        <v>0</v>
      </c>
      <c r="AA328" s="12">
        <f>STOCK[[#This Row],[Costo total]]*STOCK[[#This Row],[Entradas]]</f>
        <v>25.666666666666664</v>
      </c>
      <c r="AB328" s="12">
        <f>STOCK[[#This Row],[Stock Actual]]*STOCK[[#This Row],[Costo total]]</f>
        <v>25.666666666666664</v>
      </c>
      <c r="AC328" s="12">
        <v>18</v>
      </c>
    </row>
    <row r="329" spans="1:29" s="7" customFormat="1" ht="50" customHeight="1" x14ac:dyDescent="0.15">
      <c r="A329" s="7" t="s">
        <v>768</v>
      </c>
      <c r="B329" s="70"/>
      <c r="C329" s="7" t="s">
        <v>4</v>
      </c>
      <c r="D329" s="7" t="s">
        <v>1519</v>
      </c>
      <c r="E329" s="7" t="s">
        <v>1616</v>
      </c>
      <c r="F329" s="7" t="s">
        <v>2103</v>
      </c>
      <c r="G329" s="7" t="s">
        <v>69</v>
      </c>
      <c r="H329" s="7">
        <f>STOCK[[#This Row],[Precio Final]]</f>
        <v>12</v>
      </c>
      <c r="I329" s="7">
        <f>STOCK[[#This Row],[Precio Venta Ideal (x1.5)]]</f>
        <v>12.375</v>
      </c>
      <c r="J329" s="8">
        <v>2</v>
      </c>
      <c r="K329" s="8">
        <f>SUMIFS(VENTAS[Cantidad],VENTAS[Código del producto Vendido],STOCK[[#This Row],[Code]])</f>
        <v>0</v>
      </c>
      <c r="L329" s="8">
        <f>STOCK[[#This Row],[Entradas]]-STOCK[[#This Row],[Salidas]]</f>
        <v>2</v>
      </c>
      <c r="M329" s="7">
        <f>STOCK[[#This Row],[Precio Final]]*10%</f>
        <v>1.2000000000000002</v>
      </c>
      <c r="N329" s="7">
        <v>81</v>
      </c>
      <c r="O329" s="7">
        <v>18</v>
      </c>
      <c r="P329" s="7">
        <v>4.5</v>
      </c>
      <c r="Q329" s="8">
        <v>150</v>
      </c>
      <c r="R329" s="7">
        <v>17</v>
      </c>
      <c r="S329" s="7">
        <f>STOCK[[#This Row],[Peso (g)]]*STOCK[[#This Row],[Precio Envío Kilogramo (USD)]]/1000</f>
        <v>2.5499999999999998</v>
      </c>
      <c r="T329" s="12">
        <f>STOCK[[#This Row],[Costo Unitario (USD)]]+STOCK[[#This Row],[Costo Envío (USD)]]+STOCK[[#This Row],[Comisión 10%]]</f>
        <v>8.25</v>
      </c>
      <c r="U329" s="7">
        <f>STOCK[[#This Row],[Costo total]]*1.5</f>
        <v>12.375</v>
      </c>
      <c r="V329" s="7">
        <v>12</v>
      </c>
      <c r="W329" s="7">
        <f>STOCK[[#This Row],[Precio Final]]-STOCK[[#This Row],[Costo total]]</f>
        <v>3.75</v>
      </c>
      <c r="X329" s="7">
        <f>STOCK[[#This Row],[Ganancia Unitaria]]*STOCK[[#This Row],[Salidas]]</f>
        <v>0</v>
      </c>
      <c r="AA329" s="7">
        <f>STOCK[[#This Row],[Costo total]]*STOCK[[#This Row],[Entradas]]</f>
        <v>16.5</v>
      </c>
      <c r="AB329" s="7">
        <f>STOCK[[#This Row],[Stock Actual]]*STOCK[[#This Row],[Costo total]]</f>
        <v>16.5</v>
      </c>
    </row>
    <row r="330" spans="1:29" s="12" customFormat="1" ht="50" customHeight="1" x14ac:dyDescent="0.15">
      <c r="A330" s="12" t="s">
        <v>769</v>
      </c>
      <c r="B330" s="70"/>
      <c r="C330" s="12" t="s">
        <v>4</v>
      </c>
      <c r="D330" s="12" t="s">
        <v>26</v>
      </c>
      <c r="E330" s="12" t="s">
        <v>258</v>
      </c>
      <c r="F330" s="12" t="s">
        <v>238</v>
      </c>
      <c r="G330" s="12" t="s">
        <v>69</v>
      </c>
      <c r="H330" s="12">
        <f>STOCK[[#This Row],[Precio Final]]</f>
        <v>11</v>
      </c>
      <c r="I330" s="12">
        <f>STOCK[[#This Row],[Precio Venta Ideal (x1.5)]]</f>
        <v>11.974999999999998</v>
      </c>
      <c r="J330" s="87">
        <v>2</v>
      </c>
      <c r="K330" s="87">
        <f>SUMIFS(VENTAS[Cantidad],VENTAS[Código del producto Vendido],STOCK[[#This Row],[Code]])</f>
        <v>2</v>
      </c>
      <c r="L330" s="87">
        <f>STOCK[[#This Row],[Entradas]]-STOCK[[#This Row],[Salidas]]</f>
        <v>0</v>
      </c>
      <c r="M330" s="12">
        <f>STOCK[[#This Row],[Precio Final]]*10%</f>
        <v>1.1000000000000001</v>
      </c>
      <c r="N330" s="12">
        <v>78</v>
      </c>
      <c r="O330" s="12">
        <v>18</v>
      </c>
      <c r="P330" s="12">
        <v>4.333333333333333</v>
      </c>
      <c r="Q330" s="87">
        <v>150</v>
      </c>
      <c r="R330" s="12">
        <v>17</v>
      </c>
      <c r="S330" s="12">
        <f>STOCK[[#This Row],[Peso (g)]]*STOCK[[#This Row],[Precio Envío Kilogramo (USD)]]/1000</f>
        <v>2.5499999999999998</v>
      </c>
      <c r="T330" s="12">
        <f>STOCK[[#This Row],[Costo Unitario (USD)]]+STOCK[[#This Row],[Costo Envío (USD)]]+STOCK[[#This Row],[Comisión 10%]]</f>
        <v>7.9833333333333325</v>
      </c>
      <c r="U330" s="12">
        <f>STOCK[[#This Row],[Costo total]]*1.5</f>
        <v>11.974999999999998</v>
      </c>
      <c r="V330" s="12">
        <v>11</v>
      </c>
      <c r="W330" s="12">
        <f>STOCK[[#This Row],[Precio Final]]-STOCK[[#This Row],[Costo total]]</f>
        <v>3.0166666666666675</v>
      </c>
      <c r="X330" s="12">
        <f>STOCK[[#This Row],[Ganancia Unitaria]]*STOCK[[#This Row],[Salidas]]</f>
        <v>6.033333333333335</v>
      </c>
      <c r="AA330" s="12">
        <f>STOCK[[#This Row],[Costo total]]*STOCK[[#This Row],[Entradas]]</f>
        <v>15.966666666666665</v>
      </c>
      <c r="AB330" s="12">
        <f>STOCK[[#This Row],[Stock Actual]]*STOCK[[#This Row],[Costo total]]</f>
        <v>0</v>
      </c>
    </row>
    <row r="331" spans="1:29" s="7" customFormat="1" ht="50" customHeight="1" x14ac:dyDescent="0.15">
      <c r="A331" s="7" t="s">
        <v>770</v>
      </c>
      <c r="B331" s="70"/>
      <c r="C331" s="7" t="s">
        <v>4</v>
      </c>
      <c r="D331" s="7" t="s">
        <v>26</v>
      </c>
      <c r="E331" s="7" t="s">
        <v>259</v>
      </c>
      <c r="F331" s="7" t="s">
        <v>241</v>
      </c>
      <c r="G331" s="7" t="s">
        <v>69</v>
      </c>
      <c r="H331" s="7">
        <f>STOCK[[#This Row],[Precio Final]]</f>
        <v>5</v>
      </c>
      <c r="I331" s="7">
        <f>STOCK[[#This Row],[Precio Venta Ideal (x1.5)]]</f>
        <v>11.408333333333333</v>
      </c>
      <c r="J331" s="8">
        <v>2</v>
      </c>
      <c r="K331" s="8">
        <f>SUMIFS(VENTAS[Cantidad],VENTAS[Código del producto Vendido],STOCK[[#This Row],[Code]])</f>
        <v>2</v>
      </c>
      <c r="L331" s="8">
        <f>STOCK[[#This Row],[Entradas]]-STOCK[[#This Row],[Salidas]]</f>
        <v>0</v>
      </c>
      <c r="M331" s="7">
        <f>STOCK[[#This Row],[Precio Final]]*10%</f>
        <v>0.5</v>
      </c>
      <c r="N331" s="7">
        <v>82</v>
      </c>
      <c r="O331" s="7">
        <v>18</v>
      </c>
      <c r="P331" s="7">
        <v>4.5555555555555554</v>
      </c>
      <c r="Q331" s="8">
        <v>150</v>
      </c>
      <c r="R331" s="7">
        <v>17</v>
      </c>
      <c r="S331" s="7">
        <f>STOCK[[#This Row],[Peso (g)]]*STOCK[[#This Row],[Precio Envío Kilogramo (USD)]]/1000</f>
        <v>2.5499999999999998</v>
      </c>
      <c r="T331" s="12">
        <f>STOCK[[#This Row],[Costo Unitario (USD)]]+STOCK[[#This Row],[Costo Envío (USD)]]+STOCK[[#This Row],[Comisión 10%]]</f>
        <v>7.6055555555555552</v>
      </c>
      <c r="U331" s="7">
        <f>STOCK[[#This Row],[Costo total]]*1.5</f>
        <v>11.408333333333333</v>
      </c>
      <c r="V331" s="7">
        <v>5</v>
      </c>
      <c r="W331" s="7">
        <f>STOCK[[#This Row],[Precio Final]]-STOCK[[#This Row],[Costo total]]</f>
        <v>-2.6055555555555552</v>
      </c>
      <c r="X331" s="7">
        <f>STOCK[[#This Row],[Ganancia Unitaria]]*STOCK[[#This Row],[Salidas]]</f>
        <v>-5.2111111111111104</v>
      </c>
      <c r="AA331" s="7">
        <f>STOCK[[#This Row],[Costo total]]*STOCK[[#This Row],[Entradas]]</f>
        <v>15.21111111111111</v>
      </c>
      <c r="AB331" s="7">
        <f>STOCK[[#This Row],[Stock Actual]]*STOCK[[#This Row],[Costo total]]</f>
        <v>0</v>
      </c>
    </row>
    <row r="332" spans="1:29" s="12" customFormat="1" ht="50" customHeight="1" x14ac:dyDescent="0.15">
      <c r="A332" s="12" t="s">
        <v>771</v>
      </c>
      <c r="B332" s="70"/>
      <c r="C332" s="12" t="s">
        <v>4</v>
      </c>
      <c r="D332" s="12" t="s">
        <v>26</v>
      </c>
      <c r="E332" s="12" t="s">
        <v>1617</v>
      </c>
      <c r="F332" s="12" t="s">
        <v>2132</v>
      </c>
      <c r="G332" s="12" t="s">
        <v>69</v>
      </c>
      <c r="H332" s="12">
        <f>STOCK[[#This Row],[Precio Final]]</f>
        <v>10</v>
      </c>
      <c r="I332" s="12">
        <f>STOCK[[#This Row],[Precio Venta Ideal (x1.5)]]</f>
        <v>12.158333333333331</v>
      </c>
      <c r="J332" s="87">
        <v>2</v>
      </c>
      <c r="K332" s="87">
        <f>SUMIFS(VENTAS[Cantidad],VENTAS[Código del producto Vendido],STOCK[[#This Row],[Code]])</f>
        <v>2</v>
      </c>
      <c r="L332" s="87">
        <f>STOCK[[#This Row],[Entradas]]-STOCK[[#This Row],[Salidas]]</f>
        <v>0</v>
      </c>
      <c r="M332" s="12">
        <f>STOCK[[#This Row],[Precio Final]]*10%</f>
        <v>1</v>
      </c>
      <c r="N332" s="12">
        <v>82</v>
      </c>
      <c r="O332" s="12">
        <v>18</v>
      </c>
      <c r="P332" s="12">
        <v>4.5555555555555554</v>
      </c>
      <c r="Q332" s="87">
        <v>150</v>
      </c>
      <c r="R332" s="12">
        <v>17</v>
      </c>
      <c r="S332" s="12">
        <f>STOCK[[#This Row],[Peso (g)]]*STOCK[[#This Row],[Precio Envío Kilogramo (USD)]]/1000</f>
        <v>2.5499999999999998</v>
      </c>
      <c r="T332" s="12">
        <f>STOCK[[#This Row],[Costo Unitario (USD)]]+STOCK[[#This Row],[Costo Envío (USD)]]+STOCK[[#This Row],[Comisión 10%]]</f>
        <v>8.1055555555555543</v>
      </c>
      <c r="U332" s="12">
        <f>STOCK[[#This Row],[Costo total]]*1.5</f>
        <v>12.158333333333331</v>
      </c>
      <c r="V332" s="12">
        <v>10</v>
      </c>
      <c r="W332" s="12">
        <f>STOCK[[#This Row],[Precio Final]]-STOCK[[#This Row],[Costo total]]</f>
        <v>1.8944444444444457</v>
      </c>
      <c r="X332" s="12">
        <f>STOCK[[#This Row],[Ganancia Unitaria]]*STOCK[[#This Row],[Salidas]]</f>
        <v>3.7888888888888914</v>
      </c>
      <c r="AA332" s="12">
        <f>STOCK[[#This Row],[Costo total]]*STOCK[[#This Row],[Entradas]]</f>
        <v>16.211111111111109</v>
      </c>
      <c r="AB332" s="12">
        <f>STOCK[[#This Row],[Stock Actual]]*STOCK[[#This Row],[Costo total]]</f>
        <v>0</v>
      </c>
    </row>
    <row r="333" spans="1:29" s="7" customFormat="1" ht="50" customHeight="1" x14ac:dyDescent="0.15">
      <c r="A333" s="7" t="s">
        <v>772</v>
      </c>
      <c r="B333" s="70"/>
      <c r="C333" s="7" t="s">
        <v>4</v>
      </c>
      <c r="D333" s="7" t="s">
        <v>26</v>
      </c>
      <c r="E333" s="7" t="s">
        <v>260</v>
      </c>
      <c r="F333" s="7" t="s">
        <v>238</v>
      </c>
      <c r="G333" s="7" t="s">
        <v>69</v>
      </c>
      <c r="H333" s="7">
        <f>STOCK[[#This Row],[Precio Final]]</f>
        <v>10</v>
      </c>
      <c r="I333" s="7">
        <f>STOCK[[#This Row],[Precio Venta Ideal (x1.5)]]</f>
        <v>12.158333333333331</v>
      </c>
      <c r="J333" s="8">
        <v>2</v>
      </c>
      <c r="K333" s="8">
        <f>SUMIFS(VENTAS[Cantidad],VENTAS[Código del producto Vendido],STOCK[[#This Row],[Code]])</f>
        <v>2</v>
      </c>
      <c r="L333" s="8">
        <f>STOCK[[#This Row],[Entradas]]-STOCK[[#This Row],[Salidas]]</f>
        <v>0</v>
      </c>
      <c r="M333" s="7">
        <f>STOCK[[#This Row],[Precio Final]]*10%</f>
        <v>1</v>
      </c>
      <c r="N333" s="7">
        <v>82</v>
      </c>
      <c r="O333" s="7">
        <v>18</v>
      </c>
      <c r="P333" s="7">
        <v>4.5555555555555554</v>
      </c>
      <c r="Q333" s="8">
        <v>150</v>
      </c>
      <c r="R333" s="7">
        <v>17</v>
      </c>
      <c r="S333" s="7">
        <f>STOCK[[#This Row],[Peso (g)]]*STOCK[[#This Row],[Precio Envío Kilogramo (USD)]]/1000</f>
        <v>2.5499999999999998</v>
      </c>
      <c r="T333" s="12">
        <f>STOCK[[#This Row],[Costo Unitario (USD)]]+STOCK[[#This Row],[Costo Envío (USD)]]+STOCK[[#This Row],[Comisión 10%]]</f>
        <v>8.1055555555555543</v>
      </c>
      <c r="U333" s="7">
        <f>STOCK[[#This Row],[Costo total]]*1.5</f>
        <v>12.158333333333331</v>
      </c>
      <c r="V333" s="7">
        <v>10</v>
      </c>
      <c r="W333" s="7">
        <f>STOCK[[#This Row],[Precio Final]]-STOCK[[#This Row],[Costo total]]</f>
        <v>1.8944444444444457</v>
      </c>
      <c r="X333" s="7">
        <f>STOCK[[#This Row],[Ganancia Unitaria]]*STOCK[[#This Row],[Salidas]]</f>
        <v>3.7888888888888914</v>
      </c>
      <c r="AA333" s="7">
        <f>STOCK[[#This Row],[Costo total]]*STOCK[[#This Row],[Entradas]]</f>
        <v>16.211111111111109</v>
      </c>
      <c r="AB333" s="7">
        <f>STOCK[[#This Row],[Stock Actual]]*STOCK[[#This Row],[Costo total]]</f>
        <v>0</v>
      </c>
    </row>
    <row r="334" spans="1:29" s="12" customFormat="1" ht="50" customHeight="1" x14ac:dyDescent="0.15">
      <c r="A334" s="12" t="s">
        <v>773</v>
      </c>
      <c r="B334" s="70"/>
      <c r="C334" s="12" t="s">
        <v>4</v>
      </c>
      <c r="D334" s="12" t="s">
        <v>26</v>
      </c>
      <c r="E334" s="12" t="s">
        <v>1618</v>
      </c>
      <c r="F334" s="12" t="s">
        <v>2132</v>
      </c>
      <c r="G334" s="12" t="s">
        <v>69</v>
      </c>
      <c r="H334" s="12">
        <f>STOCK[[#This Row],[Precio Final]]</f>
        <v>15</v>
      </c>
      <c r="I334" s="12">
        <f>STOCK[[#This Row],[Precio Venta Ideal (x1.5)]]</f>
        <v>12.908333333333331</v>
      </c>
      <c r="J334" s="87">
        <v>2</v>
      </c>
      <c r="K334" s="87">
        <f>SUMIFS(VENTAS[Cantidad],VENTAS[Código del producto Vendido],STOCK[[#This Row],[Code]])</f>
        <v>0</v>
      </c>
      <c r="L334" s="87">
        <f>STOCK[[#This Row],[Entradas]]-STOCK[[#This Row],[Salidas]]</f>
        <v>2</v>
      </c>
      <c r="M334" s="12">
        <f>STOCK[[#This Row],[Precio Final]]*10%</f>
        <v>1.5</v>
      </c>
      <c r="N334" s="12">
        <v>82</v>
      </c>
      <c r="O334" s="12">
        <v>18</v>
      </c>
      <c r="P334" s="12">
        <v>4.5555555555555554</v>
      </c>
      <c r="Q334" s="87">
        <v>150</v>
      </c>
      <c r="R334" s="12">
        <v>17</v>
      </c>
      <c r="S334" s="12">
        <f>STOCK[[#This Row],[Peso (g)]]*STOCK[[#This Row],[Precio Envío Kilogramo (USD)]]/1000</f>
        <v>2.5499999999999998</v>
      </c>
      <c r="T334" s="12">
        <f>STOCK[[#This Row],[Costo Unitario (USD)]]+STOCK[[#This Row],[Costo Envío (USD)]]+STOCK[[#This Row],[Comisión 10%]]</f>
        <v>8.6055555555555543</v>
      </c>
      <c r="U334" s="12">
        <f>STOCK[[#This Row],[Costo total]]*1.5</f>
        <v>12.908333333333331</v>
      </c>
      <c r="V334" s="12">
        <v>15</v>
      </c>
      <c r="W334" s="12">
        <f>STOCK[[#This Row],[Precio Final]]-STOCK[[#This Row],[Costo total]]</f>
        <v>6.3944444444444457</v>
      </c>
      <c r="X334" s="12">
        <f>STOCK[[#This Row],[Ganancia Unitaria]]*STOCK[[#This Row],[Salidas]]</f>
        <v>0</v>
      </c>
      <c r="AA334" s="12">
        <f>STOCK[[#This Row],[Costo total]]*STOCK[[#This Row],[Entradas]]</f>
        <v>17.211111111111109</v>
      </c>
      <c r="AB334" s="12">
        <f>STOCK[[#This Row],[Stock Actual]]*STOCK[[#This Row],[Costo total]]</f>
        <v>17.211111111111109</v>
      </c>
      <c r="AC334" s="12">
        <v>12</v>
      </c>
    </row>
    <row r="335" spans="1:29" s="7" customFormat="1" ht="50" customHeight="1" x14ac:dyDescent="0.15">
      <c r="A335" s="7" t="s">
        <v>774</v>
      </c>
      <c r="B335" s="70"/>
      <c r="C335" s="7" t="s">
        <v>4</v>
      </c>
      <c r="D335" s="7" t="s">
        <v>26</v>
      </c>
      <c r="E335" s="7" t="s">
        <v>261</v>
      </c>
      <c r="F335" s="7" t="s">
        <v>238</v>
      </c>
      <c r="G335" s="7" t="s">
        <v>214</v>
      </c>
      <c r="H335" s="7">
        <f>STOCK[[#This Row],[Precio Final]]</f>
        <v>18</v>
      </c>
      <c r="I335" s="7">
        <f>STOCK[[#This Row],[Precio Venta Ideal (x1.5)]]</f>
        <v>28.305</v>
      </c>
      <c r="J335" s="8">
        <v>1</v>
      </c>
      <c r="K335" s="8">
        <f>SUMIFS(VENTAS[Cantidad],VENTAS[Código del producto Vendido],STOCK[[#This Row],[Code]])</f>
        <v>1</v>
      </c>
      <c r="L335" s="8">
        <f>STOCK[[#This Row],[Entradas]]-STOCK[[#This Row],[Salidas]]</f>
        <v>0</v>
      </c>
      <c r="M335" s="7">
        <f>STOCK[[#This Row],[Precio Final]]*10%</f>
        <v>1.8</v>
      </c>
      <c r="N335" s="7">
        <v>248</v>
      </c>
      <c r="O335" s="7">
        <v>18</v>
      </c>
      <c r="P335" s="7">
        <v>15.57</v>
      </c>
      <c r="Q335" s="8">
        <v>150</v>
      </c>
      <c r="R335" s="7">
        <v>10</v>
      </c>
      <c r="S335" s="7">
        <f>STOCK[[#This Row],[Peso (g)]]*STOCK[[#This Row],[Precio Envío Kilogramo (USD)]]/1000</f>
        <v>1.5</v>
      </c>
      <c r="T335" s="12">
        <f>STOCK[[#This Row],[Costo Unitario (USD)]]+STOCK[[#This Row],[Costo Envío (USD)]]+STOCK[[#This Row],[Comisión 10%]]</f>
        <v>18.87</v>
      </c>
      <c r="U335" s="7">
        <f>STOCK[[#This Row],[Costo total]]*1.5</f>
        <v>28.305</v>
      </c>
      <c r="V335" s="7">
        <v>18</v>
      </c>
      <c r="W335" s="7">
        <f>STOCK[[#This Row],[Precio Final]]-STOCK[[#This Row],[Costo total]]</f>
        <v>-0.87000000000000099</v>
      </c>
      <c r="X335" s="7">
        <f>STOCK[[#This Row],[Ganancia Unitaria]]*STOCK[[#This Row],[Salidas]]</f>
        <v>-0.87000000000000099</v>
      </c>
      <c r="AA335" s="7">
        <f>STOCK[[#This Row],[Costo total]]*STOCK[[#This Row],[Entradas]]</f>
        <v>18.87</v>
      </c>
      <c r="AB335" s="7">
        <f>STOCK[[#This Row],[Stock Actual]]*STOCK[[#This Row],[Costo total]]</f>
        <v>0</v>
      </c>
    </row>
    <row r="336" spans="1:29" s="12" customFormat="1" ht="50" customHeight="1" x14ac:dyDescent="0.15">
      <c r="A336" s="12" t="s">
        <v>775</v>
      </c>
      <c r="B336" s="70"/>
      <c r="C336" s="12" t="s">
        <v>4</v>
      </c>
      <c r="D336" s="12" t="s">
        <v>1911</v>
      </c>
      <c r="E336" s="12" t="s">
        <v>1619</v>
      </c>
      <c r="F336" s="12" t="s">
        <v>2113</v>
      </c>
      <c r="G336" s="12" t="s">
        <v>214</v>
      </c>
      <c r="H336" s="12">
        <f>STOCK[[#This Row],[Precio Final]]</f>
        <v>15</v>
      </c>
      <c r="I336" s="12">
        <f>STOCK[[#This Row],[Precio Venta Ideal (x1.5)]]</f>
        <v>14.850000000000001</v>
      </c>
      <c r="J336" s="87">
        <v>1</v>
      </c>
      <c r="K336" s="87">
        <f>SUMIFS(VENTAS[Cantidad],VENTAS[Código del producto Vendido],STOCK[[#This Row],[Code]])</f>
        <v>0</v>
      </c>
      <c r="L336" s="87">
        <f>STOCK[[#This Row],[Entradas]]-STOCK[[#This Row],[Salidas]]</f>
        <v>1</v>
      </c>
      <c r="M336" s="12">
        <f>STOCK[[#This Row],[Precio Final]]*10%</f>
        <v>1.5</v>
      </c>
      <c r="N336" s="12">
        <v>129</v>
      </c>
      <c r="O336" s="12">
        <v>18</v>
      </c>
      <c r="P336" s="12">
        <v>8</v>
      </c>
      <c r="Q336" s="87">
        <v>40</v>
      </c>
      <c r="R336" s="12">
        <v>10</v>
      </c>
      <c r="S336" s="12">
        <f>STOCK[[#This Row],[Peso (g)]]*STOCK[[#This Row],[Precio Envío Kilogramo (USD)]]/1000</f>
        <v>0.4</v>
      </c>
      <c r="T336" s="12">
        <f>STOCK[[#This Row],[Costo Unitario (USD)]]+STOCK[[#This Row],[Costo Envío (USD)]]+STOCK[[#This Row],[Comisión 10%]]</f>
        <v>9.9</v>
      </c>
      <c r="U336" s="12">
        <f>STOCK[[#This Row],[Costo total]]*1.5</f>
        <v>14.850000000000001</v>
      </c>
      <c r="V336" s="12">
        <v>15</v>
      </c>
      <c r="W336" s="12">
        <f>STOCK[[#This Row],[Precio Final]]-STOCK[[#This Row],[Costo total]]</f>
        <v>5.0999999999999996</v>
      </c>
      <c r="X336" s="12">
        <f>STOCK[[#This Row],[Ganancia Unitaria]]*STOCK[[#This Row],[Salidas]]</f>
        <v>0</v>
      </c>
      <c r="AA336" s="12">
        <f>STOCK[[#This Row],[Costo total]]*STOCK[[#This Row],[Entradas]]</f>
        <v>9.9</v>
      </c>
      <c r="AB336" s="12">
        <f>STOCK[[#This Row],[Stock Actual]]*STOCK[[#This Row],[Costo total]]</f>
        <v>9.9</v>
      </c>
    </row>
    <row r="337" spans="1:29" s="7" customFormat="1" ht="50" customHeight="1" x14ac:dyDescent="0.15">
      <c r="A337" s="7" t="s">
        <v>776</v>
      </c>
      <c r="B337" s="70"/>
      <c r="C337" s="7" t="s">
        <v>4</v>
      </c>
      <c r="D337" s="7" t="s">
        <v>1911</v>
      </c>
      <c r="E337" s="7" t="s">
        <v>262</v>
      </c>
      <c r="F337" s="7" t="s">
        <v>238</v>
      </c>
      <c r="G337" s="7" t="s">
        <v>214</v>
      </c>
      <c r="H337" s="7">
        <f>STOCK[[#This Row],[Precio Final]]</f>
        <v>17</v>
      </c>
      <c r="I337" s="7">
        <f>STOCK[[#This Row],[Precio Venta Ideal (x1.5)]]</f>
        <v>19.650000000000002</v>
      </c>
      <c r="J337" s="8">
        <v>1</v>
      </c>
      <c r="K337" s="8">
        <f>SUMIFS(VENTAS[Cantidad],VENTAS[Código del producto Vendido],STOCK[[#This Row],[Code]])</f>
        <v>1</v>
      </c>
      <c r="L337" s="8">
        <f>STOCK[[#This Row],[Entradas]]-STOCK[[#This Row],[Salidas]]</f>
        <v>0</v>
      </c>
      <c r="M337" s="7">
        <f>STOCK[[#This Row],[Precio Final]]*10%</f>
        <v>1.7000000000000002</v>
      </c>
      <c r="N337" s="7">
        <v>198</v>
      </c>
      <c r="O337" s="7">
        <v>18</v>
      </c>
      <c r="P337" s="7">
        <v>11</v>
      </c>
      <c r="Q337" s="8">
        <v>40</v>
      </c>
      <c r="R337" s="7">
        <v>10</v>
      </c>
      <c r="S337" s="7">
        <f>STOCK[[#This Row],[Peso (g)]]*STOCK[[#This Row],[Precio Envío Kilogramo (USD)]]/1000</f>
        <v>0.4</v>
      </c>
      <c r="T337" s="12">
        <f>STOCK[[#This Row],[Costo Unitario (USD)]]+STOCK[[#This Row],[Costo Envío (USD)]]+STOCK[[#This Row],[Comisión 10%]]</f>
        <v>13.100000000000001</v>
      </c>
      <c r="U337" s="7">
        <f>STOCK[[#This Row],[Costo total]]*1.5</f>
        <v>19.650000000000002</v>
      </c>
      <c r="V337" s="7">
        <v>17</v>
      </c>
      <c r="W337" s="7">
        <f>STOCK[[#This Row],[Precio Final]]-STOCK[[#This Row],[Costo total]]</f>
        <v>3.8999999999999986</v>
      </c>
      <c r="X337" s="7">
        <f>STOCK[[#This Row],[Ganancia Unitaria]]*STOCK[[#This Row],[Salidas]]</f>
        <v>3.8999999999999986</v>
      </c>
      <c r="AA337" s="7">
        <f>STOCK[[#This Row],[Costo total]]*STOCK[[#This Row],[Entradas]]</f>
        <v>13.100000000000001</v>
      </c>
      <c r="AB337" s="7">
        <f>STOCK[[#This Row],[Stock Actual]]*STOCK[[#This Row],[Costo total]]</f>
        <v>0</v>
      </c>
    </row>
    <row r="338" spans="1:29" s="12" customFormat="1" ht="50" customHeight="1" x14ac:dyDescent="0.15">
      <c r="A338" s="12" t="s">
        <v>777</v>
      </c>
      <c r="B338" s="70"/>
      <c r="C338" s="12" t="s">
        <v>4</v>
      </c>
      <c r="D338" s="12" t="s">
        <v>1520</v>
      </c>
      <c r="E338" s="12" t="s">
        <v>1545</v>
      </c>
      <c r="F338" s="12" t="s">
        <v>2126</v>
      </c>
      <c r="G338" s="12" t="s">
        <v>214</v>
      </c>
      <c r="H338" s="12">
        <f>STOCK[[#This Row],[Precio Final]]</f>
        <v>40</v>
      </c>
      <c r="I338" s="12">
        <f>STOCK[[#This Row],[Precio Venta Ideal (x1.5)]]</f>
        <v>52.666666666666671</v>
      </c>
      <c r="J338" s="87">
        <v>1</v>
      </c>
      <c r="K338" s="87">
        <f>SUMIFS(VENTAS[Cantidad],VENTAS[Código del producto Vendido],STOCK[[#This Row],[Code]])</f>
        <v>0</v>
      </c>
      <c r="L338" s="87">
        <f>STOCK[[#This Row],[Entradas]]-STOCK[[#This Row],[Salidas]]</f>
        <v>1</v>
      </c>
      <c r="M338" s="12">
        <f>STOCK[[#This Row],[Precio Final]]*10%</f>
        <v>4</v>
      </c>
      <c r="N338" s="12">
        <v>497</v>
      </c>
      <c r="O338" s="12">
        <v>18</v>
      </c>
      <c r="P338" s="12">
        <v>27.611111111111111</v>
      </c>
      <c r="Q338" s="87">
        <v>350</v>
      </c>
      <c r="R338" s="12">
        <v>10</v>
      </c>
      <c r="S338" s="12">
        <f>STOCK[[#This Row],[Peso (g)]]*STOCK[[#This Row],[Precio Envío Kilogramo (USD)]]/1000</f>
        <v>3.5</v>
      </c>
      <c r="T338" s="12">
        <f>STOCK[[#This Row],[Costo Unitario (USD)]]+STOCK[[#This Row],[Costo Envío (USD)]]+STOCK[[#This Row],[Comisión 10%]]</f>
        <v>35.111111111111114</v>
      </c>
      <c r="U338" s="12">
        <f>STOCK[[#This Row],[Costo total]]*1.5</f>
        <v>52.666666666666671</v>
      </c>
      <c r="V338" s="12">
        <v>40</v>
      </c>
      <c r="W338" s="12">
        <f>STOCK[[#This Row],[Precio Final]]-STOCK[[#This Row],[Costo total]]</f>
        <v>4.8888888888888857</v>
      </c>
      <c r="X338" s="12">
        <f>STOCK[[#This Row],[Ganancia Unitaria]]*STOCK[[#This Row],[Salidas]]</f>
        <v>0</v>
      </c>
      <c r="AA338" s="12">
        <f>STOCK[[#This Row],[Costo total]]*STOCK[[#This Row],[Entradas]]</f>
        <v>35.111111111111114</v>
      </c>
      <c r="AB338" s="12">
        <f>STOCK[[#This Row],[Stock Actual]]*STOCK[[#This Row],[Costo total]]</f>
        <v>35.111111111111114</v>
      </c>
    </row>
    <row r="339" spans="1:29" s="7" customFormat="1" ht="50" customHeight="1" x14ac:dyDescent="0.15">
      <c r="A339" s="7" t="s">
        <v>778</v>
      </c>
      <c r="B339" s="70"/>
      <c r="C339" s="7" t="s">
        <v>4</v>
      </c>
      <c r="D339" s="7" t="s">
        <v>26</v>
      </c>
      <c r="E339" s="7" t="s">
        <v>263</v>
      </c>
      <c r="F339" s="7" t="s">
        <v>2115</v>
      </c>
      <c r="G339" s="7" t="s">
        <v>214</v>
      </c>
      <c r="H339" s="7">
        <f>STOCK[[#This Row],[Precio Final]]</f>
        <v>20</v>
      </c>
      <c r="I339" s="7">
        <f>STOCK[[#This Row],[Precio Venta Ideal (x1.5)]]</f>
        <v>22.416666666666668</v>
      </c>
      <c r="J339" s="8">
        <v>2</v>
      </c>
      <c r="K339" s="8">
        <f>SUMIFS(VENTAS[Cantidad],VENTAS[Código del producto Vendido],STOCK[[#This Row],[Code]])</f>
        <v>0</v>
      </c>
      <c r="L339" s="8">
        <f>STOCK[[#This Row],[Entradas]]-STOCK[[#This Row],[Salidas]]</f>
        <v>2</v>
      </c>
      <c r="M339" s="7">
        <f>STOCK[[#This Row],[Precio Final]]*10%</f>
        <v>2</v>
      </c>
      <c r="N339" s="7">
        <v>170</v>
      </c>
      <c r="O339" s="7">
        <v>18</v>
      </c>
      <c r="P339" s="7">
        <v>9.4444444444444446</v>
      </c>
      <c r="Q339" s="8">
        <v>350</v>
      </c>
      <c r="R339" s="7">
        <v>10</v>
      </c>
      <c r="S339" s="7">
        <f>STOCK[[#This Row],[Peso (g)]]*STOCK[[#This Row],[Precio Envío Kilogramo (USD)]]/1000</f>
        <v>3.5</v>
      </c>
      <c r="T339" s="12">
        <f>STOCK[[#This Row],[Costo Unitario (USD)]]+STOCK[[#This Row],[Costo Envío (USD)]]+STOCK[[#This Row],[Comisión 10%]]</f>
        <v>14.944444444444445</v>
      </c>
      <c r="U339" s="7">
        <f>STOCK[[#This Row],[Costo total]]*1.5</f>
        <v>22.416666666666668</v>
      </c>
      <c r="V339" s="7">
        <v>20</v>
      </c>
      <c r="W339" s="7">
        <f>STOCK[[#This Row],[Precio Final]]-STOCK[[#This Row],[Costo total]]</f>
        <v>5.0555555555555554</v>
      </c>
      <c r="X339" s="7">
        <f>STOCK[[#This Row],[Ganancia Unitaria]]*STOCK[[#This Row],[Salidas]]</f>
        <v>0</v>
      </c>
      <c r="AA339" s="7">
        <f>STOCK[[#This Row],[Costo total]]*STOCK[[#This Row],[Entradas]]</f>
        <v>29.888888888888889</v>
      </c>
      <c r="AB339" s="7">
        <f>STOCK[[#This Row],[Stock Actual]]*STOCK[[#This Row],[Costo total]]</f>
        <v>29.888888888888889</v>
      </c>
    </row>
    <row r="340" spans="1:29" s="12" customFormat="1" ht="50" customHeight="1" x14ac:dyDescent="0.15">
      <c r="A340" s="12" t="s">
        <v>779</v>
      </c>
      <c r="B340" s="70"/>
      <c r="C340" s="12" t="s">
        <v>4</v>
      </c>
      <c r="D340" s="12" t="s">
        <v>26</v>
      </c>
      <c r="E340" s="12" t="s">
        <v>263</v>
      </c>
      <c r="F340" s="12" t="s">
        <v>2125</v>
      </c>
      <c r="G340" s="12" t="s">
        <v>214</v>
      </c>
      <c r="H340" s="12">
        <f>STOCK[[#This Row],[Precio Final]]</f>
        <v>20</v>
      </c>
      <c r="I340" s="12">
        <f>STOCK[[#This Row],[Precio Venta Ideal (x1.5)]]</f>
        <v>22.416666666666668</v>
      </c>
      <c r="J340" s="87">
        <v>3</v>
      </c>
      <c r="K340" s="87">
        <f>SUMIFS(VENTAS[Cantidad],VENTAS[Código del producto Vendido],STOCK[[#This Row],[Code]])</f>
        <v>1</v>
      </c>
      <c r="L340" s="87">
        <f>STOCK[[#This Row],[Entradas]]-STOCK[[#This Row],[Salidas]]</f>
        <v>2</v>
      </c>
      <c r="M340" s="12">
        <f>STOCK[[#This Row],[Precio Final]]*10%</f>
        <v>2</v>
      </c>
      <c r="N340" s="12">
        <v>170</v>
      </c>
      <c r="O340" s="12">
        <v>18</v>
      </c>
      <c r="P340" s="12">
        <v>9.4444444444444446</v>
      </c>
      <c r="Q340" s="87">
        <v>350</v>
      </c>
      <c r="R340" s="12">
        <v>10</v>
      </c>
      <c r="S340" s="12">
        <f>STOCK[[#This Row],[Peso (g)]]*STOCK[[#This Row],[Precio Envío Kilogramo (USD)]]/1000</f>
        <v>3.5</v>
      </c>
      <c r="T340" s="12">
        <f>STOCK[[#This Row],[Costo Unitario (USD)]]+STOCK[[#This Row],[Costo Envío (USD)]]+STOCK[[#This Row],[Comisión 10%]]</f>
        <v>14.944444444444445</v>
      </c>
      <c r="U340" s="12">
        <f>STOCK[[#This Row],[Costo total]]*1.5</f>
        <v>22.416666666666668</v>
      </c>
      <c r="V340" s="12">
        <v>20</v>
      </c>
      <c r="W340" s="12">
        <f>STOCK[[#This Row],[Precio Final]]-STOCK[[#This Row],[Costo total]]</f>
        <v>5.0555555555555554</v>
      </c>
      <c r="X340" s="12">
        <f>STOCK[[#This Row],[Ganancia Unitaria]]*STOCK[[#This Row],[Salidas]]</f>
        <v>5.0555555555555554</v>
      </c>
      <c r="AA340" s="12">
        <f>STOCK[[#This Row],[Costo total]]*STOCK[[#This Row],[Entradas]]</f>
        <v>44.833333333333336</v>
      </c>
      <c r="AB340" s="12">
        <f>STOCK[[#This Row],[Stock Actual]]*STOCK[[#This Row],[Costo total]]</f>
        <v>29.888888888888889</v>
      </c>
    </row>
    <row r="341" spans="1:29" s="7" customFormat="1" ht="50" customHeight="1" x14ac:dyDescent="0.15">
      <c r="A341" s="7" t="s">
        <v>780</v>
      </c>
      <c r="B341" s="70"/>
      <c r="C341" s="7" t="s">
        <v>4</v>
      </c>
      <c r="D341" s="7" t="s">
        <v>26</v>
      </c>
      <c r="E341" s="7" t="s">
        <v>264</v>
      </c>
      <c r="F341" s="7" t="s">
        <v>2113</v>
      </c>
      <c r="G341" s="7" t="s">
        <v>214</v>
      </c>
      <c r="H341" s="7">
        <f>STOCK[[#This Row],[Precio Final]]</f>
        <v>15</v>
      </c>
      <c r="I341" s="7">
        <f>STOCK[[#This Row],[Precio Venta Ideal (x1.5)]]</f>
        <v>10.833333333333334</v>
      </c>
      <c r="J341" s="8">
        <v>4</v>
      </c>
      <c r="K341" s="8">
        <f>SUMIFS(VENTAS[Cantidad],VENTAS[Código del producto Vendido],STOCK[[#This Row],[Code]])</f>
        <v>4</v>
      </c>
      <c r="L341" s="8">
        <f>STOCK[[#This Row],[Entradas]]-STOCK[[#This Row],[Salidas]]</f>
        <v>0</v>
      </c>
      <c r="M341" s="7">
        <f>STOCK[[#This Row],[Precio Final]]*10%</f>
        <v>1.5</v>
      </c>
      <c r="N341" s="7">
        <v>85</v>
      </c>
      <c r="O341" s="7">
        <v>18</v>
      </c>
      <c r="P341" s="7">
        <v>4.7222222222222223</v>
      </c>
      <c r="Q341" s="8">
        <v>100</v>
      </c>
      <c r="R341" s="7">
        <v>10</v>
      </c>
      <c r="S341" s="7">
        <f>STOCK[[#This Row],[Peso (g)]]*STOCK[[#This Row],[Precio Envío Kilogramo (USD)]]/1000</f>
        <v>1</v>
      </c>
      <c r="T341" s="12">
        <f>STOCK[[#This Row],[Costo Unitario (USD)]]+STOCK[[#This Row],[Costo Envío (USD)]]+STOCK[[#This Row],[Comisión 10%]]</f>
        <v>7.2222222222222223</v>
      </c>
      <c r="U341" s="7">
        <f>STOCK[[#This Row],[Costo total]]*1.5</f>
        <v>10.833333333333334</v>
      </c>
      <c r="V341" s="7">
        <v>15</v>
      </c>
      <c r="W341" s="7">
        <f>STOCK[[#This Row],[Precio Final]]-STOCK[[#This Row],[Costo total]]</f>
        <v>7.7777777777777777</v>
      </c>
      <c r="X341" s="7">
        <f>STOCK[[#This Row],[Ganancia Unitaria]]*STOCK[[#This Row],[Salidas]]</f>
        <v>31.111111111111111</v>
      </c>
      <c r="AA341" s="7">
        <f>STOCK[[#This Row],[Costo total]]*STOCK[[#This Row],[Entradas]]</f>
        <v>28.888888888888889</v>
      </c>
      <c r="AB341" s="7">
        <f>STOCK[[#This Row],[Stock Actual]]*STOCK[[#This Row],[Costo total]]</f>
        <v>0</v>
      </c>
    </row>
    <row r="342" spans="1:29" s="12" customFormat="1" ht="50" customHeight="1" x14ac:dyDescent="0.15">
      <c r="A342" s="12" t="s">
        <v>781</v>
      </c>
      <c r="B342" s="70"/>
      <c r="C342" s="12" t="s">
        <v>4</v>
      </c>
      <c r="D342" s="12" t="s">
        <v>1911</v>
      </c>
      <c r="E342" s="12" t="s">
        <v>265</v>
      </c>
      <c r="F342" s="12" t="s">
        <v>244</v>
      </c>
      <c r="G342" s="12" t="s">
        <v>214</v>
      </c>
      <c r="H342" s="12">
        <f>STOCK[[#This Row],[Precio Final]]</f>
        <v>9</v>
      </c>
      <c r="I342" s="12">
        <f>STOCK[[#This Row],[Precio Venta Ideal (x1.5)]]</f>
        <v>8.8833333333333329</v>
      </c>
      <c r="J342" s="87">
        <v>2</v>
      </c>
      <c r="K342" s="87">
        <f>SUMIFS(VENTAS[Cantidad],VENTAS[Código del producto Vendido],STOCK[[#This Row],[Code]])</f>
        <v>2</v>
      </c>
      <c r="L342" s="87">
        <f>STOCK[[#This Row],[Entradas]]-STOCK[[#This Row],[Salidas]]</f>
        <v>0</v>
      </c>
      <c r="M342" s="12">
        <f>STOCK[[#This Row],[Precio Final]]*10%</f>
        <v>0.9</v>
      </c>
      <c r="N342" s="12">
        <v>85</v>
      </c>
      <c r="O342" s="12">
        <v>18</v>
      </c>
      <c r="P342" s="12">
        <v>4.7222222222222223</v>
      </c>
      <c r="Q342" s="87">
        <v>30</v>
      </c>
      <c r="R342" s="12">
        <v>10</v>
      </c>
      <c r="S342" s="12">
        <f>STOCK[[#This Row],[Peso (g)]]*STOCK[[#This Row],[Precio Envío Kilogramo (USD)]]/1000</f>
        <v>0.3</v>
      </c>
      <c r="T342" s="12">
        <f>STOCK[[#This Row],[Costo Unitario (USD)]]+STOCK[[#This Row],[Costo Envío (USD)]]+STOCK[[#This Row],[Comisión 10%]]</f>
        <v>5.9222222222222225</v>
      </c>
      <c r="U342" s="12">
        <f>STOCK[[#This Row],[Costo total]]*1.5</f>
        <v>8.8833333333333329</v>
      </c>
      <c r="V342" s="12">
        <v>9</v>
      </c>
      <c r="W342" s="12">
        <f>STOCK[[#This Row],[Precio Final]]-STOCK[[#This Row],[Costo total]]</f>
        <v>3.0777777777777775</v>
      </c>
      <c r="X342" s="12">
        <f>STOCK[[#This Row],[Ganancia Unitaria]]*STOCK[[#This Row],[Salidas]]</f>
        <v>6.155555555555555</v>
      </c>
      <c r="AA342" s="12">
        <f>STOCK[[#This Row],[Costo total]]*STOCK[[#This Row],[Entradas]]</f>
        <v>11.844444444444445</v>
      </c>
      <c r="AB342" s="12">
        <f>STOCK[[#This Row],[Stock Actual]]*STOCK[[#This Row],[Costo total]]</f>
        <v>0</v>
      </c>
    </row>
    <row r="343" spans="1:29" s="7" customFormat="1" ht="50" customHeight="1" x14ac:dyDescent="0.15">
      <c r="A343" s="7" t="s">
        <v>215</v>
      </c>
      <c r="B343" s="70"/>
      <c r="C343" s="7" t="s">
        <v>4</v>
      </c>
      <c r="D343" s="7" t="s">
        <v>1911</v>
      </c>
      <c r="E343" s="7" t="s">
        <v>265</v>
      </c>
      <c r="F343" s="7" t="s">
        <v>241</v>
      </c>
      <c r="G343" s="7" t="s">
        <v>214</v>
      </c>
      <c r="H343" s="7">
        <f>STOCK[[#This Row],[Precio Final]]</f>
        <v>9</v>
      </c>
      <c r="I343" s="7">
        <f>STOCK[[#This Row],[Precio Venta Ideal (x1.5)]]</f>
        <v>8.8833333333333329</v>
      </c>
      <c r="J343" s="8">
        <v>5</v>
      </c>
      <c r="K343" s="8">
        <f>SUMIFS(VENTAS[Cantidad],VENTAS[Código del producto Vendido],STOCK[[#This Row],[Code]])</f>
        <v>5</v>
      </c>
      <c r="L343" s="8">
        <f>STOCK[[#This Row],[Entradas]]-STOCK[[#This Row],[Salidas]]</f>
        <v>0</v>
      </c>
      <c r="M343" s="7">
        <f>STOCK[[#This Row],[Precio Final]]*10%</f>
        <v>0.9</v>
      </c>
      <c r="N343" s="7">
        <v>85</v>
      </c>
      <c r="O343" s="7">
        <v>18</v>
      </c>
      <c r="P343" s="7">
        <v>4.7222222222222223</v>
      </c>
      <c r="Q343" s="8">
        <v>30</v>
      </c>
      <c r="R343" s="7">
        <v>10</v>
      </c>
      <c r="S343" s="7">
        <f>STOCK[[#This Row],[Peso (g)]]*STOCK[[#This Row],[Precio Envío Kilogramo (USD)]]/1000</f>
        <v>0.3</v>
      </c>
      <c r="T343" s="12">
        <f>STOCK[[#This Row],[Costo Unitario (USD)]]+STOCK[[#This Row],[Costo Envío (USD)]]+STOCK[[#This Row],[Comisión 10%]]</f>
        <v>5.9222222222222225</v>
      </c>
      <c r="U343" s="7">
        <f>STOCK[[#This Row],[Costo total]]*1.5</f>
        <v>8.8833333333333329</v>
      </c>
      <c r="V343" s="7">
        <v>9</v>
      </c>
      <c r="W343" s="7">
        <f>STOCK[[#This Row],[Precio Final]]-STOCK[[#This Row],[Costo total]]</f>
        <v>3.0777777777777775</v>
      </c>
      <c r="X343" s="7">
        <f>STOCK[[#This Row],[Ganancia Unitaria]]*STOCK[[#This Row],[Salidas]]</f>
        <v>15.388888888888888</v>
      </c>
      <c r="AA343" s="7">
        <f>STOCK[[#This Row],[Costo total]]*STOCK[[#This Row],[Entradas]]</f>
        <v>29.611111111111114</v>
      </c>
      <c r="AB343" s="7">
        <f>STOCK[[#This Row],[Stock Actual]]*STOCK[[#This Row],[Costo total]]</f>
        <v>0</v>
      </c>
    </row>
    <row r="344" spans="1:29" s="12" customFormat="1" ht="50" customHeight="1" x14ac:dyDescent="0.15">
      <c r="A344" s="12" t="s">
        <v>782</v>
      </c>
      <c r="B344" s="70"/>
      <c r="C344" s="12" t="s">
        <v>4</v>
      </c>
      <c r="D344" s="12" t="s">
        <v>1911</v>
      </c>
      <c r="E344" s="12" t="s">
        <v>265</v>
      </c>
      <c r="F344" s="12" t="s">
        <v>244</v>
      </c>
      <c r="G344" s="12" t="s">
        <v>214</v>
      </c>
      <c r="H344" s="12">
        <f>STOCK[[#This Row],[Precio Final]]</f>
        <v>9</v>
      </c>
      <c r="I344" s="12">
        <f>STOCK[[#This Row],[Precio Venta Ideal (x1.5)]]</f>
        <v>8.8833333333333329</v>
      </c>
      <c r="J344" s="87">
        <v>1</v>
      </c>
      <c r="K344" s="87">
        <f>SUMIFS(VENTAS[Cantidad],VENTAS[Código del producto Vendido],STOCK[[#This Row],[Code]])</f>
        <v>1</v>
      </c>
      <c r="L344" s="87">
        <f>STOCK[[#This Row],[Entradas]]-STOCK[[#This Row],[Salidas]]</f>
        <v>0</v>
      </c>
      <c r="M344" s="12">
        <f>STOCK[[#This Row],[Precio Final]]*10%</f>
        <v>0.9</v>
      </c>
      <c r="N344" s="12">
        <v>85</v>
      </c>
      <c r="O344" s="12">
        <v>18</v>
      </c>
      <c r="P344" s="12">
        <v>4.7222222222222223</v>
      </c>
      <c r="Q344" s="87">
        <v>30</v>
      </c>
      <c r="R344" s="12">
        <v>10</v>
      </c>
      <c r="S344" s="12">
        <f>STOCK[[#This Row],[Peso (g)]]*STOCK[[#This Row],[Precio Envío Kilogramo (USD)]]/1000</f>
        <v>0.3</v>
      </c>
      <c r="T344" s="12">
        <f>STOCK[[#This Row],[Costo Unitario (USD)]]+STOCK[[#This Row],[Costo Envío (USD)]]+STOCK[[#This Row],[Comisión 10%]]</f>
        <v>5.9222222222222225</v>
      </c>
      <c r="U344" s="12">
        <f>STOCK[[#This Row],[Costo total]]*1.5</f>
        <v>8.8833333333333329</v>
      </c>
      <c r="V344" s="12">
        <v>9</v>
      </c>
      <c r="W344" s="12">
        <f>STOCK[[#This Row],[Precio Final]]-STOCK[[#This Row],[Costo total]]</f>
        <v>3.0777777777777775</v>
      </c>
      <c r="X344" s="12">
        <f>STOCK[[#This Row],[Ganancia Unitaria]]*STOCK[[#This Row],[Salidas]]</f>
        <v>3.0777777777777775</v>
      </c>
      <c r="AA344" s="12">
        <f>STOCK[[#This Row],[Costo total]]*STOCK[[#This Row],[Entradas]]</f>
        <v>5.9222222222222225</v>
      </c>
      <c r="AB344" s="12">
        <f>STOCK[[#This Row],[Stock Actual]]*STOCK[[#This Row],[Costo total]]</f>
        <v>0</v>
      </c>
    </row>
    <row r="345" spans="1:29" s="7" customFormat="1" ht="50" customHeight="1" x14ac:dyDescent="0.15">
      <c r="A345" s="7" t="s">
        <v>1500</v>
      </c>
      <c r="B345" s="70"/>
      <c r="C345" s="7" t="s">
        <v>4</v>
      </c>
      <c r="D345" s="7" t="s">
        <v>88</v>
      </c>
      <c r="E345" s="7" t="s">
        <v>1501</v>
      </c>
      <c r="F345" s="7" t="s">
        <v>2174</v>
      </c>
      <c r="G345" s="7" t="s">
        <v>214</v>
      </c>
      <c r="H345" s="7">
        <f>STOCK[[#This Row],[Precio Final]]</f>
        <v>12</v>
      </c>
      <c r="I345" s="7">
        <f>STOCK[[#This Row],[Precio Venta Ideal (x1.5)]]</f>
        <v>9.3000000000000007</v>
      </c>
      <c r="J345" s="8">
        <v>2</v>
      </c>
      <c r="K345" s="8">
        <f>SUMIFS(VENTAS[Cantidad],VENTAS[Código del producto Vendido],STOCK[[#This Row],[Code]])</f>
        <v>0</v>
      </c>
      <c r="L345" s="8">
        <f>STOCK[[#This Row],[Entradas]]-STOCK[[#This Row],[Salidas]]</f>
        <v>2</v>
      </c>
      <c r="M345" s="7">
        <f>STOCK[[#This Row],[Precio Final]]*10%</f>
        <v>1.2000000000000002</v>
      </c>
      <c r="N345" s="7">
        <v>0</v>
      </c>
      <c r="O345" s="7">
        <v>0</v>
      </c>
      <c r="P345" s="7">
        <v>5</v>
      </c>
      <c r="Q345" s="8">
        <v>0</v>
      </c>
      <c r="R345" s="7">
        <v>0</v>
      </c>
      <c r="S345" s="7">
        <f>STOCK[[#This Row],[Peso (g)]]*STOCK[[#This Row],[Precio Envío Kilogramo (USD)]]/1000</f>
        <v>0</v>
      </c>
      <c r="T345" s="12">
        <f>STOCK[[#This Row],[Costo Unitario (USD)]]+STOCK[[#This Row],[Costo Envío (USD)]]+STOCK[[#This Row],[Comisión 10%]]</f>
        <v>6.2</v>
      </c>
      <c r="U345" s="7">
        <f>STOCK[[#This Row],[Costo total]]*1.5</f>
        <v>9.3000000000000007</v>
      </c>
      <c r="V345" s="7">
        <v>12</v>
      </c>
      <c r="W345" s="7">
        <f>STOCK[[#This Row],[Precio Final]]-STOCK[[#This Row],[Costo total]]</f>
        <v>5.8</v>
      </c>
      <c r="X345" s="7">
        <f>STOCK[[#This Row],[Ganancia Unitaria]]*STOCK[[#This Row],[Salidas]]</f>
        <v>0</v>
      </c>
      <c r="AA345" s="7">
        <f>STOCK[[#This Row],[Costo total]]*STOCK[[#This Row],[Entradas]]</f>
        <v>12.4</v>
      </c>
      <c r="AB345" s="7">
        <f>STOCK[[#This Row],[Stock Actual]]*STOCK[[#This Row],[Costo total]]</f>
        <v>12.4</v>
      </c>
    </row>
    <row r="346" spans="1:29" s="12" customFormat="1" ht="50" customHeight="1" x14ac:dyDescent="0.15">
      <c r="A346" s="12" t="s">
        <v>216</v>
      </c>
      <c r="B346" s="70"/>
      <c r="C346" s="12" t="s">
        <v>4</v>
      </c>
      <c r="D346" s="12" t="s">
        <v>1911</v>
      </c>
      <c r="E346" s="12" t="s">
        <v>265</v>
      </c>
      <c r="F346" s="12" t="s">
        <v>241</v>
      </c>
      <c r="G346" s="12" t="s">
        <v>214</v>
      </c>
      <c r="H346" s="12">
        <f>STOCK[[#This Row],[Precio Final]]</f>
        <v>9</v>
      </c>
      <c r="I346" s="12">
        <f>STOCK[[#This Row],[Precio Venta Ideal (x1.5)]]</f>
        <v>8.8833333333333329</v>
      </c>
      <c r="J346" s="87">
        <v>12</v>
      </c>
      <c r="K346" s="87">
        <f>SUMIFS(VENTAS[Cantidad],VENTAS[Código del producto Vendido],STOCK[[#This Row],[Code]])</f>
        <v>12</v>
      </c>
      <c r="L346" s="87">
        <f>STOCK[[#This Row],[Entradas]]-STOCK[[#This Row],[Salidas]]</f>
        <v>0</v>
      </c>
      <c r="M346" s="12">
        <f>STOCK[[#This Row],[Precio Final]]*10%</f>
        <v>0.9</v>
      </c>
      <c r="N346" s="12">
        <v>85</v>
      </c>
      <c r="O346" s="12">
        <v>18</v>
      </c>
      <c r="P346" s="12">
        <v>4.7222222222222223</v>
      </c>
      <c r="Q346" s="87">
        <v>30</v>
      </c>
      <c r="R346" s="12">
        <v>10</v>
      </c>
      <c r="S346" s="12">
        <f>STOCK[[#This Row],[Peso (g)]]*STOCK[[#This Row],[Precio Envío Kilogramo (USD)]]/1000</f>
        <v>0.3</v>
      </c>
      <c r="T346" s="12">
        <f>STOCK[[#This Row],[Costo Unitario (USD)]]+STOCK[[#This Row],[Costo Envío (USD)]]+STOCK[[#This Row],[Comisión 10%]]</f>
        <v>5.9222222222222225</v>
      </c>
      <c r="U346" s="12">
        <f>STOCK[[#This Row],[Costo total]]*1.5</f>
        <v>8.8833333333333329</v>
      </c>
      <c r="V346" s="12">
        <v>9</v>
      </c>
      <c r="W346" s="12">
        <f>STOCK[[#This Row],[Precio Final]]-STOCK[[#This Row],[Costo total]]</f>
        <v>3.0777777777777775</v>
      </c>
      <c r="X346" s="12">
        <f>STOCK[[#This Row],[Ganancia Unitaria]]*STOCK[[#This Row],[Salidas]]</f>
        <v>36.93333333333333</v>
      </c>
      <c r="AA346" s="12">
        <f>STOCK[[#This Row],[Costo total]]*STOCK[[#This Row],[Entradas]]</f>
        <v>71.066666666666663</v>
      </c>
      <c r="AB346" s="12">
        <f>STOCK[[#This Row],[Stock Actual]]*STOCK[[#This Row],[Costo total]]</f>
        <v>0</v>
      </c>
    </row>
    <row r="347" spans="1:29" s="7" customFormat="1" ht="50" customHeight="1" x14ac:dyDescent="0.15">
      <c r="A347" s="7" t="s">
        <v>217</v>
      </c>
      <c r="B347" s="70"/>
      <c r="C347" s="7" t="s">
        <v>4</v>
      </c>
      <c r="D347" s="7" t="s">
        <v>26</v>
      </c>
      <c r="E347" s="7" t="s">
        <v>266</v>
      </c>
      <c r="F347" s="7" t="s">
        <v>241</v>
      </c>
      <c r="G347" s="7" t="s">
        <v>214</v>
      </c>
      <c r="H347" s="7">
        <f>STOCK[[#This Row],[Precio Final]]</f>
        <v>19</v>
      </c>
      <c r="I347" s="7">
        <f>STOCK[[#This Row],[Precio Venta Ideal (x1.5)]]</f>
        <v>20.766666666666666</v>
      </c>
      <c r="J347" s="8">
        <v>1</v>
      </c>
      <c r="K347" s="8">
        <f>SUMIFS(VENTAS[Cantidad],VENTAS[Código del producto Vendido],STOCK[[#This Row],[Code]])</f>
        <v>1</v>
      </c>
      <c r="L347" s="8">
        <f>STOCK[[#This Row],[Entradas]]-STOCK[[#This Row],[Salidas]]</f>
        <v>0</v>
      </c>
      <c r="M347" s="7">
        <f>STOCK[[#This Row],[Precio Final]]*10%</f>
        <v>1.9000000000000001</v>
      </c>
      <c r="N347" s="7">
        <v>170</v>
      </c>
      <c r="O347" s="7">
        <v>18</v>
      </c>
      <c r="P347" s="7">
        <v>9.4444444444444446</v>
      </c>
      <c r="Q347" s="8">
        <v>250</v>
      </c>
      <c r="R347" s="7">
        <v>10</v>
      </c>
      <c r="S347" s="7">
        <f>STOCK[[#This Row],[Peso (g)]]*STOCK[[#This Row],[Precio Envío Kilogramo (USD)]]/1000</f>
        <v>2.5</v>
      </c>
      <c r="T347" s="12">
        <f>STOCK[[#This Row],[Costo Unitario (USD)]]+STOCK[[#This Row],[Costo Envío (USD)]]+STOCK[[#This Row],[Comisión 10%]]</f>
        <v>13.844444444444445</v>
      </c>
      <c r="U347" s="7">
        <f>STOCK[[#This Row],[Costo total]]*1.5</f>
        <v>20.766666666666666</v>
      </c>
      <c r="V347" s="7">
        <v>19</v>
      </c>
      <c r="W347" s="7">
        <f>STOCK[[#This Row],[Precio Final]]-STOCK[[#This Row],[Costo total]]</f>
        <v>5.155555555555555</v>
      </c>
      <c r="X347" s="7">
        <f>STOCK[[#This Row],[Ganancia Unitaria]]*STOCK[[#This Row],[Salidas]]</f>
        <v>5.155555555555555</v>
      </c>
      <c r="AA347" s="7">
        <f>STOCK[[#This Row],[Costo total]]*STOCK[[#This Row],[Entradas]]</f>
        <v>13.844444444444445</v>
      </c>
      <c r="AB347" s="7">
        <f>STOCK[[#This Row],[Stock Actual]]*STOCK[[#This Row],[Costo total]]</f>
        <v>0</v>
      </c>
    </row>
    <row r="348" spans="1:29" s="12" customFormat="1" ht="50" customHeight="1" x14ac:dyDescent="0.15">
      <c r="A348" s="12" t="s">
        <v>783</v>
      </c>
      <c r="B348" s="70"/>
      <c r="C348" s="12" t="s">
        <v>4</v>
      </c>
      <c r="D348" s="12" t="s">
        <v>26</v>
      </c>
      <c r="E348" s="12" t="s">
        <v>505</v>
      </c>
      <c r="F348" s="12" t="s">
        <v>2109</v>
      </c>
      <c r="G348" s="12" t="s">
        <v>214</v>
      </c>
      <c r="H348" s="12">
        <f>STOCK[[#This Row],[Precio Final]]</f>
        <v>20</v>
      </c>
      <c r="I348" s="12">
        <f>STOCK[[#This Row],[Precio Venta Ideal (x1.5)]]</f>
        <v>20.916666666666668</v>
      </c>
      <c r="J348" s="87">
        <v>2</v>
      </c>
      <c r="K348" s="87">
        <f>SUMIFS(VENTAS[Cantidad],VENTAS[Código del producto Vendido],STOCK[[#This Row],[Code]])</f>
        <v>2</v>
      </c>
      <c r="L348" s="87">
        <f>STOCK[[#This Row],[Entradas]]-STOCK[[#This Row],[Salidas]]</f>
        <v>0</v>
      </c>
      <c r="M348" s="12">
        <f>STOCK[[#This Row],[Precio Final]]*10%</f>
        <v>2</v>
      </c>
      <c r="N348" s="12">
        <v>170</v>
      </c>
      <c r="O348" s="12">
        <v>18</v>
      </c>
      <c r="P348" s="12">
        <v>9.4444444444444446</v>
      </c>
      <c r="Q348" s="87">
        <v>250</v>
      </c>
      <c r="R348" s="12">
        <v>10</v>
      </c>
      <c r="S348" s="12">
        <f>STOCK[[#This Row],[Peso (g)]]*STOCK[[#This Row],[Precio Envío Kilogramo (USD)]]/1000</f>
        <v>2.5</v>
      </c>
      <c r="T348" s="12">
        <f>STOCK[[#This Row],[Costo Unitario (USD)]]+STOCK[[#This Row],[Costo Envío (USD)]]+STOCK[[#This Row],[Comisión 10%]]</f>
        <v>13.944444444444445</v>
      </c>
      <c r="U348" s="12">
        <f>STOCK[[#This Row],[Costo total]]*1.5</f>
        <v>20.916666666666668</v>
      </c>
      <c r="V348" s="12">
        <v>20</v>
      </c>
      <c r="W348" s="12">
        <f>STOCK[[#This Row],[Precio Final]]-STOCK[[#This Row],[Costo total]]</f>
        <v>6.0555555555555554</v>
      </c>
      <c r="X348" s="12">
        <f>STOCK[[#This Row],[Ganancia Unitaria]]*STOCK[[#This Row],[Salidas]]</f>
        <v>12.111111111111111</v>
      </c>
      <c r="AA348" s="12">
        <f>STOCK[[#This Row],[Costo total]]*STOCK[[#This Row],[Entradas]]</f>
        <v>27.888888888888889</v>
      </c>
      <c r="AB348" s="12">
        <f>STOCK[[#This Row],[Stock Actual]]*STOCK[[#This Row],[Costo total]]</f>
        <v>0</v>
      </c>
    </row>
    <row r="349" spans="1:29" s="7" customFormat="1" ht="50" customHeight="1" x14ac:dyDescent="0.15">
      <c r="A349" s="7" t="s">
        <v>784</v>
      </c>
      <c r="B349" s="70"/>
      <c r="C349" s="7" t="s">
        <v>4</v>
      </c>
      <c r="D349" s="7" t="s">
        <v>26</v>
      </c>
      <c r="E349" s="7" t="s">
        <v>1620</v>
      </c>
      <c r="F349" s="7" t="s">
        <v>2110</v>
      </c>
      <c r="G349" s="7" t="s">
        <v>214</v>
      </c>
      <c r="H349" s="7">
        <f>STOCK[[#This Row],[Precio Final]]</f>
        <v>20</v>
      </c>
      <c r="I349" s="7">
        <f>STOCK[[#This Row],[Precio Venta Ideal (x1.5)]]</f>
        <v>20.916666666666668</v>
      </c>
      <c r="J349" s="8">
        <v>3</v>
      </c>
      <c r="K349" s="8">
        <f>SUMIFS(VENTAS[Cantidad],VENTAS[Código del producto Vendido],STOCK[[#This Row],[Code]])</f>
        <v>2</v>
      </c>
      <c r="L349" s="8">
        <f>STOCK[[#This Row],[Entradas]]-STOCK[[#This Row],[Salidas]]</f>
        <v>1</v>
      </c>
      <c r="M349" s="7">
        <f>STOCK[[#This Row],[Precio Final]]*10%</f>
        <v>2</v>
      </c>
      <c r="N349" s="7">
        <v>170</v>
      </c>
      <c r="O349" s="7">
        <v>18</v>
      </c>
      <c r="P349" s="7">
        <v>9.4444444444444446</v>
      </c>
      <c r="Q349" s="8">
        <v>250</v>
      </c>
      <c r="R349" s="7">
        <v>10</v>
      </c>
      <c r="S349" s="7">
        <f>STOCK[[#This Row],[Peso (g)]]*STOCK[[#This Row],[Precio Envío Kilogramo (USD)]]/1000</f>
        <v>2.5</v>
      </c>
      <c r="T349" s="12">
        <f>STOCK[[#This Row],[Costo Unitario (USD)]]+STOCK[[#This Row],[Costo Envío (USD)]]+STOCK[[#This Row],[Comisión 10%]]</f>
        <v>13.944444444444445</v>
      </c>
      <c r="U349" s="7">
        <f>STOCK[[#This Row],[Costo total]]*1.5</f>
        <v>20.916666666666668</v>
      </c>
      <c r="V349" s="7">
        <v>20</v>
      </c>
      <c r="W349" s="7">
        <f>STOCK[[#This Row],[Precio Final]]-STOCK[[#This Row],[Costo total]]</f>
        <v>6.0555555555555554</v>
      </c>
      <c r="X349" s="7">
        <f>STOCK[[#This Row],[Ganancia Unitaria]]*STOCK[[#This Row],[Salidas]]</f>
        <v>12.111111111111111</v>
      </c>
      <c r="AA349" s="7">
        <f>STOCK[[#This Row],[Costo total]]*STOCK[[#This Row],[Entradas]]</f>
        <v>41.833333333333336</v>
      </c>
      <c r="AB349" s="7">
        <f>STOCK[[#This Row],[Stock Actual]]*STOCK[[#This Row],[Costo total]]</f>
        <v>13.944444444444445</v>
      </c>
    </row>
    <row r="350" spans="1:29" s="12" customFormat="1" ht="50" customHeight="1" x14ac:dyDescent="0.15">
      <c r="A350" s="12" t="s">
        <v>785</v>
      </c>
      <c r="B350" s="70"/>
      <c r="C350" s="12" t="s">
        <v>4</v>
      </c>
      <c r="D350" s="12" t="s">
        <v>26</v>
      </c>
      <c r="E350" s="12" t="s">
        <v>1620</v>
      </c>
      <c r="F350" s="12" t="s">
        <v>2111</v>
      </c>
      <c r="G350" s="12" t="s">
        <v>214</v>
      </c>
      <c r="H350" s="12">
        <f>STOCK[[#This Row],[Precio Final]]</f>
        <v>20</v>
      </c>
      <c r="I350" s="12">
        <f>STOCK[[#This Row],[Precio Venta Ideal (x1.5)]]</f>
        <v>20.916666666666668</v>
      </c>
      <c r="J350" s="87">
        <v>3</v>
      </c>
      <c r="K350" s="87">
        <f>SUMIFS(VENTAS[Cantidad],VENTAS[Código del producto Vendido],STOCK[[#This Row],[Code]])</f>
        <v>1</v>
      </c>
      <c r="L350" s="87">
        <f>STOCK[[#This Row],[Entradas]]-STOCK[[#This Row],[Salidas]]</f>
        <v>2</v>
      </c>
      <c r="M350" s="12">
        <f>STOCK[[#This Row],[Precio Final]]*10%</f>
        <v>2</v>
      </c>
      <c r="N350" s="12">
        <v>170</v>
      </c>
      <c r="O350" s="12">
        <v>18</v>
      </c>
      <c r="P350" s="12">
        <v>9.4444444444444446</v>
      </c>
      <c r="Q350" s="87">
        <v>250</v>
      </c>
      <c r="R350" s="12">
        <v>10</v>
      </c>
      <c r="S350" s="12">
        <f>STOCK[[#This Row],[Peso (g)]]*STOCK[[#This Row],[Precio Envío Kilogramo (USD)]]/1000</f>
        <v>2.5</v>
      </c>
      <c r="T350" s="12">
        <f>STOCK[[#This Row],[Costo Unitario (USD)]]+STOCK[[#This Row],[Costo Envío (USD)]]+STOCK[[#This Row],[Comisión 10%]]</f>
        <v>13.944444444444445</v>
      </c>
      <c r="U350" s="12">
        <f>STOCK[[#This Row],[Costo total]]*1.5</f>
        <v>20.916666666666668</v>
      </c>
      <c r="V350" s="12">
        <v>20</v>
      </c>
      <c r="W350" s="12">
        <f>STOCK[[#This Row],[Precio Final]]-STOCK[[#This Row],[Costo total]]</f>
        <v>6.0555555555555554</v>
      </c>
      <c r="X350" s="12">
        <f>STOCK[[#This Row],[Ganancia Unitaria]]*STOCK[[#This Row],[Salidas]]</f>
        <v>6.0555555555555554</v>
      </c>
      <c r="AA350" s="12">
        <f>STOCK[[#This Row],[Costo total]]*STOCK[[#This Row],[Entradas]]</f>
        <v>41.833333333333336</v>
      </c>
      <c r="AB350" s="12">
        <f>STOCK[[#This Row],[Stock Actual]]*STOCK[[#This Row],[Costo total]]</f>
        <v>27.888888888888889</v>
      </c>
      <c r="AC350" s="12">
        <v>18</v>
      </c>
    </row>
    <row r="351" spans="1:29" s="7" customFormat="1" ht="50" customHeight="1" x14ac:dyDescent="0.15">
      <c r="A351" s="7" t="s">
        <v>786</v>
      </c>
      <c r="B351" s="70"/>
      <c r="C351" s="7" t="s">
        <v>4</v>
      </c>
      <c r="D351" s="7" t="s">
        <v>134</v>
      </c>
      <c r="E351" s="7" t="s">
        <v>256</v>
      </c>
      <c r="F351" s="7" t="s">
        <v>255</v>
      </c>
      <c r="G351" s="7" t="s">
        <v>214</v>
      </c>
      <c r="H351" s="7">
        <f>STOCK[[#This Row],[Precio Final]]</f>
        <v>15</v>
      </c>
      <c r="I351" s="7">
        <f>STOCK[[#This Row],[Precio Venta Ideal (x1.5)]]</f>
        <v>18.950000000000003</v>
      </c>
      <c r="J351" s="8">
        <v>1</v>
      </c>
      <c r="K351" s="8">
        <f>SUMIFS(VENTAS[Cantidad],VENTAS[Código del producto Vendido],STOCK[[#This Row],[Code]])</f>
        <v>1</v>
      </c>
      <c r="L351" s="8">
        <f>STOCK[[#This Row],[Entradas]]-STOCK[[#This Row],[Salidas]]</f>
        <v>0</v>
      </c>
      <c r="M351" s="7">
        <f>STOCK[[#This Row],[Precio Final]]*10%</f>
        <v>1.5</v>
      </c>
      <c r="N351" s="7">
        <v>195</v>
      </c>
      <c r="O351" s="7">
        <v>18</v>
      </c>
      <c r="P351" s="7">
        <v>10.833333333333334</v>
      </c>
      <c r="Q351" s="8">
        <v>30</v>
      </c>
      <c r="R351" s="7">
        <v>10</v>
      </c>
      <c r="S351" s="7">
        <f>STOCK[[#This Row],[Peso (g)]]*STOCK[[#This Row],[Precio Envío Kilogramo (USD)]]/1000</f>
        <v>0.3</v>
      </c>
      <c r="T351" s="12">
        <f>STOCK[[#This Row],[Costo Unitario (USD)]]+STOCK[[#This Row],[Costo Envío (USD)]]+STOCK[[#This Row],[Comisión 10%]]</f>
        <v>12.633333333333335</v>
      </c>
      <c r="U351" s="7">
        <f>STOCK[[#This Row],[Costo total]]*1.5</f>
        <v>18.950000000000003</v>
      </c>
      <c r="V351" s="7">
        <v>15</v>
      </c>
      <c r="W351" s="7">
        <f>STOCK[[#This Row],[Precio Final]]-STOCK[[#This Row],[Costo total]]</f>
        <v>2.3666666666666654</v>
      </c>
      <c r="X351" s="7">
        <f>STOCK[[#This Row],[Ganancia Unitaria]]*STOCK[[#This Row],[Salidas]]</f>
        <v>2.3666666666666654</v>
      </c>
      <c r="AA351" s="7">
        <f>STOCK[[#This Row],[Costo total]]*STOCK[[#This Row],[Entradas]]</f>
        <v>12.633333333333335</v>
      </c>
      <c r="AB351" s="7">
        <f>STOCK[[#This Row],[Stock Actual]]*STOCK[[#This Row],[Costo total]]</f>
        <v>0</v>
      </c>
    </row>
    <row r="352" spans="1:29" s="12" customFormat="1" ht="50" customHeight="1" x14ac:dyDescent="0.15">
      <c r="A352" s="12" t="s">
        <v>787</v>
      </c>
      <c r="B352" s="70"/>
      <c r="C352" s="12" t="s">
        <v>4</v>
      </c>
      <c r="D352" s="12" t="s">
        <v>134</v>
      </c>
      <c r="E352" s="12" t="s">
        <v>256</v>
      </c>
      <c r="F352" s="12" t="s">
        <v>255</v>
      </c>
      <c r="G352" s="12" t="s">
        <v>214</v>
      </c>
      <c r="H352" s="12">
        <f>STOCK[[#This Row],[Precio Final]]</f>
        <v>12</v>
      </c>
      <c r="I352" s="12">
        <f>STOCK[[#This Row],[Precio Venta Ideal (x1.5)]]</f>
        <v>18.500000000000004</v>
      </c>
      <c r="J352" s="87">
        <v>1</v>
      </c>
      <c r="K352" s="87">
        <f>SUMIFS(VENTAS[Cantidad],VENTAS[Código del producto Vendido],STOCK[[#This Row],[Code]])</f>
        <v>1</v>
      </c>
      <c r="L352" s="87">
        <f>STOCK[[#This Row],[Entradas]]-STOCK[[#This Row],[Salidas]]</f>
        <v>0</v>
      </c>
      <c r="M352" s="12">
        <f>STOCK[[#This Row],[Precio Final]]*10%</f>
        <v>1.2000000000000002</v>
      </c>
      <c r="N352" s="12">
        <v>195</v>
      </c>
      <c r="O352" s="12">
        <v>18</v>
      </c>
      <c r="P352" s="12">
        <v>10.833333333333334</v>
      </c>
      <c r="Q352" s="87">
        <v>30</v>
      </c>
      <c r="R352" s="12">
        <v>10</v>
      </c>
      <c r="S352" s="12">
        <f>STOCK[[#This Row],[Peso (g)]]*STOCK[[#This Row],[Precio Envío Kilogramo (USD)]]/1000</f>
        <v>0.3</v>
      </c>
      <c r="T352" s="12">
        <f>STOCK[[#This Row],[Costo Unitario (USD)]]+STOCK[[#This Row],[Costo Envío (USD)]]+STOCK[[#This Row],[Comisión 10%]]</f>
        <v>12.333333333333336</v>
      </c>
      <c r="U352" s="12">
        <f>STOCK[[#This Row],[Costo total]]*1.5</f>
        <v>18.500000000000004</v>
      </c>
      <c r="V352" s="12">
        <v>12</v>
      </c>
      <c r="W352" s="12">
        <f>STOCK[[#This Row],[Precio Final]]-STOCK[[#This Row],[Costo total]]</f>
        <v>-0.3333333333333357</v>
      </c>
      <c r="X352" s="12">
        <f>STOCK[[#This Row],[Ganancia Unitaria]]*STOCK[[#This Row],[Salidas]]</f>
        <v>-0.3333333333333357</v>
      </c>
      <c r="AA352" s="12">
        <f>STOCK[[#This Row],[Costo total]]*STOCK[[#This Row],[Entradas]]</f>
        <v>12.333333333333336</v>
      </c>
      <c r="AB352" s="12">
        <f>STOCK[[#This Row],[Stock Actual]]*STOCK[[#This Row],[Costo total]]</f>
        <v>0</v>
      </c>
    </row>
    <row r="353" spans="1:29" s="7" customFormat="1" ht="50" customHeight="1" x14ac:dyDescent="0.15">
      <c r="A353" s="7" t="s">
        <v>788</v>
      </c>
      <c r="B353" s="70"/>
      <c r="C353" s="7" t="s">
        <v>4</v>
      </c>
      <c r="D353" s="7" t="s">
        <v>1712</v>
      </c>
      <c r="E353" s="7" t="s">
        <v>1764</v>
      </c>
      <c r="F353" s="7" t="s">
        <v>241</v>
      </c>
      <c r="G353" s="7" t="s">
        <v>214</v>
      </c>
      <c r="H353" s="7">
        <f>STOCK[[#This Row],[Precio Final]]</f>
        <v>30</v>
      </c>
      <c r="I353" s="7">
        <f>STOCK[[#This Row],[Precio Venta Ideal (x1.5)]]</f>
        <v>38.5</v>
      </c>
      <c r="J353" s="8">
        <v>0</v>
      </c>
      <c r="K353" s="8">
        <f>SUMIFS(VENTAS[Cantidad],VENTAS[Código del producto Vendido],STOCK[[#This Row],[Code]])</f>
        <v>0</v>
      </c>
      <c r="L353" s="8">
        <f>STOCK[[#This Row],[Entradas]]-STOCK[[#This Row],[Salidas]]</f>
        <v>0</v>
      </c>
      <c r="M353" s="7">
        <f>STOCK[[#This Row],[Precio Final]]*10%</f>
        <v>3</v>
      </c>
      <c r="N353" s="7">
        <v>345</v>
      </c>
      <c r="O353" s="7">
        <v>18</v>
      </c>
      <c r="P353" s="7">
        <v>19.166666666666668</v>
      </c>
      <c r="Q353" s="8">
        <v>350</v>
      </c>
      <c r="R353" s="7">
        <v>10</v>
      </c>
      <c r="S353" s="7">
        <f>STOCK[[#This Row],[Peso (g)]]*STOCK[[#This Row],[Precio Envío Kilogramo (USD)]]/1000</f>
        <v>3.5</v>
      </c>
      <c r="T353" s="12">
        <f>STOCK[[#This Row],[Costo Unitario (USD)]]+STOCK[[#This Row],[Costo Envío (USD)]]+STOCK[[#This Row],[Comisión 10%]]</f>
        <v>25.666666666666668</v>
      </c>
      <c r="U353" s="7">
        <f>STOCK[[#This Row],[Costo total]]*1.5</f>
        <v>38.5</v>
      </c>
      <c r="V353" s="7">
        <v>30</v>
      </c>
      <c r="W353" s="7">
        <f>STOCK[[#This Row],[Precio Final]]-STOCK[[#This Row],[Costo total]]</f>
        <v>4.3333333333333321</v>
      </c>
      <c r="X353" s="7">
        <f>STOCK[[#This Row],[Ganancia Unitaria]]*STOCK[[#This Row],[Salidas]]</f>
        <v>0</v>
      </c>
      <c r="AA353" s="7">
        <f>STOCK[[#This Row],[Costo total]]*STOCK[[#This Row],[Entradas]]</f>
        <v>0</v>
      </c>
      <c r="AB353" s="7">
        <f>STOCK[[#This Row],[Stock Actual]]*STOCK[[#This Row],[Costo total]]</f>
        <v>0</v>
      </c>
    </row>
    <row r="354" spans="1:29" s="12" customFormat="1" ht="50" customHeight="1" x14ac:dyDescent="0.15">
      <c r="A354" s="12" t="s">
        <v>789</v>
      </c>
      <c r="B354" s="70"/>
      <c r="C354" s="12" t="s">
        <v>4</v>
      </c>
      <c r="D354" s="12" t="s">
        <v>1712</v>
      </c>
      <c r="E354" s="12" t="s">
        <v>1621</v>
      </c>
      <c r="F354" s="12" t="s">
        <v>2175</v>
      </c>
      <c r="G354" s="12" t="s">
        <v>214</v>
      </c>
      <c r="H354" s="12">
        <f>STOCK[[#This Row],[Precio Final]]</f>
        <v>35</v>
      </c>
      <c r="I354" s="12">
        <f>STOCK[[#This Row],[Precio Venta Ideal (x1.5)]]</f>
        <v>47.833333333333336</v>
      </c>
      <c r="J354" s="87">
        <v>1</v>
      </c>
      <c r="K354" s="87">
        <f>SUMIFS(VENTAS[Cantidad],VENTAS[Código del producto Vendido],STOCK[[#This Row],[Code]])</f>
        <v>1</v>
      </c>
      <c r="L354" s="87">
        <f>STOCK[[#This Row],[Entradas]]-STOCK[[#This Row],[Salidas]]</f>
        <v>0</v>
      </c>
      <c r="M354" s="12">
        <f>STOCK[[#This Row],[Precio Final]]*10%</f>
        <v>3.5</v>
      </c>
      <c r="N354" s="12">
        <v>430</v>
      </c>
      <c r="O354" s="12">
        <v>18</v>
      </c>
      <c r="P354" s="12">
        <v>23.888888888888889</v>
      </c>
      <c r="Q354" s="87">
        <v>450</v>
      </c>
      <c r="R354" s="12">
        <v>10</v>
      </c>
      <c r="S354" s="12">
        <f>STOCK[[#This Row],[Peso (g)]]*STOCK[[#This Row],[Precio Envío Kilogramo (USD)]]/1000</f>
        <v>4.5</v>
      </c>
      <c r="T354" s="12">
        <f>STOCK[[#This Row],[Costo Unitario (USD)]]+STOCK[[#This Row],[Costo Envío (USD)]]+STOCK[[#This Row],[Comisión 10%]]</f>
        <v>31.888888888888889</v>
      </c>
      <c r="U354" s="12">
        <f>STOCK[[#This Row],[Costo total]]*1.5</f>
        <v>47.833333333333336</v>
      </c>
      <c r="V354" s="12">
        <v>35</v>
      </c>
      <c r="W354" s="12">
        <f>STOCK[[#This Row],[Precio Final]]-STOCK[[#This Row],[Costo total]]</f>
        <v>3.1111111111111107</v>
      </c>
      <c r="X354" s="12">
        <f>STOCK[[#This Row],[Ganancia Unitaria]]*STOCK[[#This Row],[Salidas]]</f>
        <v>3.1111111111111107</v>
      </c>
      <c r="AA354" s="12">
        <f>STOCK[[#This Row],[Costo total]]*STOCK[[#This Row],[Entradas]]</f>
        <v>31.888888888888889</v>
      </c>
      <c r="AB354" s="12">
        <f>STOCK[[#This Row],[Stock Actual]]*STOCK[[#This Row],[Costo total]]</f>
        <v>0</v>
      </c>
    </row>
    <row r="355" spans="1:29" s="7" customFormat="1" ht="50" customHeight="1" x14ac:dyDescent="0.15">
      <c r="A355" s="7" t="s">
        <v>790</v>
      </c>
      <c r="B355" s="70"/>
      <c r="C355" s="7" t="s">
        <v>4</v>
      </c>
      <c r="D355" s="7" t="s">
        <v>1712</v>
      </c>
      <c r="E355" s="7" t="s">
        <v>1622</v>
      </c>
      <c r="F355" s="7" t="s">
        <v>254</v>
      </c>
      <c r="G355" s="7" t="s">
        <v>214</v>
      </c>
      <c r="H355" s="7">
        <f>STOCK[[#This Row],[Precio Final]]</f>
        <v>35</v>
      </c>
      <c r="I355" s="7">
        <f>STOCK[[#This Row],[Precio Venta Ideal (x1.5)]]</f>
        <v>46.866666666666667</v>
      </c>
      <c r="J355" s="8">
        <v>1</v>
      </c>
      <c r="K355" s="8">
        <f>SUMIFS(VENTAS[Cantidad],VENTAS[Código del producto Vendido],STOCK[[#This Row],[Code]])</f>
        <v>0</v>
      </c>
      <c r="L355" s="8">
        <f>STOCK[[#This Row],[Entradas]]-STOCK[[#This Row],[Salidas]]</f>
        <v>1</v>
      </c>
      <c r="M355" s="7">
        <f>STOCK[[#This Row],[Precio Final]]*10%</f>
        <v>3.5</v>
      </c>
      <c r="N355" s="7">
        <v>395</v>
      </c>
      <c r="O355" s="7">
        <v>18</v>
      </c>
      <c r="P355" s="7">
        <v>21.944444444444443</v>
      </c>
      <c r="Q355" s="8">
        <v>580</v>
      </c>
      <c r="R355" s="7">
        <v>10</v>
      </c>
      <c r="S355" s="7">
        <f>STOCK[[#This Row],[Peso (g)]]*STOCK[[#This Row],[Precio Envío Kilogramo (USD)]]/1000</f>
        <v>5.8</v>
      </c>
      <c r="T355" s="12">
        <f>STOCK[[#This Row],[Costo Unitario (USD)]]+STOCK[[#This Row],[Costo Envío (USD)]]+STOCK[[#This Row],[Comisión 10%]]</f>
        <v>31.244444444444444</v>
      </c>
      <c r="U355" s="7">
        <f>STOCK[[#This Row],[Costo total]]*1.5</f>
        <v>46.866666666666667</v>
      </c>
      <c r="V355" s="7">
        <v>35</v>
      </c>
      <c r="W355" s="7">
        <f>STOCK[[#This Row],[Precio Final]]-STOCK[[#This Row],[Costo total]]</f>
        <v>3.7555555555555564</v>
      </c>
      <c r="X355" s="7">
        <f>STOCK[[#This Row],[Ganancia Unitaria]]*STOCK[[#This Row],[Salidas]]</f>
        <v>0</v>
      </c>
      <c r="AA355" s="7">
        <f>STOCK[[#This Row],[Costo total]]*STOCK[[#This Row],[Entradas]]</f>
        <v>31.244444444444444</v>
      </c>
      <c r="AB355" s="7">
        <f>STOCK[[#This Row],[Stock Actual]]*STOCK[[#This Row],[Costo total]]</f>
        <v>31.244444444444444</v>
      </c>
    </row>
    <row r="356" spans="1:29" s="12" customFormat="1" ht="50" customHeight="1" x14ac:dyDescent="0.15">
      <c r="A356" s="12" t="s">
        <v>791</v>
      </c>
      <c r="B356" s="70"/>
      <c r="C356" s="12" t="s">
        <v>4</v>
      </c>
      <c r="D356" s="12" t="s">
        <v>1794</v>
      </c>
      <c r="E356" s="12" t="s">
        <v>1623</v>
      </c>
      <c r="F356" s="12" t="s">
        <v>2152</v>
      </c>
      <c r="G356" s="12" t="s">
        <v>214</v>
      </c>
      <c r="H356" s="12">
        <f>STOCK[[#This Row],[Precio Final]]</f>
        <v>35</v>
      </c>
      <c r="I356" s="12">
        <f>STOCK[[#This Row],[Precio Venta Ideal (x1.5)]]</f>
        <v>45.75</v>
      </c>
      <c r="J356" s="87">
        <v>3</v>
      </c>
      <c r="K356" s="87">
        <f>SUMIFS(VENTAS[Cantidad],VENTAS[Código del producto Vendido],STOCK[[#This Row],[Code]])</f>
        <v>3</v>
      </c>
      <c r="L356" s="87">
        <f>STOCK[[#This Row],[Entradas]]-STOCK[[#This Row],[Salidas]]</f>
        <v>0</v>
      </c>
      <c r="M356" s="12">
        <f>STOCK[[#This Row],[Precio Final]]*10%</f>
        <v>3.5</v>
      </c>
      <c r="N356" s="12">
        <v>360</v>
      </c>
      <c r="O356" s="12">
        <v>18</v>
      </c>
      <c r="P356" s="12">
        <v>20</v>
      </c>
      <c r="Q356" s="87">
        <v>700</v>
      </c>
      <c r="R356" s="12">
        <v>10</v>
      </c>
      <c r="S356" s="12">
        <f>STOCK[[#This Row],[Peso (g)]]*STOCK[[#This Row],[Precio Envío Kilogramo (USD)]]/1000</f>
        <v>7</v>
      </c>
      <c r="T356" s="12">
        <f>STOCK[[#This Row],[Costo Unitario (USD)]]+STOCK[[#This Row],[Costo Envío (USD)]]+STOCK[[#This Row],[Comisión 10%]]</f>
        <v>30.5</v>
      </c>
      <c r="U356" s="12">
        <f>STOCK[[#This Row],[Costo total]]*1.5</f>
        <v>45.75</v>
      </c>
      <c r="V356" s="12">
        <v>35</v>
      </c>
      <c r="W356" s="12">
        <f>STOCK[[#This Row],[Precio Final]]-STOCK[[#This Row],[Costo total]]</f>
        <v>4.5</v>
      </c>
      <c r="X356" s="12">
        <f>STOCK[[#This Row],[Ganancia Unitaria]]*STOCK[[#This Row],[Salidas]]</f>
        <v>13.5</v>
      </c>
      <c r="AA356" s="12">
        <f>STOCK[[#This Row],[Costo total]]*STOCK[[#This Row],[Entradas]]</f>
        <v>91.5</v>
      </c>
      <c r="AB356" s="12">
        <f>STOCK[[#This Row],[Stock Actual]]*STOCK[[#This Row],[Costo total]]</f>
        <v>0</v>
      </c>
    </row>
    <row r="357" spans="1:29" s="7" customFormat="1" ht="50" customHeight="1" x14ac:dyDescent="0.15">
      <c r="A357" s="7" t="s">
        <v>793</v>
      </c>
      <c r="B357" s="70"/>
      <c r="C357" s="7" t="s">
        <v>4</v>
      </c>
      <c r="D357" s="7" t="s">
        <v>101</v>
      </c>
      <c r="E357" s="7" t="s">
        <v>506</v>
      </c>
      <c r="F357" s="7" t="s">
        <v>252</v>
      </c>
      <c r="G357" s="7" t="s">
        <v>214</v>
      </c>
      <c r="H357" s="7">
        <f>STOCK[[#This Row],[Precio Final]]</f>
        <v>35</v>
      </c>
      <c r="I357" s="7">
        <f>STOCK[[#This Row],[Precio Venta Ideal (x1.5)]]</f>
        <v>43.833333333333329</v>
      </c>
      <c r="J357" s="8">
        <v>2</v>
      </c>
      <c r="K357" s="8">
        <f>SUMIFS(VENTAS[Cantidad],VENTAS[Código del producto Vendido],STOCK[[#This Row],[Code]])</f>
        <v>2</v>
      </c>
      <c r="L357" s="8">
        <f>STOCK[[#This Row],[Entradas]]-STOCK[[#This Row],[Salidas]]</f>
        <v>0</v>
      </c>
      <c r="M357" s="7">
        <f>STOCK[[#This Row],[Precio Final]]*10%</f>
        <v>3.5</v>
      </c>
      <c r="N357" s="7">
        <v>400</v>
      </c>
      <c r="O357" s="7">
        <v>18</v>
      </c>
      <c r="P357" s="7">
        <v>22.222222222222221</v>
      </c>
      <c r="Q357" s="8">
        <v>350</v>
      </c>
      <c r="R357" s="7">
        <v>10</v>
      </c>
      <c r="S357" s="7">
        <f>STOCK[[#This Row],[Peso (g)]]*STOCK[[#This Row],[Precio Envío Kilogramo (USD)]]/1000</f>
        <v>3.5</v>
      </c>
      <c r="T357" s="12">
        <f>STOCK[[#This Row],[Costo Unitario (USD)]]+STOCK[[#This Row],[Costo Envío (USD)]]+STOCK[[#This Row],[Comisión 10%]]</f>
        <v>29.222222222222221</v>
      </c>
      <c r="U357" s="7">
        <f>STOCK[[#This Row],[Costo total]]*1.5</f>
        <v>43.833333333333329</v>
      </c>
      <c r="V357" s="7">
        <v>35</v>
      </c>
      <c r="W357" s="7">
        <f>STOCK[[#This Row],[Precio Final]]-STOCK[[#This Row],[Costo total]]</f>
        <v>5.7777777777777786</v>
      </c>
      <c r="X357" s="7">
        <f>STOCK[[#This Row],[Ganancia Unitaria]]*STOCK[[#This Row],[Salidas]]</f>
        <v>11.555555555555557</v>
      </c>
      <c r="AA357" s="7">
        <f>STOCK[[#This Row],[Costo total]]*STOCK[[#This Row],[Entradas]]</f>
        <v>58.444444444444443</v>
      </c>
      <c r="AB357" s="7">
        <f>STOCK[[#This Row],[Stock Actual]]*STOCK[[#This Row],[Costo total]]</f>
        <v>0</v>
      </c>
    </row>
    <row r="358" spans="1:29" s="12" customFormat="1" ht="50" customHeight="1" x14ac:dyDescent="0.15">
      <c r="A358" s="12" t="s">
        <v>792</v>
      </c>
      <c r="B358" s="70"/>
      <c r="C358" s="12" t="s">
        <v>4</v>
      </c>
      <c r="D358" s="12" t="s">
        <v>101</v>
      </c>
      <c r="E358" s="12" t="s">
        <v>267</v>
      </c>
      <c r="F358" s="12" t="s">
        <v>251</v>
      </c>
      <c r="G358" s="12" t="s">
        <v>214</v>
      </c>
      <c r="H358" s="12">
        <f>STOCK[[#This Row],[Precio Final]]</f>
        <v>35</v>
      </c>
      <c r="I358" s="12">
        <f>STOCK[[#This Row],[Precio Venta Ideal (x1.5)]]</f>
        <v>45.75</v>
      </c>
      <c r="J358" s="87">
        <v>1</v>
      </c>
      <c r="K358" s="87">
        <f>SUMIFS(VENTAS[Cantidad],VENTAS[Código del producto Vendido],STOCK[[#This Row],[Code]])</f>
        <v>1</v>
      </c>
      <c r="L358" s="87">
        <f>STOCK[[#This Row],[Entradas]]-STOCK[[#This Row],[Salidas]]</f>
        <v>0</v>
      </c>
      <c r="M358" s="12">
        <f>STOCK[[#This Row],[Precio Final]]*10%</f>
        <v>3.5</v>
      </c>
      <c r="N358" s="12">
        <v>360</v>
      </c>
      <c r="O358" s="12">
        <v>18</v>
      </c>
      <c r="P358" s="12">
        <v>20</v>
      </c>
      <c r="Q358" s="87">
        <v>700</v>
      </c>
      <c r="R358" s="12">
        <v>10</v>
      </c>
      <c r="S358" s="12">
        <f>STOCK[[#This Row],[Peso (g)]]*STOCK[[#This Row],[Precio Envío Kilogramo (USD)]]/1000</f>
        <v>7</v>
      </c>
      <c r="T358" s="12">
        <f>STOCK[[#This Row],[Costo Unitario (USD)]]+STOCK[[#This Row],[Costo Envío (USD)]]+STOCK[[#This Row],[Comisión 10%]]</f>
        <v>30.5</v>
      </c>
      <c r="U358" s="12">
        <f>STOCK[[#This Row],[Costo total]]*1.5</f>
        <v>45.75</v>
      </c>
      <c r="V358" s="12">
        <v>35</v>
      </c>
      <c r="W358" s="12">
        <f>STOCK[[#This Row],[Precio Final]]-STOCK[[#This Row],[Costo total]]</f>
        <v>4.5</v>
      </c>
      <c r="X358" s="12">
        <f>STOCK[[#This Row],[Ganancia Unitaria]]*STOCK[[#This Row],[Salidas]]</f>
        <v>4.5</v>
      </c>
      <c r="AA358" s="12">
        <f>STOCK[[#This Row],[Costo total]]*STOCK[[#This Row],[Entradas]]</f>
        <v>30.5</v>
      </c>
      <c r="AB358" s="12">
        <f>STOCK[[#This Row],[Stock Actual]]*STOCK[[#This Row],[Costo total]]</f>
        <v>0</v>
      </c>
    </row>
    <row r="359" spans="1:29" s="7" customFormat="1" ht="50" customHeight="1" x14ac:dyDescent="0.15">
      <c r="A359" s="7" t="s">
        <v>794</v>
      </c>
      <c r="B359" s="70"/>
      <c r="C359" s="7" t="s">
        <v>4</v>
      </c>
      <c r="D359" s="7" t="s">
        <v>101</v>
      </c>
      <c r="E359" s="7" t="s">
        <v>267</v>
      </c>
      <c r="F359" s="7" t="s">
        <v>250</v>
      </c>
      <c r="G359" s="7" t="s">
        <v>214</v>
      </c>
      <c r="H359" s="7">
        <f>STOCK[[#This Row],[Precio Final]]</f>
        <v>35</v>
      </c>
      <c r="I359" s="7">
        <f>STOCK[[#This Row],[Precio Venta Ideal (x1.5)]]</f>
        <v>45.75</v>
      </c>
      <c r="J359" s="8">
        <v>1</v>
      </c>
      <c r="K359" s="8">
        <f>SUMIFS(VENTAS[Cantidad],VENTAS[Código del producto Vendido],STOCK[[#This Row],[Code]])</f>
        <v>1</v>
      </c>
      <c r="L359" s="8">
        <f>STOCK[[#This Row],[Entradas]]-STOCK[[#This Row],[Salidas]]</f>
        <v>0</v>
      </c>
      <c r="M359" s="7">
        <f>STOCK[[#This Row],[Precio Final]]*10%</f>
        <v>3.5</v>
      </c>
      <c r="N359" s="7">
        <v>360</v>
      </c>
      <c r="O359" s="7">
        <v>18</v>
      </c>
      <c r="P359" s="7">
        <v>20</v>
      </c>
      <c r="Q359" s="8">
        <v>700</v>
      </c>
      <c r="R359" s="7">
        <v>10</v>
      </c>
      <c r="S359" s="7">
        <f>STOCK[[#This Row],[Peso (g)]]*STOCK[[#This Row],[Precio Envío Kilogramo (USD)]]/1000</f>
        <v>7</v>
      </c>
      <c r="T359" s="12">
        <f>STOCK[[#This Row],[Costo Unitario (USD)]]+STOCK[[#This Row],[Costo Envío (USD)]]+STOCK[[#This Row],[Comisión 10%]]</f>
        <v>30.5</v>
      </c>
      <c r="U359" s="7">
        <f>STOCK[[#This Row],[Costo total]]*1.5</f>
        <v>45.75</v>
      </c>
      <c r="V359" s="7">
        <v>35</v>
      </c>
      <c r="W359" s="7">
        <f>STOCK[[#This Row],[Precio Final]]-STOCK[[#This Row],[Costo total]]</f>
        <v>4.5</v>
      </c>
      <c r="X359" s="7">
        <f>STOCK[[#This Row],[Ganancia Unitaria]]*STOCK[[#This Row],[Salidas]]</f>
        <v>4.5</v>
      </c>
      <c r="AA359" s="7">
        <f>STOCK[[#This Row],[Costo total]]*STOCK[[#This Row],[Entradas]]</f>
        <v>30.5</v>
      </c>
      <c r="AB359" s="7">
        <f>STOCK[[#This Row],[Stock Actual]]*STOCK[[#This Row],[Costo total]]</f>
        <v>0</v>
      </c>
    </row>
    <row r="360" spans="1:29" s="12" customFormat="1" ht="50" customHeight="1" x14ac:dyDescent="0.15">
      <c r="A360" s="12" t="s">
        <v>795</v>
      </c>
      <c r="B360" s="70"/>
      <c r="C360" s="12" t="s">
        <v>4</v>
      </c>
      <c r="D360" s="12" t="s">
        <v>1794</v>
      </c>
      <c r="E360" s="12" t="s">
        <v>1624</v>
      </c>
      <c r="F360" s="12" t="s">
        <v>3071</v>
      </c>
      <c r="G360" s="12" t="s">
        <v>214</v>
      </c>
      <c r="H360" s="12">
        <f>STOCK[[#This Row],[Precio Final]]</f>
        <v>35</v>
      </c>
      <c r="I360" s="12">
        <f>STOCK[[#This Row],[Precio Venta Ideal (x1.5)]]</f>
        <v>33.333333333333329</v>
      </c>
      <c r="J360" s="87">
        <v>2</v>
      </c>
      <c r="K360" s="87">
        <f>SUMIFS(VENTAS[Cantidad],VENTAS[Código del producto Vendido],STOCK[[#This Row],[Code]])</f>
        <v>0</v>
      </c>
      <c r="L360" s="87">
        <f>STOCK[[#This Row],[Entradas]]-STOCK[[#This Row],[Salidas]]</f>
        <v>2</v>
      </c>
      <c r="M360" s="12">
        <f>STOCK[[#This Row],[Precio Final]]*10%</f>
        <v>3.5</v>
      </c>
      <c r="N360" s="12">
        <v>265</v>
      </c>
      <c r="O360" s="12">
        <v>18</v>
      </c>
      <c r="P360" s="12">
        <v>14.722222222222221</v>
      </c>
      <c r="Q360" s="87">
        <v>400</v>
      </c>
      <c r="R360" s="12">
        <v>10</v>
      </c>
      <c r="S360" s="12">
        <f>STOCK[[#This Row],[Peso (g)]]*STOCK[[#This Row],[Precio Envío Kilogramo (USD)]]/1000</f>
        <v>4</v>
      </c>
      <c r="T360" s="12">
        <f>STOCK[[#This Row],[Costo Unitario (USD)]]+STOCK[[#This Row],[Costo Envío (USD)]]+STOCK[[#This Row],[Comisión 10%]]</f>
        <v>22.222222222222221</v>
      </c>
      <c r="U360" s="12">
        <f>STOCK[[#This Row],[Costo total]]*1.5</f>
        <v>33.333333333333329</v>
      </c>
      <c r="V360" s="12">
        <v>35</v>
      </c>
      <c r="W360" s="12">
        <f>STOCK[[#This Row],[Precio Final]]-STOCK[[#This Row],[Costo total]]</f>
        <v>12.777777777777779</v>
      </c>
      <c r="X360" s="12">
        <f>STOCK[[#This Row],[Ganancia Unitaria]]*STOCK[[#This Row],[Salidas]]</f>
        <v>0</v>
      </c>
      <c r="AA360" s="12">
        <f>STOCK[[#This Row],[Costo total]]*STOCK[[#This Row],[Entradas]]</f>
        <v>44.444444444444443</v>
      </c>
      <c r="AB360" s="12">
        <f>STOCK[[#This Row],[Stock Actual]]*STOCK[[#This Row],[Costo total]]</f>
        <v>44.444444444444443</v>
      </c>
      <c r="AC360" s="12">
        <v>27</v>
      </c>
    </row>
    <row r="361" spans="1:29" s="7" customFormat="1" ht="50" customHeight="1" x14ac:dyDescent="0.15">
      <c r="A361" s="7" t="s">
        <v>796</v>
      </c>
      <c r="B361" s="70"/>
      <c r="C361" s="7" t="s">
        <v>4</v>
      </c>
      <c r="D361" s="7" t="s">
        <v>1794</v>
      </c>
      <c r="E361" s="7" t="s">
        <v>1624</v>
      </c>
      <c r="F361" s="7" t="s">
        <v>3070</v>
      </c>
      <c r="G361" s="7" t="s">
        <v>214</v>
      </c>
      <c r="H361" s="7">
        <f>STOCK[[#This Row],[Precio Final]]</f>
        <v>35</v>
      </c>
      <c r="I361" s="7">
        <f>STOCK[[#This Row],[Precio Venta Ideal (x1.5)]]</f>
        <v>33.333333333333329</v>
      </c>
      <c r="J361" s="8">
        <v>2</v>
      </c>
      <c r="K361" s="8">
        <f>SUMIFS(VENTAS[Cantidad],VENTAS[Código del producto Vendido],STOCK[[#This Row],[Code]])</f>
        <v>1</v>
      </c>
      <c r="L361" s="8">
        <f>STOCK[[#This Row],[Entradas]]-STOCK[[#This Row],[Salidas]]</f>
        <v>1</v>
      </c>
      <c r="M361" s="7">
        <f>STOCK[[#This Row],[Precio Final]]*10%</f>
        <v>3.5</v>
      </c>
      <c r="N361" s="7">
        <v>265</v>
      </c>
      <c r="O361" s="7">
        <v>18</v>
      </c>
      <c r="P361" s="7">
        <v>14.722222222222221</v>
      </c>
      <c r="Q361" s="8">
        <v>400</v>
      </c>
      <c r="R361" s="7">
        <v>10</v>
      </c>
      <c r="S361" s="7">
        <f>STOCK[[#This Row],[Peso (g)]]*STOCK[[#This Row],[Precio Envío Kilogramo (USD)]]/1000</f>
        <v>4</v>
      </c>
      <c r="T361" s="12">
        <f>STOCK[[#This Row],[Costo Unitario (USD)]]+STOCK[[#This Row],[Costo Envío (USD)]]+STOCK[[#This Row],[Comisión 10%]]</f>
        <v>22.222222222222221</v>
      </c>
      <c r="U361" s="7">
        <f>STOCK[[#This Row],[Costo total]]*1.5</f>
        <v>33.333333333333329</v>
      </c>
      <c r="V361" s="7">
        <v>35</v>
      </c>
      <c r="W361" s="7">
        <f>STOCK[[#This Row],[Precio Final]]-STOCK[[#This Row],[Costo total]]</f>
        <v>12.777777777777779</v>
      </c>
      <c r="X361" s="7">
        <f>STOCK[[#This Row],[Ganancia Unitaria]]*STOCK[[#This Row],[Salidas]]</f>
        <v>12.777777777777779</v>
      </c>
      <c r="AA361" s="7">
        <f>STOCK[[#This Row],[Costo total]]*STOCK[[#This Row],[Entradas]]</f>
        <v>44.444444444444443</v>
      </c>
      <c r="AB361" s="7">
        <f>STOCK[[#This Row],[Stock Actual]]*STOCK[[#This Row],[Costo total]]</f>
        <v>22.222222222222221</v>
      </c>
      <c r="AC361" s="7">
        <v>27</v>
      </c>
    </row>
    <row r="362" spans="1:29" s="12" customFormat="1" ht="50" customHeight="1" x14ac:dyDescent="0.15">
      <c r="A362" s="12" t="s">
        <v>797</v>
      </c>
      <c r="B362" s="70"/>
      <c r="C362" s="12" t="s">
        <v>4</v>
      </c>
      <c r="D362" s="12" t="s">
        <v>1794</v>
      </c>
      <c r="E362" s="12" t="s">
        <v>1624</v>
      </c>
      <c r="F362" s="12" t="s">
        <v>2177</v>
      </c>
      <c r="G362" s="12" t="s">
        <v>214</v>
      </c>
      <c r="H362" s="12">
        <f>STOCK[[#This Row],[Precio Final]]</f>
        <v>35</v>
      </c>
      <c r="I362" s="12">
        <f>STOCK[[#This Row],[Precio Venta Ideal (x1.5)]]</f>
        <v>33.333333333333329</v>
      </c>
      <c r="J362" s="87">
        <v>1</v>
      </c>
      <c r="K362" s="87">
        <f>SUMIFS(VENTAS[Cantidad],VENTAS[Código del producto Vendido],STOCK[[#This Row],[Code]])</f>
        <v>0</v>
      </c>
      <c r="L362" s="87">
        <f>STOCK[[#This Row],[Entradas]]-STOCK[[#This Row],[Salidas]]</f>
        <v>1</v>
      </c>
      <c r="M362" s="12">
        <f>STOCK[[#This Row],[Precio Final]]*10%</f>
        <v>3.5</v>
      </c>
      <c r="N362" s="12">
        <v>265</v>
      </c>
      <c r="O362" s="12">
        <v>18</v>
      </c>
      <c r="P362" s="12">
        <v>14.722222222222221</v>
      </c>
      <c r="Q362" s="87">
        <v>400</v>
      </c>
      <c r="R362" s="12">
        <v>10</v>
      </c>
      <c r="S362" s="12">
        <f>STOCK[[#This Row],[Peso (g)]]*STOCK[[#This Row],[Precio Envío Kilogramo (USD)]]/1000</f>
        <v>4</v>
      </c>
      <c r="T362" s="12">
        <f>STOCK[[#This Row],[Costo Unitario (USD)]]+STOCK[[#This Row],[Costo Envío (USD)]]+STOCK[[#This Row],[Comisión 10%]]</f>
        <v>22.222222222222221</v>
      </c>
      <c r="U362" s="12">
        <f>STOCK[[#This Row],[Costo total]]*1.5</f>
        <v>33.333333333333329</v>
      </c>
      <c r="V362" s="12">
        <v>35</v>
      </c>
      <c r="W362" s="12">
        <f>STOCK[[#This Row],[Precio Final]]-STOCK[[#This Row],[Costo total]]</f>
        <v>12.777777777777779</v>
      </c>
      <c r="X362" s="12">
        <f>STOCK[[#This Row],[Ganancia Unitaria]]*STOCK[[#This Row],[Salidas]]</f>
        <v>0</v>
      </c>
      <c r="AA362" s="12">
        <f>STOCK[[#This Row],[Costo total]]*STOCK[[#This Row],[Entradas]]</f>
        <v>22.222222222222221</v>
      </c>
      <c r="AB362" s="12">
        <f>STOCK[[#This Row],[Stock Actual]]*STOCK[[#This Row],[Costo total]]</f>
        <v>22.222222222222221</v>
      </c>
      <c r="AC362" s="12">
        <v>27</v>
      </c>
    </row>
    <row r="363" spans="1:29" s="7" customFormat="1" ht="50" customHeight="1" x14ac:dyDescent="0.15">
      <c r="A363" s="7" t="s">
        <v>798</v>
      </c>
      <c r="B363" s="70"/>
      <c r="C363" s="7" t="s">
        <v>4</v>
      </c>
      <c r="D363" s="7" t="s">
        <v>1795</v>
      </c>
      <c r="E363" s="7" t="s">
        <v>253</v>
      </c>
      <c r="F363" s="7" t="s">
        <v>2176</v>
      </c>
      <c r="G363" s="7" t="s">
        <v>214</v>
      </c>
      <c r="H363" s="7">
        <f>STOCK[[#This Row],[Precio Final]]</f>
        <v>25</v>
      </c>
      <c r="I363" s="7">
        <f>STOCK[[#This Row],[Precio Venta Ideal (x1.5)]]</f>
        <v>21.583333333333336</v>
      </c>
      <c r="J363" s="8">
        <v>2</v>
      </c>
      <c r="K363" s="8">
        <f>SUMIFS(VENTAS[Cantidad],VENTAS[Código del producto Vendido],STOCK[[#This Row],[Code]])</f>
        <v>1</v>
      </c>
      <c r="L363" s="8">
        <f>STOCK[[#This Row],[Entradas]]-STOCK[[#This Row],[Salidas]]</f>
        <v>1</v>
      </c>
      <c r="M363" s="7">
        <f>STOCK[[#This Row],[Precio Final]]*10%</f>
        <v>2.5</v>
      </c>
      <c r="N363" s="7">
        <v>169</v>
      </c>
      <c r="O363" s="7">
        <v>18</v>
      </c>
      <c r="P363" s="7">
        <v>9.3888888888888893</v>
      </c>
      <c r="Q363" s="8">
        <v>250</v>
      </c>
      <c r="R363" s="7">
        <v>10</v>
      </c>
      <c r="S363" s="7">
        <f>STOCK[[#This Row],[Peso (g)]]*STOCK[[#This Row],[Precio Envío Kilogramo (USD)]]/1000</f>
        <v>2.5</v>
      </c>
      <c r="T363" s="12">
        <f>STOCK[[#This Row],[Costo Unitario (USD)]]+STOCK[[#This Row],[Costo Envío (USD)]]+STOCK[[#This Row],[Comisión 10%]]</f>
        <v>14.388888888888889</v>
      </c>
      <c r="U363" s="7">
        <f>STOCK[[#This Row],[Costo total]]*1.5</f>
        <v>21.583333333333336</v>
      </c>
      <c r="V363" s="7">
        <v>25</v>
      </c>
      <c r="W363" s="7">
        <f>STOCK[[#This Row],[Precio Final]]-STOCK[[#This Row],[Costo total]]</f>
        <v>10.611111111111111</v>
      </c>
      <c r="X363" s="7">
        <f>STOCK[[#This Row],[Ganancia Unitaria]]*STOCK[[#This Row],[Salidas]]</f>
        <v>10.611111111111111</v>
      </c>
      <c r="AA363" s="7">
        <f>STOCK[[#This Row],[Costo total]]*STOCK[[#This Row],[Entradas]]</f>
        <v>28.777777777777779</v>
      </c>
      <c r="AB363" s="7">
        <f>STOCK[[#This Row],[Stock Actual]]*STOCK[[#This Row],[Costo total]]</f>
        <v>14.388888888888889</v>
      </c>
      <c r="AC363" s="7">
        <v>18</v>
      </c>
    </row>
    <row r="364" spans="1:29" s="12" customFormat="1" ht="50" customHeight="1" x14ac:dyDescent="0.15">
      <c r="A364" s="12" t="s">
        <v>799</v>
      </c>
      <c r="B364" s="70"/>
      <c r="C364" s="12" t="s">
        <v>4</v>
      </c>
      <c r="D364" s="12" t="s">
        <v>101</v>
      </c>
      <c r="E364" s="12" t="s">
        <v>316</v>
      </c>
      <c r="F364" s="12" t="s">
        <v>252</v>
      </c>
      <c r="G364" s="12" t="s">
        <v>214</v>
      </c>
      <c r="H364" s="12">
        <f>STOCK[[#This Row],[Precio Final]]</f>
        <v>39</v>
      </c>
      <c r="I364" s="12">
        <f>STOCK[[#This Row],[Precio Venta Ideal (x1.5)]]</f>
        <v>50.099999999999994</v>
      </c>
      <c r="J364" s="87">
        <v>1</v>
      </c>
      <c r="K364" s="87">
        <f>SUMIFS(VENTAS[Cantidad],VENTAS[Código del producto Vendido],STOCK[[#This Row],[Code]])</f>
        <v>1</v>
      </c>
      <c r="L364" s="87">
        <f>STOCK[[#This Row],[Entradas]]-STOCK[[#This Row],[Salidas]]</f>
        <v>0</v>
      </c>
      <c r="M364" s="12">
        <f>STOCK[[#This Row],[Precio Final]]*10%</f>
        <v>3.9000000000000004</v>
      </c>
      <c r="N364" s="12">
        <v>396</v>
      </c>
      <c r="O364" s="12">
        <v>18</v>
      </c>
      <c r="P364" s="12">
        <v>25</v>
      </c>
      <c r="Q364" s="87">
        <v>450</v>
      </c>
      <c r="R364" s="12">
        <v>10</v>
      </c>
      <c r="S364" s="12">
        <f>STOCK[[#This Row],[Peso (g)]]*STOCK[[#This Row],[Precio Envío Kilogramo (USD)]]/1000</f>
        <v>4.5</v>
      </c>
      <c r="T364" s="12">
        <f>STOCK[[#This Row],[Costo Unitario (USD)]]+STOCK[[#This Row],[Costo Envío (USD)]]+STOCK[[#This Row],[Comisión 10%]]</f>
        <v>33.4</v>
      </c>
      <c r="U364" s="12">
        <f>STOCK[[#This Row],[Costo total]]*1.5</f>
        <v>50.099999999999994</v>
      </c>
      <c r="V364" s="12">
        <v>39</v>
      </c>
      <c r="W364" s="12">
        <f>STOCK[[#This Row],[Precio Final]]-STOCK[[#This Row],[Costo total]]</f>
        <v>5.6000000000000014</v>
      </c>
      <c r="X364" s="12">
        <f>STOCK[[#This Row],[Ganancia Unitaria]]*STOCK[[#This Row],[Salidas]]</f>
        <v>5.6000000000000014</v>
      </c>
      <c r="AA364" s="12">
        <f>STOCK[[#This Row],[Costo total]]*STOCK[[#This Row],[Entradas]]</f>
        <v>33.4</v>
      </c>
      <c r="AB364" s="12">
        <f>STOCK[[#This Row],[Stock Actual]]*STOCK[[#This Row],[Costo total]]</f>
        <v>0</v>
      </c>
    </row>
    <row r="365" spans="1:29" s="7" customFormat="1" ht="50" customHeight="1" x14ac:dyDescent="0.15">
      <c r="A365" s="7" t="s">
        <v>223</v>
      </c>
      <c r="B365" s="70"/>
      <c r="C365" s="7" t="s">
        <v>4</v>
      </c>
      <c r="D365" s="7" t="s">
        <v>101</v>
      </c>
      <c r="E365" s="7" t="s">
        <v>315</v>
      </c>
      <c r="F365" s="7" t="s">
        <v>251</v>
      </c>
      <c r="G365" s="7" t="s">
        <v>214</v>
      </c>
      <c r="H365" s="7">
        <f>STOCK[[#This Row],[Precio Final]]</f>
        <v>35</v>
      </c>
      <c r="I365" s="7">
        <f>STOCK[[#This Row],[Precio Venta Ideal (x1.5)]]</f>
        <v>40.166666666666671</v>
      </c>
      <c r="J365" s="8">
        <v>1</v>
      </c>
      <c r="K365" s="8">
        <f>SUMIFS(VENTAS[Cantidad],VENTAS[Código del producto Vendido],STOCK[[#This Row],[Code]])</f>
        <v>1</v>
      </c>
      <c r="L365" s="8">
        <f>STOCK[[#This Row],[Entradas]]-STOCK[[#This Row],[Salidas]]</f>
        <v>0</v>
      </c>
      <c r="M365" s="7">
        <f>STOCK[[#This Row],[Precio Final]]*10%</f>
        <v>3.5</v>
      </c>
      <c r="N365" s="7">
        <v>356</v>
      </c>
      <c r="O365" s="7">
        <v>18</v>
      </c>
      <c r="P365" s="7">
        <v>19.777777777777779</v>
      </c>
      <c r="Q365" s="8">
        <v>350</v>
      </c>
      <c r="R365" s="7">
        <v>10</v>
      </c>
      <c r="S365" s="7">
        <f>STOCK[[#This Row],[Peso (g)]]*STOCK[[#This Row],[Precio Envío Kilogramo (USD)]]/1000</f>
        <v>3.5</v>
      </c>
      <c r="T365" s="12">
        <f>STOCK[[#This Row],[Costo Unitario (USD)]]+STOCK[[#This Row],[Costo Envío (USD)]]+STOCK[[#This Row],[Comisión 10%]]</f>
        <v>26.777777777777779</v>
      </c>
      <c r="U365" s="7">
        <f>STOCK[[#This Row],[Costo total]]*1.5</f>
        <v>40.166666666666671</v>
      </c>
      <c r="V365" s="7">
        <v>35</v>
      </c>
      <c r="W365" s="7">
        <f>STOCK[[#This Row],[Precio Final]]-STOCK[[#This Row],[Costo total]]</f>
        <v>8.2222222222222214</v>
      </c>
      <c r="X365" s="7">
        <f>STOCK[[#This Row],[Ganancia Unitaria]]*STOCK[[#This Row],[Salidas]]</f>
        <v>8.2222222222222214</v>
      </c>
      <c r="AA365" s="7">
        <f>STOCK[[#This Row],[Costo total]]*STOCK[[#This Row],[Entradas]]</f>
        <v>26.777777777777779</v>
      </c>
      <c r="AB365" s="7">
        <f>STOCK[[#This Row],[Stock Actual]]*STOCK[[#This Row],[Costo total]]</f>
        <v>0</v>
      </c>
    </row>
    <row r="366" spans="1:29" s="12" customFormat="1" ht="50" customHeight="1" x14ac:dyDescent="0.15">
      <c r="A366" s="12" t="s">
        <v>800</v>
      </c>
      <c r="B366" s="70"/>
      <c r="C366" s="12" t="s">
        <v>4</v>
      </c>
      <c r="D366" s="12" t="s">
        <v>1794</v>
      </c>
      <c r="E366" s="12" t="s">
        <v>315</v>
      </c>
      <c r="F366" s="12" t="s">
        <v>2177</v>
      </c>
      <c r="G366" s="12" t="s">
        <v>214</v>
      </c>
      <c r="H366" s="12">
        <f>STOCK[[#This Row],[Precio Final]]</f>
        <v>30</v>
      </c>
      <c r="I366" s="12">
        <f>STOCK[[#This Row],[Precio Venta Ideal (x1.5)]]</f>
        <v>39.416666666666671</v>
      </c>
      <c r="J366" s="87">
        <v>1</v>
      </c>
      <c r="K366" s="87">
        <f>SUMIFS(VENTAS[Cantidad],VENTAS[Código del producto Vendido],STOCK[[#This Row],[Code]])</f>
        <v>1</v>
      </c>
      <c r="L366" s="87">
        <f>STOCK[[#This Row],[Entradas]]-STOCK[[#This Row],[Salidas]]</f>
        <v>0</v>
      </c>
      <c r="M366" s="12">
        <f>STOCK[[#This Row],[Precio Final]]*10%</f>
        <v>3</v>
      </c>
      <c r="N366" s="12">
        <v>356</v>
      </c>
      <c r="O366" s="12">
        <v>18</v>
      </c>
      <c r="P366" s="12">
        <v>19.777777777777779</v>
      </c>
      <c r="Q366" s="87">
        <v>350</v>
      </c>
      <c r="R366" s="12">
        <v>10</v>
      </c>
      <c r="S366" s="12">
        <f>STOCK[[#This Row],[Peso (g)]]*STOCK[[#This Row],[Precio Envío Kilogramo (USD)]]/1000</f>
        <v>3.5</v>
      </c>
      <c r="T366" s="12">
        <f>STOCK[[#This Row],[Costo Unitario (USD)]]+STOCK[[#This Row],[Costo Envío (USD)]]+STOCK[[#This Row],[Comisión 10%]]</f>
        <v>26.277777777777779</v>
      </c>
      <c r="U366" s="12">
        <f>STOCK[[#This Row],[Costo total]]*1.5</f>
        <v>39.416666666666671</v>
      </c>
      <c r="V366" s="12">
        <v>30</v>
      </c>
      <c r="W366" s="12">
        <f>STOCK[[#This Row],[Precio Final]]-STOCK[[#This Row],[Costo total]]</f>
        <v>3.7222222222222214</v>
      </c>
      <c r="X366" s="12">
        <f>STOCK[[#This Row],[Ganancia Unitaria]]*STOCK[[#This Row],[Salidas]]</f>
        <v>3.7222222222222214</v>
      </c>
      <c r="AA366" s="12">
        <f>STOCK[[#This Row],[Costo total]]*STOCK[[#This Row],[Entradas]]</f>
        <v>26.277777777777779</v>
      </c>
      <c r="AB366" s="12">
        <f>STOCK[[#This Row],[Stock Actual]]*STOCK[[#This Row],[Costo total]]</f>
        <v>0</v>
      </c>
    </row>
    <row r="367" spans="1:29" s="7" customFormat="1" ht="50" customHeight="1" x14ac:dyDescent="0.15">
      <c r="A367" s="7" t="s">
        <v>224</v>
      </c>
      <c r="B367" s="70"/>
      <c r="C367" s="7" t="s">
        <v>4</v>
      </c>
      <c r="D367" s="7" t="s">
        <v>1911</v>
      </c>
      <c r="E367" s="7" t="s">
        <v>2632</v>
      </c>
      <c r="F367" s="7" t="s">
        <v>2125</v>
      </c>
      <c r="G367" s="7" t="s">
        <v>214</v>
      </c>
      <c r="H367" s="7">
        <f>STOCK[[#This Row],[Precio Final]]</f>
        <v>10</v>
      </c>
      <c r="I367" s="7">
        <f>STOCK[[#This Row],[Precio Venta Ideal (x1.5)]]</f>
        <v>10.583333333333332</v>
      </c>
      <c r="J367" s="8">
        <v>3</v>
      </c>
      <c r="K367" s="8">
        <f>SUMIFS(VENTAS[Cantidad],VENTAS[Código del producto Vendido],STOCK[[#This Row],[Code]])</f>
        <v>3</v>
      </c>
      <c r="L367" s="8">
        <f>STOCK[[#This Row],[Entradas]]-STOCK[[#This Row],[Salidas]]</f>
        <v>0</v>
      </c>
      <c r="M367" s="7">
        <f>STOCK[[#This Row],[Precio Final]]*10%</f>
        <v>1</v>
      </c>
      <c r="N367" s="7">
        <v>100</v>
      </c>
      <c r="O367" s="7">
        <v>18</v>
      </c>
      <c r="P367" s="7">
        <v>5.5555555555555554</v>
      </c>
      <c r="Q367" s="8">
        <v>50</v>
      </c>
      <c r="R367" s="7">
        <v>10</v>
      </c>
      <c r="S367" s="7">
        <f>STOCK[[#This Row],[Peso (g)]]*STOCK[[#This Row],[Precio Envío Kilogramo (USD)]]/1000</f>
        <v>0.5</v>
      </c>
      <c r="T367" s="12">
        <f>STOCK[[#This Row],[Costo Unitario (USD)]]+STOCK[[#This Row],[Costo Envío (USD)]]+STOCK[[#This Row],[Comisión 10%]]</f>
        <v>7.0555555555555554</v>
      </c>
      <c r="U367" s="7">
        <f>STOCK[[#This Row],[Costo total]]*1.5</f>
        <v>10.583333333333332</v>
      </c>
      <c r="V367" s="7">
        <v>10</v>
      </c>
      <c r="W367" s="7">
        <f>STOCK[[#This Row],[Precio Final]]-STOCK[[#This Row],[Costo total]]</f>
        <v>2.9444444444444446</v>
      </c>
      <c r="X367" s="7">
        <f>STOCK[[#This Row],[Ganancia Unitaria]]*STOCK[[#This Row],[Salidas]]</f>
        <v>8.8333333333333339</v>
      </c>
      <c r="AA367" s="7">
        <f>STOCK[[#This Row],[Costo total]]*STOCK[[#This Row],[Entradas]]</f>
        <v>21.166666666666664</v>
      </c>
      <c r="AB367" s="7">
        <f>STOCK[[#This Row],[Stock Actual]]*STOCK[[#This Row],[Costo total]]</f>
        <v>0</v>
      </c>
    </row>
    <row r="368" spans="1:29" s="12" customFormat="1" ht="50" customHeight="1" x14ac:dyDescent="0.15">
      <c r="A368" s="12" t="s">
        <v>801</v>
      </c>
      <c r="B368" s="70"/>
      <c r="C368" s="12" t="s">
        <v>4</v>
      </c>
      <c r="D368" s="12" t="s">
        <v>1911</v>
      </c>
      <c r="E368" s="12" t="s">
        <v>2632</v>
      </c>
      <c r="F368" s="12" t="s">
        <v>2113</v>
      </c>
      <c r="G368" s="12" t="s">
        <v>214</v>
      </c>
      <c r="H368" s="12">
        <f>STOCK[[#This Row],[Precio Final]]</f>
        <v>10</v>
      </c>
      <c r="I368" s="12">
        <f>STOCK[[#This Row],[Precio Venta Ideal (x1.5)]]</f>
        <v>10.583333333333332</v>
      </c>
      <c r="J368" s="87">
        <v>2</v>
      </c>
      <c r="K368" s="87">
        <f>SUMIFS(VENTAS[Cantidad],VENTAS[Código del producto Vendido],STOCK[[#This Row],[Code]])</f>
        <v>1</v>
      </c>
      <c r="L368" s="87">
        <f>STOCK[[#This Row],[Entradas]]-STOCK[[#This Row],[Salidas]]</f>
        <v>1</v>
      </c>
      <c r="M368" s="12">
        <f>STOCK[[#This Row],[Precio Final]]*10%</f>
        <v>1</v>
      </c>
      <c r="N368" s="12">
        <v>100</v>
      </c>
      <c r="O368" s="12">
        <v>18</v>
      </c>
      <c r="P368" s="12">
        <v>5.5555555555555554</v>
      </c>
      <c r="Q368" s="87">
        <v>50</v>
      </c>
      <c r="R368" s="12">
        <v>10</v>
      </c>
      <c r="S368" s="12">
        <f>STOCK[[#This Row],[Peso (g)]]*STOCK[[#This Row],[Precio Envío Kilogramo (USD)]]/1000</f>
        <v>0.5</v>
      </c>
      <c r="T368" s="12">
        <f>STOCK[[#This Row],[Costo Unitario (USD)]]+STOCK[[#This Row],[Costo Envío (USD)]]+STOCK[[#This Row],[Comisión 10%]]</f>
        <v>7.0555555555555554</v>
      </c>
      <c r="U368" s="12">
        <f>STOCK[[#This Row],[Costo total]]*1.5</f>
        <v>10.583333333333332</v>
      </c>
      <c r="V368" s="12">
        <v>10</v>
      </c>
      <c r="W368" s="12">
        <f>STOCK[[#This Row],[Precio Final]]-STOCK[[#This Row],[Costo total]]</f>
        <v>2.9444444444444446</v>
      </c>
      <c r="X368" s="12">
        <f>STOCK[[#This Row],[Ganancia Unitaria]]*STOCK[[#This Row],[Salidas]]</f>
        <v>2.9444444444444446</v>
      </c>
      <c r="AA368" s="12">
        <f>STOCK[[#This Row],[Costo total]]*STOCK[[#This Row],[Entradas]]</f>
        <v>14.111111111111111</v>
      </c>
      <c r="AB368" s="12">
        <f>STOCK[[#This Row],[Stock Actual]]*STOCK[[#This Row],[Costo total]]</f>
        <v>7.0555555555555554</v>
      </c>
    </row>
    <row r="369" spans="1:29" s="7" customFormat="1" ht="50" customHeight="1" x14ac:dyDescent="0.15">
      <c r="A369" s="7" t="s">
        <v>802</v>
      </c>
      <c r="B369" s="70"/>
      <c r="C369" s="7" t="s">
        <v>4</v>
      </c>
      <c r="D369" s="7" t="s">
        <v>1911</v>
      </c>
      <c r="E369" s="7" t="s">
        <v>2631</v>
      </c>
      <c r="F369" s="7" t="s">
        <v>2113</v>
      </c>
      <c r="G369" s="7" t="s">
        <v>214</v>
      </c>
      <c r="H369" s="7">
        <f>STOCK[[#This Row],[Precio Final]]</f>
        <v>10</v>
      </c>
      <c r="I369" s="7">
        <f>STOCK[[#This Row],[Precio Venta Ideal (x1.5)]]</f>
        <v>10.583333333333332</v>
      </c>
      <c r="J369" s="8">
        <v>2</v>
      </c>
      <c r="K369" s="8">
        <f>SUMIFS(VENTAS[Cantidad],VENTAS[Código del producto Vendido],STOCK[[#This Row],[Code]])</f>
        <v>0</v>
      </c>
      <c r="L369" s="8">
        <f>STOCK[[#This Row],[Entradas]]-STOCK[[#This Row],[Salidas]]</f>
        <v>2</v>
      </c>
      <c r="M369" s="7">
        <f>STOCK[[#This Row],[Precio Final]]*10%</f>
        <v>1</v>
      </c>
      <c r="N369" s="7">
        <v>100</v>
      </c>
      <c r="O369" s="7">
        <v>18</v>
      </c>
      <c r="P369" s="7">
        <v>5.5555555555555554</v>
      </c>
      <c r="Q369" s="8">
        <v>50</v>
      </c>
      <c r="R369" s="7">
        <v>10</v>
      </c>
      <c r="S369" s="7">
        <f>STOCK[[#This Row],[Peso (g)]]*STOCK[[#This Row],[Precio Envío Kilogramo (USD)]]/1000</f>
        <v>0.5</v>
      </c>
      <c r="T369" s="12">
        <f>STOCK[[#This Row],[Costo Unitario (USD)]]+STOCK[[#This Row],[Costo Envío (USD)]]+STOCK[[#This Row],[Comisión 10%]]</f>
        <v>7.0555555555555554</v>
      </c>
      <c r="U369" s="7">
        <f>STOCK[[#This Row],[Costo total]]*1.5</f>
        <v>10.583333333333332</v>
      </c>
      <c r="V369" s="7">
        <v>10</v>
      </c>
      <c r="W369" s="7">
        <f>STOCK[[#This Row],[Precio Final]]-STOCK[[#This Row],[Costo total]]</f>
        <v>2.9444444444444446</v>
      </c>
      <c r="X369" s="7">
        <f>STOCK[[#This Row],[Ganancia Unitaria]]*STOCK[[#This Row],[Salidas]]</f>
        <v>0</v>
      </c>
      <c r="AA369" s="7">
        <f>STOCK[[#This Row],[Costo total]]*STOCK[[#This Row],[Entradas]]</f>
        <v>14.111111111111111</v>
      </c>
      <c r="AB369" s="7">
        <f>STOCK[[#This Row],[Stock Actual]]*STOCK[[#This Row],[Costo total]]</f>
        <v>14.111111111111111</v>
      </c>
    </row>
    <row r="370" spans="1:29" s="12" customFormat="1" ht="50" customHeight="1" x14ac:dyDescent="0.15">
      <c r="A370" s="12" t="s">
        <v>803</v>
      </c>
      <c r="B370" s="70"/>
      <c r="C370" s="12" t="s">
        <v>4</v>
      </c>
      <c r="D370" s="12" t="s">
        <v>1911</v>
      </c>
      <c r="E370" s="12" t="s">
        <v>2631</v>
      </c>
      <c r="F370" s="12" t="s">
        <v>2125</v>
      </c>
      <c r="G370" s="12" t="s">
        <v>214</v>
      </c>
      <c r="H370" s="12">
        <f>STOCK[[#This Row],[Precio Final]]</f>
        <v>10</v>
      </c>
      <c r="I370" s="12">
        <f>STOCK[[#This Row],[Precio Venta Ideal (x1.5)]]</f>
        <v>10.583333333333332</v>
      </c>
      <c r="J370" s="87">
        <v>1</v>
      </c>
      <c r="K370" s="87">
        <f>SUMIFS(VENTAS[Cantidad],VENTAS[Código del producto Vendido],STOCK[[#This Row],[Code]])</f>
        <v>1</v>
      </c>
      <c r="L370" s="87">
        <f>STOCK[[#This Row],[Entradas]]-STOCK[[#This Row],[Salidas]]</f>
        <v>0</v>
      </c>
      <c r="M370" s="12">
        <f>STOCK[[#This Row],[Precio Final]]*10%</f>
        <v>1</v>
      </c>
      <c r="N370" s="12">
        <v>100</v>
      </c>
      <c r="O370" s="12">
        <v>18</v>
      </c>
      <c r="P370" s="12">
        <v>5.5555555555555554</v>
      </c>
      <c r="Q370" s="87">
        <v>50</v>
      </c>
      <c r="R370" s="12">
        <v>10</v>
      </c>
      <c r="S370" s="12">
        <f>STOCK[[#This Row],[Peso (g)]]*STOCK[[#This Row],[Precio Envío Kilogramo (USD)]]/1000</f>
        <v>0.5</v>
      </c>
      <c r="T370" s="12">
        <f>STOCK[[#This Row],[Costo Unitario (USD)]]+STOCK[[#This Row],[Costo Envío (USD)]]+STOCK[[#This Row],[Comisión 10%]]</f>
        <v>7.0555555555555554</v>
      </c>
      <c r="U370" s="12">
        <f>STOCK[[#This Row],[Costo total]]*1.5</f>
        <v>10.583333333333332</v>
      </c>
      <c r="V370" s="12">
        <v>10</v>
      </c>
      <c r="W370" s="12">
        <f>STOCK[[#This Row],[Precio Final]]-STOCK[[#This Row],[Costo total]]</f>
        <v>2.9444444444444446</v>
      </c>
      <c r="X370" s="12">
        <f>STOCK[[#This Row],[Ganancia Unitaria]]*STOCK[[#This Row],[Salidas]]</f>
        <v>2.9444444444444446</v>
      </c>
      <c r="AA370" s="12">
        <f>STOCK[[#This Row],[Costo total]]*STOCK[[#This Row],[Entradas]]</f>
        <v>7.0555555555555554</v>
      </c>
      <c r="AB370" s="12">
        <f>STOCK[[#This Row],[Stock Actual]]*STOCK[[#This Row],[Costo total]]</f>
        <v>0</v>
      </c>
    </row>
    <row r="371" spans="1:29" s="7" customFormat="1" ht="50" customHeight="1" x14ac:dyDescent="0.15">
      <c r="A371" s="7" t="s">
        <v>804</v>
      </c>
      <c r="B371" s="70"/>
      <c r="C371" s="7" t="s">
        <v>4</v>
      </c>
      <c r="D371" s="7" t="s">
        <v>1911</v>
      </c>
      <c r="E371" s="7" t="s">
        <v>2633</v>
      </c>
      <c r="F371" s="7" t="s">
        <v>2113</v>
      </c>
      <c r="G371" s="7" t="s">
        <v>214</v>
      </c>
      <c r="H371" s="7">
        <f>STOCK[[#This Row],[Precio Final]]</f>
        <v>10</v>
      </c>
      <c r="I371" s="7">
        <f>STOCK[[#This Row],[Precio Venta Ideal (x1.5)]]</f>
        <v>10.583333333333332</v>
      </c>
      <c r="J371" s="8">
        <v>2</v>
      </c>
      <c r="K371" s="8">
        <f>SUMIFS(VENTAS[Cantidad],VENTAS[Código del producto Vendido],STOCK[[#This Row],[Code]])</f>
        <v>1</v>
      </c>
      <c r="L371" s="8">
        <f>STOCK[[#This Row],[Entradas]]-STOCK[[#This Row],[Salidas]]</f>
        <v>1</v>
      </c>
      <c r="M371" s="7">
        <f>STOCK[[#This Row],[Precio Final]]*10%</f>
        <v>1</v>
      </c>
      <c r="N371" s="7">
        <v>100</v>
      </c>
      <c r="O371" s="7">
        <v>18</v>
      </c>
      <c r="P371" s="7">
        <v>5.5555555555555554</v>
      </c>
      <c r="Q371" s="8">
        <v>50</v>
      </c>
      <c r="R371" s="7">
        <v>10</v>
      </c>
      <c r="S371" s="7">
        <f>STOCK[[#This Row],[Peso (g)]]*STOCK[[#This Row],[Precio Envío Kilogramo (USD)]]/1000</f>
        <v>0.5</v>
      </c>
      <c r="T371" s="12">
        <f>STOCK[[#This Row],[Costo Unitario (USD)]]+STOCK[[#This Row],[Costo Envío (USD)]]+STOCK[[#This Row],[Comisión 10%]]</f>
        <v>7.0555555555555554</v>
      </c>
      <c r="U371" s="7">
        <f>STOCK[[#This Row],[Costo total]]*1.5</f>
        <v>10.583333333333332</v>
      </c>
      <c r="V371" s="7">
        <v>10</v>
      </c>
      <c r="W371" s="7">
        <f>STOCK[[#This Row],[Precio Final]]-STOCK[[#This Row],[Costo total]]</f>
        <v>2.9444444444444446</v>
      </c>
      <c r="X371" s="7">
        <f>STOCK[[#This Row],[Ganancia Unitaria]]*STOCK[[#This Row],[Salidas]]</f>
        <v>2.9444444444444446</v>
      </c>
      <c r="AA371" s="7">
        <f>STOCK[[#This Row],[Costo total]]*STOCK[[#This Row],[Entradas]]</f>
        <v>14.111111111111111</v>
      </c>
      <c r="AB371" s="7">
        <f>STOCK[[#This Row],[Stock Actual]]*STOCK[[#This Row],[Costo total]]</f>
        <v>7.0555555555555554</v>
      </c>
    </row>
    <row r="372" spans="1:29" s="12" customFormat="1" ht="50" customHeight="1" x14ac:dyDescent="0.15">
      <c r="A372" s="12" t="s">
        <v>805</v>
      </c>
      <c r="B372" s="70"/>
      <c r="C372" s="12" t="s">
        <v>4</v>
      </c>
      <c r="D372" s="12" t="s">
        <v>1911</v>
      </c>
      <c r="E372" s="12" t="s">
        <v>507</v>
      </c>
      <c r="F372" s="12" t="s">
        <v>241</v>
      </c>
      <c r="G372" s="12" t="s">
        <v>214</v>
      </c>
      <c r="H372" s="12">
        <f>STOCK[[#This Row],[Precio Final]]</f>
        <v>10</v>
      </c>
      <c r="I372" s="12">
        <f>STOCK[[#This Row],[Precio Venta Ideal (x1.5)]]</f>
        <v>10.583333333333332</v>
      </c>
      <c r="J372" s="87">
        <v>1</v>
      </c>
      <c r="K372" s="87">
        <f>SUMIFS(VENTAS[Cantidad],VENTAS[Código del producto Vendido],STOCK[[#This Row],[Code]])</f>
        <v>1</v>
      </c>
      <c r="L372" s="87">
        <f>STOCK[[#This Row],[Entradas]]-STOCK[[#This Row],[Salidas]]</f>
        <v>0</v>
      </c>
      <c r="M372" s="12">
        <f>STOCK[[#This Row],[Precio Final]]*10%</f>
        <v>1</v>
      </c>
      <c r="N372" s="12">
        <v>100</v>
      </c>
      <c r="O372" s="12">
        <v>18</v>
      </c>
      <c r="P372" s="12">
        <v>5.5555555555555554</v>
      </c>
      <c r="Q372" s="87">
        <v>50</v>
      </c>
      <c r="R372" s="12">
        <v>10</v>
      </c>
      <c r="S372" s="12">
        <f>STOCK[[#This Row],[Peso (g)]]*STOCK[[#This Row],[Precio Envío Kilogramo (USD)]]/1000</f>
        <v>0.5</v>
      </c>
      <c r="T372" s="12">
        <f>STOCK[[#This Row],[Costo Unitario (USD)]]+STOCK[[#This Row],[Costo Envío (USD)]]+STOCK[[#This Row],[Comisión 10%]]</f>
        <v>7.0555555555555554</v>
      </c>
      <c r="U372" s="12">
        <f>STOCK[[#This Row],[Costo total]]*1.5</f>
        <v>10.583333333333332</v>
      </c>
      <c r="V372" s="12">
        <v>10</v>
      </c>
      <c r="W372" s="12">
        <f>STOCK[[#This Row],[Precio Final]]-STOCK[[#This Row],[Costo total]]</f>
        <v>2.9444444444444446</v>
      </c>
      <c r="X372" s="12">
        <f>STOCK[[#This Row],[Ganancia Unitaria]]*STOCK[[#This Row],[Salidas]]</f>
        <v>2.9444444444444446</v>
      </c>
      <c r="AA372" s="12">
        <f>STOCK[[#This Row],[Costo total]]*STOCK[[#This Row],[Entradas]]</f>
        <v>7.0555555555555554</v>
      </c>
      <c r="AB372" s="12">
        <f>STOCK[[#This Row],[Stock Actual]]*STOCK[[#This Row],[Costo total]]</f>
        <v>0</v>
      </c>
    </row>
    <row r="373" spans="1:29" s="7" customFormat="1" ht="50" customHeight="1" x14ac:dyDescent="0.15">
      <c r="A373" s="7" t="s">
        <v>806</v>
      </c>
      <c r="B373" s="70"/>
      <c r="C373" s="7" t="s">
        <v>4</v>
      </c>
      <c r="D373" s="7" t="s">
        <v>88</v>
      </c>
      <c r="E373" s="7" t="s">
        <v>508</v>
      </c>
      <c r="F373" s="7" t="s">
        <v>249</v>
      </c>
      <c r="G373" s="7" t="s">
        <v>214</v>
      </c>
      <c r="H373" s="7">
        <f>STOCK[[#This Row],[Precio Final]]</f>
        <v>0</v>
      </c>
      <c r="I373" s="7">
        <f>STOCK[[#This Row],[Precio Venta Ideal (x1.5)]]</f>
        <v>17.333333333333332</v>
      </c>
      <c r="J373" s="8">
        <v>0</v>
      </c>
      <c r="K373" s="8">
        <f>SUMIFS(VENTAS[Cantidad],VENTAS[Código del producto Vendido],STOCK[[#This Row],[Code]])</f>
        <v>0</v>
      </c>
      <c r="L373" s="8">
        <f>STOCK[[#This Row],[Entradas]]-STOCK[[#This Row],[Salidas]]</f>
        <v>0</v>
      </c>
      <c r="M373" s="7">
        <f>STOCK[[#This Row],[Precio Final]]*10%</f>
        <v>0</v>
      </c>
      <c r="N373" s="7">
        <v>199</v>
      </c>
      <c r="O373" s="7">
        <v>18</v>
      </c>
      <c r="P373" s="7">
        <v>11.055555555555555</v>
      </c>
      <c r="Q373" s="8">
        <v>50</v>
      </c>
      <c r="R373" s="7">
        <v>10</v>
      </c>
      <c r="S373" s="7">
        <f>STOCK[[#This Row],[Peso (g)]]*STOCK[[#This Row],[Precio Envío Kilogramo (USD)]]/1000</f>
        <v>0.5</v>
      </c>
      <c r="T373" s="12">
        <f>STOCK[[#This Row],[Costo Unitario (USD)]]+STOCK[[#This Row],[Costo Envío (USD)]]+STOCK[[#This Row],[Comisión 10%]]</f>
        <v>11.555555555555555</v>
      </c>
      <c r="U373" s="7">
        <f>STOCK[[#This Row],[Costo total]]*1.5</f>
        <v>17.333333333333332</v>
      </c>
      <c r="V373" s="7">
        <v>0</v>
      </c>
      <c r="W373" s="7">
        <f>STOCK[[#This Row],[Precio Final]]-STOCK[[#This Row],[Costo total]]</f>
        <v>-11.555555555555555</v>
      </c>
      <c r="X373" s="7">
        <f>STOCK[[#This Row],[Ganancia Unitaria]]*STOCK[[#This Row],[Salidas]]</f>
        <v>0</v>
      </c>
      <c r="AA373" s="7">
        <f>STOCK[[#This Row],[Costo total]]*STOCK[[#This Row],[Entradas]]</f>
        <v>0</v>
      </c>
      <c r="AB373" s="7">
        <f>STOCK[[#This Row],[Stock Actual]]*STOCK[[#This Row],[Costo total]]</f>
        <v>0</v>
      </c>
    </row>
    <row r="374" spans="1:29" s="12" customFormat="1" ht="50" customHeight="1" x14ac:dyDescent="0.15">
      <c r="A374" s="12" t="s">
        <v>807</v>
      </c>
      <c r="B374" s="70"/>
      <c r="C374" s="12" t="s">
        <v>4</v>
      </c>
      <c r="D374" s="12" t="s">
        <v>88</v>
      </c>
      <c r="E374" s="12" t="s">
        <v>1625</v>
      </c>
      <c r="F374" s="12" t="s">
        <v>2178</v>
      </c>
      <c r="G374" s="12" t="s">
        <v>214</v>
      </c>
      <c r="H374" s="12">
        <f>STOCK[[#This Row],[Precio Final]]</f>
        <v>15</v>
      </c>
      <c r="I374" s="12">
        <f>STOCK[[#This Row],[Precio Venta Ideal (x1.5)]]</f>
        <v>19.583333333333332</v>
      </c>
      <c r="J374" s="87">
        <v>2</v>
      </c>
      <c r="K374" s="87">
        <f>SUMIFS(VENTAS[Cantidad],VENTAS[Código del producto Vendido],STOCK[[#This Row],[Code]])</f>
        <v>1</v>
      </c>
      <c r="L374" s="87">
        <f>STOCK[[#This Row],[Entradas]]-STOCK[[#This Row],[Salidas]]</f>
        <v>1</v>
      </c>
      <c r="M374" s="12">
        <f>STOCK[[#This Row],[Precio Final]]*10%</f>
        <v>1.5</v>
      </c>
      <c r="N374" s="12">
        <v>199</v>
      </c>
      <c r="O374" s="12">
        <v>18</v>
      </c>
      <c r="P374" s="12">
        <v>11.055555555555555</v>
      </c>
      <c r="Q374" s="87">
        <v>50</v>
      </c>
      <c r="R374" s="12">
        <v>10</v>
      </c>
      <c r="S374" s="12">
        <f>STOCK[[#This Row],[Peso (g)]]*STOCK[[#This Row],[Precio Envío Kilogramo (USD)]]/1000</f>
        <v>0.5</v>
      </c>
      <c r="T374" s="12">
        <f>STOCK[[#This Row],[Costo Unitario (USD)]]+STOCK[[#This Row],[Costo Envío (USD)]]+STOCK[[#This Row],[Comisión 10%]]</f>
        <v>13.055555555555555</v>
      </c>
      <c r="U374" s="12">
        <f>STOCK[[#This Row],[Costo total]]*1.5</f>
        <v>19.583333333333332</v>
      </c>
      <c r="V374" s="12">
        <v>15</v>
      </c>
      <c r="W374" s="12">
        <f>STOCK[[#This Row],[Precio Final]]-STOCK[[#This Row],[Costo total]]</f>
        <v>1.9444444444444446</v>
      </c>
      <c r="X374" s="12">
        <f>STOCK[[#This Row],[Ganancia Unitaria]]*STOCK[[#This Row],[Salidas]]</f>
        <v>1.9444444444444446</v>
      </c>
      <c r="AA374" s="12">
        <f>STOCK[[#This Row],[Costo total]]*STOCK[[#This Row],[Entradas]]</f>
        <v>26.111111111111111</v>
      </c>
      <c r="AB374" s="12">
        <f>STOCK[[#This Row],[Stock Actual]]*STOCK[[#This Row],[Costo total]]</f>
        <v>13.055555555555555</v>
      </c>
    </row>
    <row r="375" spans="1:29" s="7" customFormat="1" ht="50" customHeight="1" x14ac:dyDescent="0.15">
      <c r="A375" s="7" t="s">
        <v>808</v>
      </c>
      <c r="B375" s="70"/>
      <c r="C375" s="7" t="s">
        <v>4</v>
      </c>
      <c r="D375" s="7" t="s">
        <v>1519</v>
      </c>
      <c r="E375" s="7" t="s">
        <v>246</v>
      </c>
      <c r="F375" s="7" t="s">
        <v>243</v>
      </c>
      <c r="G375" s="7" t="s">
        <v>214</v>
      </c>
      <c r="H375" s="7">
        <f>STOCK[[#This Row],[Precio Final]]</f>
        <v>19</v>
      </c>
      <c r="I375" s="7">
        <f>STOCK[[#This Row],[Precio Venta Ideal (x1.5)]]</f>
        <v>22.433333333333334</v>
      </c>
      <c r="J375" s="8">
        <v>1</v>
      </c>
      <c r="K375" s="8">
        <f>SUMIFS(VENTAS[Cantidad],VENTAS[Código del producto Vendido],STOCK[[#This Row],[Code]])</f>
        <v>1</v>
      </c>
      <c r="L375" s="8">
        <f>STOCK[[#This Row],[Entradas]]-STOCK[[#This Row],[Salidas]]</f>
        <v>0</v>
      </c>
      <c r="M375" s="7">
        <f>STOCK[[#This Row],[Precio Final]]*10%</f>
        <v>1.9000000000000001</v>
      </c>
      <c r="N375" s="7">
        <v>199</v>
      </c>
      <c r="O375" s="7">
        <v>18</v>
      </c>
      <c r="P375" s="7">
        <v>11.055555555555555</v>
      </c>
      <c r="Q375" s="8">
        <v>200</v>
      </c>
      <c r="R375" s="7">
        <v>10</v>
      </c>
      <c r="S375" s="7">
        <f>STOCK[[#This Row],[Peso (g)]]*STOCK[[#This Row],[Precio Envío Kilogramo (USD)]]/1000</f>
        <v>2</v>
      </c>
      <c r="T375" s="12">
        <f>STOCK[[#This Row],[Costo Unitario (USD)]]+STOCK[[#This Row],[Costo Envío (USD)]]+STOCK[[#This Row],[Comisión 10%]]</f>
        <v>14.955555555555556</v>
      </c>
      <c r="U375" s="7">
        <f>STOCK[[#This Row],[Costo total]]*1.5</f>
        <v>22.433333333333334</v>
      </c>
      <c r="V375" s="7">
        <v>19</v>
      </c>
      <c r="W375" s="7">
        <f>STOCK[[#This Row],[Precio Final]]-STOCK[[#This Row],[Costo total]]</f>
        <v>4.0444444444444443</v>
      </c>
      <c r="X375" s="7">
        <f>STOCK[[#This Row],[Ganancia Unitaria]]*STOCK[[#This Row],[Salidas]]</f>
        <v>4.0444444444444443</v>
      </c>
      <c r="AA375" s="7">
        <f>STOCK[[#This Row],[Costo total]]*STOCK[[#This Row],[Entradas]]</f>
        <v>14.955555555555556</v>
      </c>
      <c r="AB375" s="7">
        <f>STOCK[[#This Row],[Stock Actual]]*STOCK[[#This Row],[Costo total]]</f>
        <v>0</v>
      </c>
    </row>
    <row r="376" spans="1:29" s="12" customFormat="1" ht="50" customHeight="1" x14ac:dyDescent="0.15">
      <c r="A376" s="12" t="s">
        <v>231</v>
      </c>
      <c r="B376" s="70"/>
      <c r="C376" s="12" t="s">
        <v>4</v>
      </c>
      <c r="D376" s="12" t="s">
        <v>1519</v>
      </c>
      <c r="E376" s="12" t="s">
        <v>246</v>
      </c>
      <c r="F376" s="12" t="s">
        <v>2125</v>
      </c>
      <c r="G376" s="12" t="s">
        <v>214</v>
      </c>
      <c r="H376" s="12">
        <f>STOCK[[#This Row],[Precio Final]]</f>
        <v>0</v>
      </c>
      <c r="I376" s="12">
        <f>STOCK[[#This Row],[Precio Venta Ideal (x1.5)]]</f>
        <v>40.5</v>
      </c>
      <c r="J376" s="87">
        <v>0</v>
      </c>
      <c r="K376" s="87">
        <f>SUMIFS(VENTAS[Cantidad],VENTAS[Código del producto Vendido],STOCK[[#This Row],[Code]])</f>
        <v>0</v>
      </c>
      <c r="L376" s="87">
        <f>STOCK[[#This Row],[Entradas]]-STOCK[[#This Row],[Salidas]]</f>
        <v>0</v>
      </c>
      <c r="M376" s="12">
        <f>STOCK[[#This Row],[Precio Final]]*10%</f>
        <v>0</v>
      </c>
      <c r="N376" s="12">
        <v>450</v>
      </c>
      <c r="O376" s="12">
        <v>18</v>
      </c>
      <c r="P376" s="12">
        <v>25</v>
      </c>
      <c r="Q376" s="87">
        <v>200</v>
      </c>
      <c r="R376" s="12">
        <v>10</v>
      </c>
      <c r="S376" s="12">
        <f>STOCK[[#This Row],[Peso (g)]]*STOCK[[#This Row],[Precio Envío Kilogramo (USD)]]/1000</f>
        <v>2</v>
      </c>
      <c r="T376" s="12">
        <f>STOCK[[#This Row],[Costo Unitario (USD)]]+STOCK[[#This Row],[Costo Envío (USD)]]+STOCK[[#This Row],[Comisión 10%]]</f>
        <v>27</v>
      </c>
      <c r="U376" s="12">
        <f>STOCK[[#This Row],[Costo total]]*1.5</f>
        <v>40.5</v>
      </c>
      <c r="V376" s="12">
        <v>0</v>
      </c>
      <c r="W376" s="12">
        <f>STOCK[[#This Row],[Precio Final]]-STOCK[[#This Row],[Costo total]]</f>
        <v>-27</v>
      </c>
      <c r="X376" s="12">
        <f>STOCK[[#This Row],[Ganancia Unitaria]]*STOCK[[#This Row],[Salidas]]</f>
        <v>0</v>
      </c>
      <c r="AA376" s="12">
        <f>STOCK[[#This Row],[Costo total]]*STOCK[[#This Row],[Entradas]]</f>
        <v>0</v>
      </c>
      <c r="AB376" s="12">
        <f>STOCK[[#This Row],[Stock Actual]]*STOCK[[#This Row],[Costo total]]</f>
        <v>0</v>
      </c>
    </row>
    <row r="377" spans="1:29" s="7" customFormat="1" ht="50" customHeight="1" x14ac:dyDescent="0.15">
      <c r="A377" s="7" t="s">
        <v>809</v>
      </c>
      <c r="B377" s="70"/>
      <c r="C377" s="7" t="s">
        <v>4</v>
      </c>
      <c r="D377" s="7" t="s">
        <v>211</v>
      </c>
      <c r="E377" s="7" t="s">
        <v>247</v>
      </c>
      <c r="F377" s="7" t="s">
        <v>244</v>
      </c>
      <c r="G377" s="7" t="s">
        <v>69</v>
      </c>
      <c r="H377" s="7">
        <f>STOCK[[#This Row],[Precio Final]]</f>
        <v>20</v>
      </c>
      <c r="I377" s="7">
        <f>STOCK[[#This Row],[Precio Venta Ideal (x1.5)]]</f>
        <v>22.25</v>
      </c>
      <c r="J377" s="8">
        <v>1</v>
      </c>
      <c r="K377" s="8">
        <f>SUMIFS(VENTAS[Cantidad],VENTAS[Código del producto Vendido],STOCK[[#This Row],[Code]])</f>
        <v>1</v>
      </c>
      <c r="L377" s="8">
        <f>STOCK[[#This Row],[Entradas]]-STOCK[[#This Row],[Salidas]]</f>
        <v>0</v>
      </c>
      <c r="M377" s="7">
        <f>STOCK[[#This Row],[Precio Final]]*10%</f>
        <v>2</v>
      </c>
      <c r="N377" s="7">
        <v>195</v>
      </c>
      <c r="O377" s="7">
        <v>18</v>
      </c>
      <c r="P377" s="7">
        <v>10.833333333333334</v>
      </c>
      <c r="Q377" s="8">
        <v>200</v>
      </c>
      <c r="R377" s="7">
        <v>10</v>
      </c>
      <c r="S377" s="7">
        <f>STOCK[[#This Row],[Peso (g)]]*STOCK[[#This Row],[Precio Envío Kilogramo (USD)]]/1000</f>
        <v>2</v>
      </c>
      <c r="T377" s="12">
        <f>STOCK[[#This Row],[Costo Unitario (USD)]]+STOCK[[#This Row],[Costo Envío (USD)]]+STOCK[[#This Row],[Comisión 10%]]</f>
        <v>14.833333333333334</v>
      </c>
      <c r="U377" s="7">
        <f>STOCK[[#This Row],[Costo total]]*1.5</f>
        <v>22.25</v>
      </c>
      <c r="V377" s="7">
        <v>20</v>
      </c>
      <c r="W377" s="7">
        <f>STOCK[[#This Row],[Precio Final]]-STOCK[[#This Row],[Costo total]]</f>
        <v>5.1666666666666661</v>
      </c>
      <c r="X377" s="7">
        <f>STOCK[[#This Row],[Ganancia Unitaria]]*STOCK[[#This Row],[Salidas]]</f>
        <v>5.1666666666666661</v>
      </c>
      <c r="AA377" s="7">
        <f>STOCK[[#This Row],[Costo total]]*STOCK[[#This Row],[Entradas]]</f>
        <v>14.833333333333334</v>
      </c>
      <c r="AB377" s="7">
        <f>STOCK[[#This Row],[Stock Actual]]*STOCK[[#This Row],[Costo total]]</f>
        <v>0</v>
      </c>
    </row>
    <row r="378" spans="1:29" s="12" customFormat="1" ht="50" customHeight="1" x14ac:dyDescent="0.15">
      <c r="A378" s="12" t="s">
        <v>810</v>
      </c>
      <c r="B378" s="70"/>
      <c r="C378" s="12" t="s">
        <v>4</v>
      </c>
      <c r="D378" s="12" t="s">
        <v>211</v>
      </c>
      <c r="E378" s="12" t="s">
        <v>248</v>
      </c>
      <c r="F378" s="12" t="s">
        <v>244</v>
      </c>
      <c r="G378" s="12" t="s">
        <v>69</v>
      </c>
      <c r="H378" s="12">
        <f>STOCK[[#This Row],[Precio Final]]</f>
        <v>20</v>
      </c>
      <c r="I378" s="12">
        <f>STOCK[[#This Row],[Precio Venta Ideal (x1.5)]]</f>
        <v>20.583333333333332</v>
      </c>
      <c r="J378" s="87">
        <v>1</v>
      </c>
      <c r="K378" s="87">
        <f>SUMIFS(VENTAS[Cantidad],VENTAS[Código del producto Vendido],STOCK[[#This Row],[Code]])</f>
        <v>1</v>
      </c>
      <c r="L378" s="87">
        <f>STOCK[[#This Row],[Entradas]]-STOCK[[#This Row],[Salidas]]</f>
        <v>0</v>
      </c>
      <c r="M378" s="12">
        <f>STOCK[[#This Row],[Precio Final]]*10%</f>
        <v>2</v>
      </c>
      <c r="N378" s="12">
        <v>175</v>
      </c>
      <c r="O378" s="12">
        <v>18</v>
      </c>
      <c r="P378" s="12">
        <v>9.7222222222222214</v>
      </c>
      <c r="Q378" s="87">
        <v>200</v>
      </c>
      <c r="R378" s="12">
        <v>10</v>
      </c>
      <c r="S378" s="12">
        <f>STOCK[[#This Row],[Peso (g)]]*STOCK[[#This Row],[Precio Envío Kilogramo (USD)]]/1000</f>
        <v>2</v>
      </c>
      <c r="T378" s="12">
        <f>STOCK[[#This Row],[Costo Unitario (USD)]]+STOCK[[#This Row],[Costo Envío (USD)]]+STOCK[[#This Row],[Comisión 10%]]</f>
        <v>13.722222222222221</v>
      </c>
      <c r="U378" s="12">
        <f>STOCK[[#This Row],[Costo total]]*1.5</f>
        <v>20.583333333333332</v>
      </c>
      <c r="V378" s="12">
        <v>20</v>
      </c>
      <c r="W378" s="12">
        <f>STOCK[[#This Row],[Precio Final]]-STOCK[[#This Row],[Costo total]]</f>
        <v>6.2777777777777786</v>
      </c>
      <c r="X378" s="12">
        <f>STOCK[[#This Row],[Ganancia Unitaria]]*STOCK[[#This Row],[Salidas]]</f>
        <v>6.2777777777777786</v>
      </c>
      <c r="AA378" s="12">
        <f>STOCK[[#This Row],[Costo total]]*STOCK[[#This Row],[Entradas]]</f>
        <v>13.722222222222221</v>
      </c>
      <c r="AB378" s="12">
        <f>STOCK[[#This Row],[Stock Actual]]*STOCK[[#This Row],[Costo total]]</f>
        <v>0</v>
      </c>
    </row>
    <row r="379" spans="1:29" s="7" customFormat="1" ht="50" customHeight="1" x14ac:dyDescent="0.15">
      <c r="A379" s="7" t="s">
        <v>811</v>
      </c>
      <c r="B379" s="70"/>
      <c r="C379" s="7" t="s">
        <v>4</v>
      </c>
      <c r="D379" s="7" t="s">
        <v>1797</v>
      </c>
      <c r="E379" s="7" t="s">
        <v>1626</v>
      </c>
      <c r="F379" s="7" t="s">
        <v>2103</v>
      </c>
      <c r="G379" s="7" t="s">
        <v>69</v>
      </c>
      <c r="H379" s="7">
        <f>STOCK[[#This Row],[Precio Final]]</f>
        <v>15</v>
      </c>
      <c r="I379" s="7">
        <f>STOCK[[#This Row],[Precio Venta Ideal (x1.5)]]</f>
        <v>13.166666666666668</v>
      </c>
      <c r="J379" s="8">
        <v>3</v>
      </c>
      <c r="K379" s="8">
        <f>SUMIFS(VENTAS[Cantidad],VENTAS[Código del producto Vendido],STOCK[[#This Row],[Code]])</f>
        <v>0</v>
      </c>
      <c r="L379" s="8">
        <f>STOCK[[#This Row],[Entradas]]-STOCK[[#This Row],[Salidas]]</f>
        <v>3</v>
      </c>
      <c r="M379" s="7">
        <f>STOCK[[#This Row],[Precio Final]]*10%</f>
        <v>1.5</v>
      </c>
      <c r="N379" s="7">
        <v>95</v>
      </c>
      <c r="O379" s="7">
        <v>18</v>
      </c>
      <c r="P379" s="7">
        <v>5.2777777777777777</v>
      </c>
      <c r="Q379" s="8">
        <v>200</v>
      </c>
      <c r="R379" s="7">
        <v>10</v>
      </c>
      <c r="S379" s="7">
        <f>STOCK[[#This Row],[Peso (g)]]*STOCK[[#This Row],[Precio Envío Kilogramo (USD)]]/1000</f>
        <v>2</v>
      </c>
      <c r="T379" s="12">
        <f>STOCK[[#This Row],[Costo Unitario (USD)]]+STOCK[[#This Row],[Costo Envío (USD)]]+STOCK[[#This Row],[Comisión 10%]]</f>
        <v>8.7777777777777786</v>
      </c>
      <c r="U379" s="7">
        <f>STOCK[[#This Row],[Costo total]]*1.5</f>
        <v>13.166666666666668</v>
      </c>
      <c r="V379" s="7">
        <v>15</v>
      </c>
      <c r="W379" s="7">
        <f>STOCK[[#This Row],[Precio Final]]-STOCK[[#This Row],[Costo total]]</f>
        <v>6.2222222222222214</v>
      </c>
      <c r="X379" s="7">
        <f>STOCK[[#This Row],[Ganancia Unitaria]]*STOCK[[#This Row],[Salidas]]</f>
        <v>0</v>
      </c>
      <c r="AA379" s="7">
        <f>STOCK[[#This Row],[Costo total]]*STOCK[[#This Row],[Entradas]]</f>
        <v>26.333333333333336</v>
      </c>
      <c r="AB379" s="7">
        <f>STOCK[[#This Row],[Stock Actual]]*STOCK[[#This Row],[Costo total]]</f>
        <v>26.333333333333336</v>
      </c>
    </row>
    <row r="380" spans="1:29" s="12" customFormat="1" ht="50" customHeight="1" x14ac:dyDescent="0.15">
      <c r="A380" s="12" t="s">
        <v>812</v>
      </c>
      <c r="B380" s="70"/>
      <c r="C380" s="12" t="s">
        <v>4</v>
      </c>
      <c r="D380" s="12" t="s">
        <v>1799</v>
      </c>
      <c r="E380" s="12" t="s">
        <v>1546</v>
      </c>
      <c r="F380" s="12" t="s">
        <v>2137</v>
      </c>
      <c r="G380" s="12" t="s">
        <v>69</v>
      </c>
      <c r="H380" s="12">
        <f>STOCK[[#This Row],[Precio Final]]</f>
        <v>15</v>
      </c>
      <c r="I380" s="12">
        <f>STOCK[[#This Row],[Precio Venta Ideal (x1.5)]]</f>
        <v>15.666666666666668</v>
      </c>
      <c r="J380" s="87">
        <v>1</v>
      </c>
      <c r="K380" s="87">
        <f>SUMIFS(VENTAS[Cantidad],VENTAS[Código del producto Vendido],STOCK[[#This Row],[Code]])</f>
        <v>1</v>
      </c>
      <c r="L380" s="87">
        <f>STOCK[[#This Row],[Entradas]]-STOCK[[#This Row],[Salidas]]</f>
        <v>0</v>
      </c>
      <c r="M380" s="12">
        <f>STOCK[[#This Row],[Precio Final]]*10%</f>
        <v>1.5</v>
      </c>
      <c r="N380" s="12">
        <v>125</v>
      </c>
      <c r="O380" s="12">
        <v>18</v>
      </c>
      <c r="P380" s="12">
        <v>6.9444444444444446</v>
      </c>
      <c r="Q380" s="87">
        <v>200</v>
      </c>
      <c r="R380" s="12">
        <v>10</v>
      </c>
      <c r="S380" s="12">
        <f>STOCK[[#This Row],[Peso (g)]]*STOCK[[#This Row],[Precio Envío Kilogramo (USD)]]/1000</f>
        <v>2</v>
      </c>
      <c r="T380" s="12">
        <f>STOCK[[#This Row],[Costo Unitario (USD)]]+STOCK[[#This Row],[Costo Envío (USD)]]+STOCK[[#This Row],[Comisión 10%]]</f>
        <v>10.444444444444445</v>
      </c>
      <c r="U380" s="12">
        <f>STOCK[[#This Row],[Costo total]]*1.5</f>
        <v>15.666666666666668</v>
      </c>
      <c r="V380" s="12">
        <v>15</v>
      </c>
      <c r="W380" s="12">
        <f>STOCK[[#This Row],[Precio Final]]-STOCK[[#This Row],[Costo total]]</f>
        <v>4.5555555555555554</v>
      </c>
      <c r="X380" s="12">
        <f>STOCK[[#This Row],[Ganancia Unitaria]]*STOCK[[#This Row],[Salidas]]</f>
        <v>4.5555555555555554</v>
      </c>
      <c r="AA380" s="12">
        <f>STOCK[[#This Row],[Costo total]]*STOCK[[#This Row],[Entradas]]</f>
        <v>10.444444444444445</v>
      </c>
      <c r="AB380" s="12">
        <f>STOCK[[#This Row],[Stock Actual]]*STOCK[[#This Row],[Costo total]]</f>
        <v>0</v>
      </c>
    </row>
    <row r="381" spans="1:29" s="7" customFormat="1" ht="50" customHeight="1" x14ac:dyDescent="0.15">
      <c r="A381" s="7" t="s">
        <v>813</v>
      </c>
      <c r="B381" s="70"/>
      <c r="C381" s="7" t="s">
        <v>4</v>
      </c>
      <c r="D381" s="7" t="s">
        <v>26</v>
      </c>
      <c r="E381" s="7" t="s">
        <v>1627</v>
      </c>
      <c r="F381" s="7" t="s">
        <v>2132</v>
      </c>
      <c r="G381" s="7" t="s">
        <v>69</v>
      </c>
      <c r="H381" s="7">
        <f>STOCK[[#This Row],[Precio Final]]</f>
        <v>20</v>
      </c>
      <c r="I381" s="7">
        <f>STOCK[[#This Row],[Precio Venta Ideal (x1.5)]]</f>
        <v>15.75</v>
      </c>
      <c r="J381" s="8">
        <v>3</v>
      </c>
      <c r="K381" s="8">
        <f>SUMIFS(VENTAS[Cantidad],VENTAS[Código del producto Vendido],STOCK[[#This Row],[Code]])</f>
        <v>1</v>
      </c>
      <c r="L381" s="8">
        <f>STOCK[[#This Row],[Entradas]]-STOCK[[#This Row],[Salidas]]</f>
        <v>2</v>
      </c>
      <c r="M381" s="7">
        <f>STOCK[[#This Row],[Precio Final]]*10%</f>
        <v>2</v>
      </c>
      <c r="N381" s="7">
        <v>135</v>
      </c>
      <c r="O381" s="7">
        <v>18</v>
      </c>
      <c r="P381" s="7">
        <v>7.5</v>
      </c>
      <c r="Q381" s="8">
        <v>100</v>
      </c>
      <c r="R381" s="7">
        <v>10</v>
      </c>
      <c r="S381" s="7">
        <f>STOCK[[#This Row],[Peso (g)]]*STOCK[[#This Row],[Precio Envío Kilogramo (USD)]]/1000</f>
        <v>1</v>
      </c>
      <c r="T381" s="12">
        <f>STOCK[[#This Row],[Costo Unitario (USD)]]+STOCK[[#This Row],[Costo Envío (USD)]]+STOCK[[#This Row],[Comisión 10%]]</f>
        <v>10.5</v>
      </c>
      <c r="U381" s="7">
        <f>STOCK[[#This Row],[Costo total]]*1.5</f>
        <v>15.75</v>
      </c>
      <c r="V381" s="7">
        <v>20</v>
      </c>
      <c r="W381" s="7">
        <f>STOCK[[#This Row],[Precio Final]]-STOCK[[#This Row],[Costo total]]</f>
        <v>9.5</v>
      </c>
      <c r="X381" s="7">
        <f>STOCK[[#This Row],[Ganancia Unitaria]]*STOCK[[#This Row],[Salidas]]</f>
        <v>9.5</v>
      </c>
      <c r="AA381" s="7">
        <f>STOCK[[#This Row],[Costo total]]*STOCK[[#This Row],[Entradas]]</f>
        <v>31.5</v>
      </c>
      <c r="AB381" s="7">
        <f>STOCK[[#This Row],[Stock Actual]]*STOCK[[#This Row],[Costo total]]</f>
        <v>21</v>
      </c>
      <c r="AC381" s="7">
        <v>15</v>
      </c>
    </row>
    <row r="382" spans="1:29" s="12" customFormat="1" ht="50" customHeight="1" x14ac:dyDescent="0.15">
      <c r="A382" s="12" t="s">
        <v>814</v>
      </c>
      <c r="B382" s="70"/>
      <c r="C382" s="12" t="s">
        <v>4</v>
      </c>
      <c r="D382" s="12" t="s">
        <v>211</v>
      </c>
      <c r="E382" s="12" t="s">
        <v>317</v>
      </c>
      <c r="F382" s="12" t="s">
        <v>243</v>
      </c>
      <c r="G382" s="12" t="s">
        <v>69</v>
      </c>
      <c r="H382" s="12">
        <f>STOCK[[#This Row],[Precio Final]]</f>
        <v>20</v>
      </c>
      <c r="I382" s="12">
        <f>STOCK[[#This Row],[Precio Venta Ideal (x1.5)]]</f>
        <v>26.333333333333336</v>
      </c>
      <c r="J382" s="87">
        <v>3</v>
      </c>
      <c r="K382" s="87">
        <f>SUMIFS(VENTAS[Cantidad],VENTAS[Código del producto Vendido],STOCK[[#This Row],[Code]])</f>
        <v>3</v>
      </c>
      <c r="L382" s="87">
        <f>STOCK[[#This Row],[Entradas]]-STOCK[[#This Row],[Salidas]]</f>
        <v>0</v>
      </c>
      <c r="M382" s="12">
        <f>STOCK[[#This Row],[Precio Final]]*10%</f>
        <v>2</v>
      </c>
      <c r="N382" s="12">
        <v>235</v>
      </c>
      <c r="O382" s="12">
        <v>18</v>
      </c>
      <c r="P382" s="12">
        <v>13.055555555555555</v>
      </c>
      <c r="Q382" s="87">
        <v>250</v>
      </c>
      <c r="R382" s="12">
        <v>10</v>
      </c>
      <c r="S382" s="12">
        <f>STOCK[[#This Row],[Peso (g)]]*STOCK[[#This Row],[Precio Envío Kilogramo (USD)]]/1000</f>
        <v>2.5</v>
      </c>
      <c r="T382" s="12">
        <f>STOCK[[#This Row],[Costo Unitario (USD)]]+STOCK[[#This Row],[Costo Envío (USD)]]+STOCK[[#This Row],[Comisión 10%]]</f>
        <v>17.555555555555557</v>
      </c>
      <c r="U382" s="12">
        <f>STOCK[[#This Row],[Costo total]]*1.5</f>
        <v>26.333333333333336</v>
      </c>
      <c r="V382" s="12">
        <v>20</v>
      </c>
      <c r="W382" s="12">
        <f>STOCK[[#This Row],[Precio Final]]-STOCK[[#This Row],[Costo total]]</f>
        <v>2.4444444444444429</v>
      </c>
      <c r="X382" s="12">
        <f>STOCK[[#This Row],[Ganancia Unitaria]]*STOCK[[#This Row],[Salidas]]</f>
        <v>7.3333333333333286</v>
      </c>
      <c r="AA382" s="12">
        <f>STOCK[[#This Row],[Costo total]]*STOCK[[#This Row],[Entradas]]</f>
        <v>52.666666666666671</v>
      </c>
      <c r="AB382" s="12">
        <f>STOCK[[#This Row],[Stock Actual]]*STOCK[[#This Row],[Costo total]]</f>
        <v>0</v>
      </c>
    </row>
    <row r="383" spans="1:29" s="7" customFormat="1" ht="50" customHeight="1" x14ac:dyDescent="0.15">
      <c r="A383" s="7" t="s">
        <v>815</v>
      </c>
      <c r="B383" s="70"/>
      <c r="C383" s="7" t="s">
        <v>4</v>
      </c>
      <c r="D383" s="7" t="s">
        <v>211</v>
      </c>
      <c r="E383" s="7" t="s">
        <v>318</v>
      </c>
      <c r="F383" s="7" t="s">
        <v>241</v>
      </c>
      <c r="G383" s="7" t="s">
        <v>69</v>
      </c>
      <c r="H383" s="7">
        <f>STOCK[[#This Row],[Precio Final]]</f>
        <v>18</v>
      </c>
      <c r="I383" s="7">
        <f>STOCK[[#This Row],[Precio Venta Ideal (x1.5)]]</f>
        <v>16.950000000000003</v>
      </c>
      <c r="J383" s="8">
        <v>2</v>
      </c>
      <c r="K383" s="8">
        <f>SUMIFS(VENTAS[Cantidad],VENTAS[Código del producto Vendido],STOCK[[#This Row],[Code]])</f>
        <v>2</v>
      </c>
      <c r="L383" s="8">
        <f>STOCK[[#This Row],[Entradas]]-STOCK[[#This Row],[Salidas]]</f>
        <v>0</v>
      </c>
      <c r="M383" s="7">
        <f>STOCK[[#This Row],[Precio Final]]*10%</f>
        <v>1.8</v>
      </c>
      <c r="N383" s="7">
        <v>126</v>
      </c>
      <c r="O383" s="7">
        <v>18</v>
      </c>
      <c r="P383" s="7">
        <v>7</v>
      </c>
      <c r="Q383" s="8">
        <v>250</v>
      </c>
      <c r="R383" s="7">
        <v>10</v>
      </c>
      <c r="S383" s="7">
        <f>STOCK[[#This Row],[Peso (g)]]*STOCK[[#This Row],[Precio Envío Kilogramo (USD)]]/1000</f>
        <v>2.5</v>
      </c>
      <c r="T383" s="12">
        <f>STOCK[[#This Row],[Costo Unitario (USD)]]+STOCK[[#This Row],[Costo Envío (USD)]]+STOCK[[#This Row],[Comisión 10%]]</f>
        <v>11.3</v>
      </c>
      <c r="U383" s="7">
        <f>STOCK[[#This Row],[Costo total]]*1.5</f>
        <v>16.950000000000003</v>
      </c>
      <c r="V383" s="7">
        <v>18</v>
      </c>
      <c r="W383" s="7">
        <f>STOCK[[#This Row],[Precio Final]]-STOCK[[#This Row],[Costo total]]</f>
        <v>6.6999999999999993</v>
      </c>
      <c r="X383" s="7">
        <f>STOCK[[#This Row],[Ganancia Unitaria]]*STOCK[[#This Row],[Salidas]]</f>
        <v>13.399999999999999</v>
      </c>
      <c r="AA383" s="7">
        <f>STOCK[[#This Row],[Costo total]]*STOCK[[#This Row],[Entradas]]</f>
        <v>22.6</v>
      </c>
      <c r="AB383" s="7">
        <f>STOCK[[#This Row],[Stock Actual]]*STOCK[[#This Row],[Costo total]]</f>
        <v>0</v>
      </c>
    </row>
    <row r="384" spans="1:29" s="12" customFormat="1" ht="50" customHeight="1" x14ac:dyDescent="0.15">
      <c r="A384" s="12" t="s">
        <v>816</v>
      </c>
      <c r="B384" s="70"/>
      <c r="C384" s="12" t="s">
        <v>4</v>
      </c>
      <c r="D384" s="12" t="s">
        <v>1948</v>
      </c>
      <c r="E384" s="12" t="s">
        <v>1770</v>
      </c>
      <c r="F384" s="12" t="s">
        <v>2137</v>
      </c>
      <c r="G384" s="12" t="s">
        <v>69</v>
      </c>
      <c r="H384" s="12">
        <f>STOCK[[#This Row],[Precio Final]]</f>
        <v>12</v>
      </c>
      <c r="I384" s="12">
        <f>STOCK[[#This Row],[Precio Venta Ideal (x1.5)]]</f>
        <v>13.55</v>
      </c>
      <c r="J384" s="87">
        <v>3</v>
      </c>
      <c r="K384" s="87">
        <f>SUMIFS(VENTAS[Cantidad],VENTAS[Código del producto Vendido],STOCK[[#This Row],[Code]])</f>
        <v>2</v>
      </c>
      <c r="L384" s="87">
        <f>STOCK[[#This Row],[Entradas]]-STOCK[[#This Row],[Salidas]]</f>
        <v>1</v>
      </c>
      <c r="M384" s="12">
        <f>STOCK[[#This Row],[Precio Final]]*10%</f>
        <v>1.2000000000000002</v>
      </c>
      <c r="N384" s="12">
        <v>96</v>
      </c>
      <c r="O384" s="12">
        <v>18</v>
      </c>
      <c r="P384" s="12">
        <v>5.333333333333333</v>
      </c>
      <c r="Q384" s="87">
        <v>250</v>
      </c>
      <c r="R384" s="12">
        <v>10</v>
      </c>
      <c r="S384" s="12">
        <f>STOCK[[#This Row],[Peso (g)]]*STOCK[[#This Row],[Precio Envío Kilogramo (USD)]]/1000</f>
        <v>2.5</v>
      </c>
      <c r="T384" s="12">
        <f>STOCK[[#This Row],[Costo Unitario (USD)]]+STOCK[[#This Row],[Costo Envío (USD)]]+STOCK[[#This Row],[Comisión 10%]]</f>
        <v>9.0333333333333332</v>
      </c>
      <c r="U384" s="12">
        <f>STOCK[[#This Row],[Costo total]]*1.5</f>
        <v>13.55</v>
      </c>
      <c r="V384" s="12">
        <v>12</v>
      </c>
      <c r="W384" s="12">
        <f>STOCK[[#This Row],[Precio Final]]-STOCK[[#This Row],[Costo total]]</f>
        <v>2.9666666666666668</v>
      </c>
      <c r="X384" s="12">
        <f>STOCK[[#This Row],[Ganancia Unitaria]]*STOCK[[#This Row],[Salidas]]</f>
        <v>5.9333333333333336</v>
      </c>
      <c r="AA384" s="12">
        <f>STOCK[[#This Row],[Costo total]]*STOCK[[#This Row],[Entradas]]</f>
        <v>27.1</v>
      </c>
      <c r="AB384" s="12">
        <f>STOCK[[#This Row],[Stock Actual]]*STOCK[[#This Row],[Costo total]]</f>
        <v>9.0333333333333332</v>
      </c>
    </row>
    <row r="385" spans="1:29" s="7" customFormat="1" ht="50" customHeight="1" x14ac:dyDescent="0.15">
      <c r="A385" s="7" t="s">
        <v>817</v>
      </c>
      <c r="B385" s="70"/>
      <c r="C385" s="7" t="s">
        <v>4</v>
      </c>
      <c r="D385" s="7" t="s">
        <v>2698</v>
      </c>
      <c r="E385" s="7" t="s">
        <v>319</v>
      </c>
      <c r="F385" s="7" t="s">
        <v>2122</v>
      </c>
      <c r="G385" s="7" t="s">
        <v>69</v>
      </c>
      <c r="H385" s="7">
        <f>STOCK[[#This Row],[Precio Final]]</f>
        <v>12</v>
      </c>
      <c r="I385" s="7">
        <f>STOCK[[#This Row],[Precio Venta Ideal (x1.5)]]</f>
        <v>11.966666666666667</v>
      </c>
      <c r="J385" s="8">
        <v>2</v>
      </c>
      <c r="K385" s="8">
        <f>SUMIFS(VENTAS[Cantidad],VENTAS[Código del producto Vendido],STOCK[[#This Row],[Code]])</f>
        <v>1</v>
      </c>
      <c r="L385" s="8">
        <f>STOCK[[#This Row],[Entradas]]-STOCK[[#This Row],[Salidas]]</f>
        <v>1</v>
      </c>
      <c r="M385" s="7">
        <f>STOCK[[#This Row],[Precio Final]]*10%</f>
        <v>1.2000000000000002</v>
      </c>
      <c r="N385" s="7">
        <v>95</v>
      </c>
      <c r="O385" s="7">
        <v>18</v>
      </c>
      <c r="P385" s="7">
        <v>5.2777777777777777</v>
      </c>
      <c r="Q385" s="8">
        <v>150</v>
      </c>
      <c r="R385" s="7">
        <v>10</v>
      </c>
      <c r="S385" s="7">
        <f>STOCK[[#This Row],[Peso (g)]]*STOCK[[#This Row],[Precio Envío Kilogramo (USD)]]/1000</f>
        <v>1.5</v>
      </c>
      <c r="T385" s="12">
        <f>STOCK[[#This Row],[Costo Unitario (USD)]]+STOCK[[#This Row],[Costo Envío (USD)]]+STOCK[[#This Row],[Comisión 10%]]</f>
        <v>7.9777777777777779</v>
      </c>
      <c r="U385" s="7">
        <f>STOCK[[#This Row],[Costo total]]*1.5</f>
        <v>11.966666666666667</v>
      </c>
      <c r="V385" s="7">
        <v>12</v>
      </c>
      <c r="W385" s="7">
        <f>STOCK[[#This Row],[Precio Final]]-STOCK[[#This Row],[Costo total]]</f>
        <v>4.0222222222222221</v>
      </c>
      <c r="X385" s="7">
        <f>STOCK[[#This Row],[Ganancia Unitaria]]*STOCK[[#This Row],[Salidas]]</f>
        <v>4.0222222222222221</v>
      </c>
      <c r="AA385" s="7">
        <f>STOCK[[#This Row],[Costo total]]*STOCK[[#This Row],[Entradas]]</f>
        <v>15.955555555555556</v>
      </c>
      <c r="AB385" s="7">
        <f>STOCK[[#This Row],[Stock Actual]]*STOCK[[#This Row],[Costo total]]</f>
        <v>7.9777777777777779</v>
      </c>
      <c r="AC385" s="7">
        <v>8</v>
      </c>
    </row>
    <row r="386" spans="1:29" s="12" customFormat="1" ht="50" customHeight="1" x14ac:dyDescent="0.15">
      <c r="A386" s="12" t="s">
        <v>818</v>
      </c>
      <c r="B386" s="70"/>
      <c r="C386" s="12" t="s">
        <v>4</v>
      </c>
      <c r="D386" s="12" t="s">
        <v>1913</v>
      </c>
      <c r="E386" s="12" t="s">
        <v>320</v>
      </c>
      <c r="F386" s="12" t="s">
        <v>2103</v>
      </c>
      <c r="G386" s="12" t="s">
        <v>69</v>
      </c>
      <c r="H386" s="12">
        <f>STOCK[[#This Row],[Precio Final]]</f>
        <v>10</v>
      </c>
      <c r="I386" s="12">
        <f>STOCK[[#This Row],[Precio Venta Ideal (x1.5)]]</f>
        <v>10.833333333333334</v>
      </c>
      <c r="J386" s="87">
        <v>1</v>
      </c>
      <c r="K386" s="87">
        <f>SUMIFS(VENTAS[Cantidad],VENTAS[Código del producto Vendido],STOCK[[#This Row],[Code]])</f>
        <v>1</v>
      </c>
      <c r="L386" s="87">
        <f>STOCK[[#This Row],[Entradas]]-STOCK[[#This Row],[Salidas]]</f>
        <v>0</v>
      </c>
      <c r="M386" s="12">
        <f>STOCK[[#This Row],[Precio Final]]*10%</f>
        <v>1</v>
      </c>
      <c r="N386" s="12">
        <v>103</v>
      </c>
      <c r="O386" s="12">
        <v>18</v>
      </c>
      <c r="P386" s="12">
        <v>5.7222222222222223</v>
      </c>
      <c r="Q386" s="87">
        <v>50</v>
      </c>
      <c r="R386" s="12">
        <v>10</v>
      </c>
      <c r="S386" s="12">
        <f>STOCK[[#This Row],[Peso (g)]]*STOCK[[#This Row],[Precio Envío Kilogramo (USD)]]/1000</f>
        <v>0.5</v>
      </c>
      <c r="T386" s="12">
        <f>STOCK[[#This Row],[Costo Unitario (USD)]]+STOCK[[#This Row],[Costo Envío (USD)]]+STOCK[[#This Row],[Comisión 10%]]</f>
        <v>7.2222222222222223</v>
      </c>
      <c r="U386" s="12">
        <f>STOCK[[#This Row],[Costo total]]*1.5</f>
        <v>10.833333333333334</v>
      </c>
      <c r="V386" s="12">
        <v>10</v>
      </c>
      <c r="W386" s="12">
        <f>STOCK[[#This Row],[Precio Final]]-STOCK[[#This Row],[Costo total]]</f>
        <v>2.7777777777777777</v>
      </c>
      <c r="X386" s="12">
        <f>STOCK[[#This Row],[Ganancia Unitaria]]*STOCK[[#This Row],[Salidas]]</f>
        <v>2.7777777777777777</v>
      </c>
      <c r="AA386" s="12">
        <f>STOCK[[#This Row],[Costo total]]*STOCK[[#This Row],[Entradas]]</f>
        <v>7.2222222222222223</v>
      </c>
      <c r="AB386" s="12">
        <f>STOCK[[#This Row],[Stock Actual]]*STOCK[[#This Row],[Costo total]]</f>
        <v>0</v>
      </c>
    </row>
    <row r="387" spans="1:29" s="7" customFormat="1" ht="50" customHeight="1" x14ac:dyDescent="0.15">
      <c r="A387" s="7" t="s">
        <v>819</v>
      </c>
      <c r="B387" s="70"/>
      <c r="C387" s="7" t="s">
        <v>4</v>
      </c>
      <c r="D387" s="7" t="s">
        <v>1914</v>
      </c>
      <c r="E387" s="7" t="s">
        <v>321</v>
      </c>
      <c r="F387" s="7" t="s">
        <v>2157</v>
      </c>
      <c r="G387" s="7" t="s">
        <v>69</v>
      </c>
      <c r="H387" s="7">
        <f>STOCK[[#This Row],[Precio Final]]</f>
        <v>10</v>
      </c>
      <c r="I387" s="7">
        <f>STOCK[[#This Row],[Precio Venta Ideal (x1.5)]]</f>
        <v>11.666666666666666</v>
      </c>
      <c r="J387" s="8">
        <v>3</v>
      </c>
      <c r="K387" s="8">
        <f>SUMIFS(VENTAS[Cantidad],VENTAS[Código del producto Vendido],STOCK[[#This Row],[Code]])</f>
        <v>0</v>
      </c>
      <c r="L387" s="8">
        <f>STOCK[[#This Row],[Entradas]]-STOCK[[#This Row],[Salidas]]</f>
        <v>3</v>
      </c>
      <c r="M387" s="7">
        <f>STOCK[[#This Row],[Precio Final]]*10%</f>
        <v>1</v>
      </c>
      <c r="N387" s="7">
        <v>113</v>
      </c>
      <c r="O387" s="7">
        <v>18</v>
      </c>
      <c r="P387" s="7">
        <v>6.2777777777777777</v>
      </c>
      <c r="Q387" s="8">
        <v>50</v>
      </c>
      <c r="R387" s="7">
        <v>10</v>
      </c>
      <c r="S387" s="7">
        <f>STOCK[[#This Row],[Peso (g)]]*STOCK[[#This Row],[Precio Envío Kilogramo (USD)]]/1000</f>
        <v>0.5</v>
      </c>
      <c r="T387" s="12">
        <f>STOCK[[#This Row],[Costo Unitario (USD)]]+STOCK[[#This Row],[Costo Envío (USD)]]+STOCK[[#This Row],[Comisión 10%]]</f>
        <v>7.7777777777777777</v>
      </c>
      <c r="U387" s="7">
        <f>STOCK[[#This Row],[Costo total]]*1.5</f>
        <v>11.666666666666666</v>
      </c>
      <c r="V387" s="7">
        <v>10</v>
      </c>
      <c r="W387" s="7">
        <f>STOCK[[#This Row],[Precio Final]]-STOCK[[#This Row],[Costo total]]</f>
        <v>2.2222222222222223</v>
      </c>
      <c r="X387" s="7">
        <f>STOCK[[#This Row],[Ganancia Unitaria]]*STOCK[[#This Row],[Salidas]]</f>
        <v>0</v>
      </c>
      <c r="AA387" s="7">
        <f>STOCK[[#This Row],[Costo total]]*STOCK[[#This Row],[Entradas]]</f>
        <v>23.333333333333332</v>
      </c>
      <c r="AB387" s="7">
        <f>STOCK[[#This Row],[Stock Actual]]*STOCK[[#This Row],[Costo total]]</f>
        <v>23.333333333333332</v>
      </c>
    </row>
    <row r="388" spans="1:29" s="12" customFormat="1" ht="50" customHeight="1" x14ac:dyDescent="0.15">
      <c r="A388" s="12" t="s">
        <v>821</v>
      </c>
      <c r="B388" s="70"/>
      <c r="C388" s="12" t="s">
        <v>4</v>
      </c>
      <c r="D388" s="12" t="s">
        <v>1947</v>
      </c>
      <c r="E388" s="12" t="s">
        <v>322</v>
      </c>
      <c r="F388" s="12" t="s">
        <v>241</v>
      </c>
      <c r="G388" s="12" t="s">
        <v>69</v>
      </c>
      <c r="H388" s="12">
        <f>STOCK[[#This Row],[Precio Final]]</f>
        <v>10</v>
      </c>
      <c r="I388" s="12">
        <f>STOCK[[#This Row],[Precio Venta Ideal (x1.5)]]</f>
        <v>13.5</v>
      </c>
      <c r="J388" s="87">
        <v>1</v>
      </c>
      <c r="K388" s="87">
        <f>SUMIFS(VENTAS[Cantidad],VENTAS[Código del producto Vendido],STOCK[[#This Row],[Code]])</f>
        <v>1</v>
      </c>
      <c r="L388" s="87">
        <f>STOCK[[#This Row],[Entradas]]-STOCK[[#This Row],[Salidas]]</f>
        <v>0</v>
      </c>
      <c r="M388" s="12">
        <f>STOCK[[#This Row],[Precio Final]]*10%</f>
        <v>1</v>
      </c>
      <c r="N388" s="12">
        <v>135</v>
      </c>
      <c r="O388" s="12">
        <v>18</v>
      </c>
      <c r="P388" s="12">
        <v>7.5</v>
      </c>
      <c r="Q388" s="87">
        <v>50</v>
      </c>
      <c r="R388" s="12">
        <v>10</v>
      </c>
      <c r="S388" s="12">
        <f>STOCK[[#This Row],[Peso (g)]]*STOCK[[#This Row],[Precio Envío Kilogramo (USD)]]/1000</f>
        <v>0.5</v>
      </c>
      <c r="T388" s="12">
        <f>STOCK[[#This Row],[Costo Unitario (USD)]]+STOCK[[#This Row],[Costo Envío (USD)]]+STOCK[[#This Row],[Comisión 10%]]</f>
        <v>9</v>
      </c>
      <c r="U388" s="12">
        <f>STOCK[[#This Row],[Costo total]]*1.5</f>
        <v>13.5</v>
      </c>
      <c r="V388" s="12">
        <v>10</v>
      </c>
      <c r="W388" s="12">
        <f>STOCK[[#This Row],[Precio Final]]-STOCK[[#This Row],[Costo total]]</f>
        <v>1</v>
      </c>
      <c r="X388" s="12">
        <f>STOCK[[#This Row],[Ganancia Unitaria]]*STOCK[[#This Row],[Salidas]]</f>
        <v>1</v>
      </c>
      <c r="AA388" s="12">
        <f>STOCK[[#This Row],[Costo total]]*STOCK[[#This Row],[Entradas]]</f>
        <v>9</v>
      </c>
      <c r="AB388" s="12">
        <f>STOCK[[#This Row],[Stock Actual]]*STOCK[[#This Row],[Costo total]]</f>
        <v>0</v>
      </c>
    </row>
    <row r="389" spans="1:29" s="7" customFormat="1" ht="50" customHeight="1" x14ac:dyDescent="0.15">
      <c r="A389" s="7" t="s">
        <v>822</v>
      </c>
      <c r="B389" s="70"/>
      <c r="C389" s="7" t="s">
        <v>4</v>
      </c>
      <c r="D389" s="7" t="s">
        <v>1913</v>
      </c>
      <c r="E389" s="7" t="s">
        <v>323</v>
      </c>
      <c r="F389" s="7" t="s">
        <v>2103</v>
      </c>
      <c r="G389" s="7" t="s">
        <v>69</v>
      </c>
      <c r="H389" s="7">
        <f>STOCK[[#This Row],[Precio Final]]</f>
        <v>10</v>
      </c>
      <c r="I389" s="7">
        <f>STOCK[[#This Row],[Precio Venta Ideal (x1.5)]]</f>
        <v>11.666666666666666</v>
      </c>
      <c r="J389" s="8">
        <v>1</v>
      </c>
      <c r="K389" s="8">
        <f>SUMIFS(VENTAS[Cantidad],VENTAS[Código del producto Vendido],STOCK[[#This Row],[Code]])</f>
        <v>0</v>
      </c>
      <c r="L389" s="8">
        <f>STOCK[[#This Row],[Entradas]]-STOCK[[#This Row],[Salidas]]</f>
        <v>1</v>
      </c>
      <c r="M389" s="7">
        <f>STOCK[[#This Row],[Precio Final]]*10%</f>
        <v>1</v>
      </c>
      <c r="N389" s="7">
        <v>113</v>
      </c>
      <c r="O389" s="7">
        <v>18</v>
      </c>
      <c r="P389" s="7">
        <v>6.2777777777777777</v>
      </c>
      <c r="Q389" s="8">
        <v>50</v>
      </c>
      <c r="R389" s="7">
        <v>10</v>
      </c>
      <c r="S389" s="7">
        <f>STOCK[[#This Row],[Peso (g)]]*STOCK[[#This Row],[Precio Envío Kilogramo (USD)]]/1000</f>
        <v>0.5</v>
      </c>
      <c r="T389" s="12">
        <f>STOCK[[#This Row],[Costo Unitario (USD)]]+STOCK[[#This Row],[Costo Envío (USD)]]+STOCK[[#This Row],[Comisión 10%]]</f>
        <v>7.7777777777777777</v>
      </c>
      <c r="U389" s="7">
        <f>STOCK[[#This Row],[Costo total]]*1.5</f>
        <v>11.666666666666666</v>
      </c>
      <c r="V389" s="7">
        <v>10</v>
      </c>
      <c r="W389" s="7">
        <f>STOCK[[#This Row],[Precio Final]]-STOCK[[#This Row],[Costo total]]</f>
        <v>2.2222222222222223</v>
      </c>
      <c r="X389" s="7">
        <f>STOCK[[#This Row],[Ganancia Unitaria]]*STOCK[[#This Row],[Salidas]]</f>
        <v>0</v>
      </c>
      <c r="AA389" s="7">
        <f>STOCK[[#This Row],[Costo total]]*STOCK[[#This Row],[Entradas]]</f>
        <v>7.7777777777777777</v>
      </c>
      <c r="AB389" s="7">
        <f>STOCK[[#This Row],[Stock Actual]]*STOCK[[#This Row],[Costo total]]</f>
        <v>7.7777777777777777</v>
      </c>
    </row>
    <row r="390" spans="1:29" s="12" customFormat="1" ht="50" customHeight="1" x14ac:dyDescent="0.15">
      <c r="A390" s="12" t="s">
        <v>820</v>
      </c>
      <c r="B390" s="70"/>
      <c r="C390" s="12" t="s">
        <v>4</v>
      </c>
      <c r="D390" s="12" t="s">
        <v>211</v>
      </c>
      <c r="E390" s="12" t="s">
        <v>3087</v>
      </c>
      <c r="F390" s="12" t="s">
        <v>2137</v>
      </c>
      <c r="G390" s="12" t="s">
        <v>69</v>
      </c>
      <c r="H390" s="12">
        <f>STOCK[[#This Row],[Precio Final]]</f>
        <v>15</v>
      </c>
      <c r="I390" s="12">
        <f>STOCK[[#This Row],[Precio Venta Ideal (x1.5)]]</f>
        <v>12.083333333333332</v>
      </c>
      <c r="J390" s="87">
        <v>0</v>
      </c>
      <c r="K390" s="87">
        <f>SUMIFS(VENTAS[Cantidad],VENTAS[Código del producto Vendido],STOCK[[#This Row],[Code]])</f>
        <v>0</v>
      </c>
      <c r="L390" s="87">
        <f>STOCK[[#This Row],[Entradas]]-STOCK[[#This Row],[Salidas]]</f>
        <v>0</v>
      </c>
      <c r="M390" s="12">
        <f>STOCK[[#This Row],[Precio Final]]*10%</f>
        <v>1.5</v>
      </c>
      <c r="N390" s="12">
        <v>109</v>
      </c>
      <c r="O390" s="12">
        <v>18</v>
      </c>
      <c r="P390" s="12">
        <v>6.0555555555555554</v>
      </c>
      <c r="Q390" s="87">
        <v>50</v>
      </c>
      <c r="R390" s="12">
        <v>10</v>
      </c>
      <c r="S390" s="12">
        <f>STOCK[[#This Row],[Peso (g)]]*STOCK[[#This Row],[Precio Envío Kilogramo (USD)]]/1000</f>
        <v>0.5</v>
      </c>
      <c r="T390" s="12">
        <f>STOCK[[#This Row],[Costo Unitario (USD)]]+STOCK[[#This Row],[Costo Envío (USD)]]+STOCK[[#This Row],[Comisión 10%]]</f>
        <v>8.0555555555555554</v>
      </c>
      <c r="U390" s="12">
        <f>STOCK[[#This Row],[Costo total]]*1.5</f>
        <v>12.083333333333332</v>
      </c>
      <c r="V390" s="12">
        <v>15</v>
      </c>
      <c r="W390" s="12">
        <f>STOCK[[#This Row],[Precio Final]]-STOCK[[#This Row],[Costo total]]</f>
        <v>6.9444444444444446</v>
      </c>
      <c r="X390" s="12">
        <f>STOCK[[#This Row],[Ganancia Unitaria]]*STOCK[[#This Row],[Salidas]]</f>
        <v>0</v>
      </c>
      <c r="AA390" s="12">
        <f>STOCK[[#This Row],[Costo total]]*STOCK[[#This Row],[Entradas]]</f>
        <v>0</v>
      </c>
      <c r="AB390" s="12">
        <f>STOCK[[#This Row],[Stock Actual]]*STOCK[[#This Row],[Costo total]]</f>
        <v>0</v>
      </c>
    </row>
    <row r="391" spans="1:29" s="7" customFormat="1" ht="50" customHeight="1" x14ac:dyDescent="0.15">
      <c r="A391" s="7" t="s">
        <v>823</v>
      </c>
      <c r="B391" s="70"/>
      <c r="C391" s="7" t="s">
        <v>4</v>
      </c>
      <c r="D391" s="7" t="s">
        <v>1955</v>
      </c>
      <c r="E391" s="7" t="s">
        <v>324</v>
      </c>
      <c r="F391" s="7" t="s">
        <v>244</v>
      </c>
      <c r="G391" s="7" t="s">
        <v>69</v>
      </c>
      <c r="H391" s="7">
        <f>STOCK[[#This Row],[Precio Final]]</f>
        <v>12</v>
      </c>
      <c r="I391" s="7">
        <f>STOCK[[#This Row],[Precio Venta Ideal (x1.5)]]</f>
        <v>12.383333333333335</v>
      </c>
      <c r="J391" s="8">
        <v>1</v>
      </c>
      <c r="K391" s="8">
        <f>SUMIFS(VENTAS[Cantidad],VENTAS[Código del producto Vendido],STOCK[[#This Row],[Code]])</f>
        <v>1</v>
      </c>
      <c r="L391" s="8">
        <f>STOCK[[#This Row],[Entradas]]-STOCK[[#This Row],[Salidas]]</f>
        <v>0</v>
      </c>
      <c r="M391" s="7">
        <f>STOCK[[#This Row],[Precio Final]]*10%</f>
        <v>1.2000000000000002</v>
      </c>
      <c r="N391" s="7">
        <v>109</v>
      </c>
      <c r="O391" s="7">
        <v>18</v>
      </c>
      <c r="P391" s="7">
        <v>6.0555555555555554</v>
      </c>
      <c r="Q391" s="8">
        <v>100</v>
      </c>
      <c r="R391" s="7">
        <v>10</v>
      </c>
      <c r="S391" s="7">
        <f>STOCK[[#This Row],[Peso (g)]]*STOCK[[#This Row],[Precio Envío Kilogramo (USD)]]/1000</f>
        <v>1</v>
      </c>
      <c r="T391" s="12">
        <f>STOCK[[#This Row],[Costo Unitario (USD)]]+STOCK[[#This Row],[Costo Envío (USD)]]+STOCK[[#This Row],[Comisión 10%]]</f>
        <v>8.2555555555555564</v>
      </c>
      <c r="U391" s="7">
        <f>STOCK[[#This Row],[Costo total]]*1.5</f>
        <v>12.383333333333335</v>
      </c>
      <c r="V391" s="7">
        <v>12</v>
      </c>
      <c r="W391" s="7">
        <f>STOCK[[#This Row],[Precio Final]]-STOCK[[#This Row],[Costo total]]</f>
        <v>3.7444444444444436</v>
      </c>
      <c r="X391" s="7">
        <f>STOCK[[#This Row],[Ganancia Unitaria]]*STOCK[[#This Row],[Salidas]]</f>
        <v>3.7444444444444436</v>
      </c>
      <c r="AA391" s="7">
        <f>STOCK[[#This Row],[Costo total]]*STOCK[[#This Row],[Entradas]]</f>
        <v>8.2555555555555564</v>
      </c>
      <c r="AB391" s="7">
        <f>STOCK[[#This Row],[Stock Actual]]*STOCK[[#This Row],[Costo total]]</f>
        <v>0</v>
      </c>
    </row>
    <row r="392" spans="1:29" s="12" customFormat="1" ht="50" customHeight="1" x14ac:dyDescent="0.15">
      <c r="A392" s="12" t="s">
        <v>824</v>
      </c>
      <c r="B392" s="70"/>
      <c r="C392" s="12" t="s">
        <v>4</v>
      </c>
      <c r="D392" s="12" t="s">
        <v>1906</v>
      </c>
      <c r="E392" s="12" t="s">
        <v>325</v>
      </c>
      <c r="F392" s="12" t="s">
        <v>241</v>
      </c>
      <c r="G392" s="12" t="s">
        <v>69</v>
      </c>
      <c r="H392" s="12">
        <f>STOCK[[#This Row],[Precio Final]]</f>
        <v>15</v>
      </c>
      <c r="I392" s="12">
        <f>STOCK[[#This Row],[Precio Venta Ideal (x1.5)]]</f>
        <v>16.083333333333332</v>
      </c>
      <c r="J392" s="87">
        <v>1</v>
      </c>
      <c r="K392" s="87">
        <f>SUMIFS(VENTAS[Cantidad],VENTAS[Código del producto Vendido],STOCK[[#This Row],[Code]])</f>
        <v>1</v>
      </c>
      <c r="L392" s="87">
        <f>STOCK[[#This Row],[Entradas]]-STOCK[[#This Row],[Salidas]]</f>
        <v>0</v>
      </c>
      <c r="M392" s="12">
        <f>STOCK[[#This Row],[Precio Final]]*10%</f>
        <v>1.5</v>
      </c>
      <c r="N392" s="12">
        <v>148</v>
      </c>
      <c r="O392" s="12">
        <v>18</v>
      </c>
      <c r="P392" s="12">
        <v>8.2222222222222214</v>
      </c>
      <c r="Q392" s="87">
        <v>100</v>
      </c>
      <c r="R392" s="12">
        <v>10</v>
      </c>
      <c r="S392" s="12">
        <f>STOCK[[#This Row],[Peso (g)]]*STOCK[[#This Row],[Precio Envío Kilogramo (USD)]]/1000</f>
        <v>1</v>
      </c>
      <c r="T392" s="12">
        <f>STOCK[[#This Row],[Costo Unitario (USD)]]+STOCK[[#This Row],[Costo Envío (USD)]]+STOCK[[#This Row],[Comisión 10%]]</f>
        <v>10.722222222222221</v>
      </c>
      <c r="U392" s="12">
        <f>STOCK[[#This Row],[Costo total]]*1.5</f>
        <v>16.083333333333332</v>
      </c>
      <c r="V392" s="12">
        <v>15</v>
      </c>
      <c r="W392" s="12">
        <f>STOCK[[#This Row],[Precio Final]]-STOCK[[#This Row],[Costo total]]</f>
        <v>4.2777777777777786</v>
      </c>
      <c r="X392" s="12">
        <f>STOCK[[#This Row],[Ganancia Unitaria]]*STOCK[[#This Row],[Salidas]]</f>
        <v>4.2777777777777786</v>
      </c>
      <c r="AA392" s="12">
        <f>STOCK[[#This Row],[Costo total]]*STOCK[[#This Row],[Entradas]]</f>
        <v>10.722222222222221</v>
      </c>
      <c r="AB392" s="12">
        <f>STOCK[[#This Row],[Stock Actual]]*STOCK[[#This Row],[Costo total]]</f>
        <v>0</v>
      </c>
    </row>
    <row r="393" spans="1:29" s="7" customFormat="1" ht="50" customHeight="1" x14ac:dyDescent="0.15">
      <c r="A393" s="7" t="s">
        <v>825</v>
      </c>
      <c r="B393" s="70"/>
      <c r="C393" s="7" t="s">
        <v>4</v>
      </c>
      <c r="D393" s="7" t="s">
        <v>26</v>
      </c>
      <c r="E393" s="7" t="s">
        <v>326</v>
      </c>
      <c r="F393" s="7" t="s">
        <v>2137</v>
      </c>
      <c r="G393" s="7" t="s">
        <v>69</v>
      </c>
      <c r="H393" s="7">
        <f>STOCK[[#This Row],[Precio Final]]</f>
        <v>30</v>
      </c>
      <c r="I393" s="7">
        <f>STOCK[[#This Row],[Precio Venta Ideal (x1.5)]]</f>
        <v>18.5</v>
      </c>
      <c r="J393" s="8">
        <v>3</v>
      </c>
      <c r="K393" s="8">
        <f>SUMIFS(VENTAS[Cantidad],VENTAS[Código del producto Vendido],STOCK[[#This Row],[Code]])</f>
        <v>1</v>
      </c>
      <c r="L393" s="8">
        <f>STOCK[[#This Row],[Entradas]]-STOCK[[#This Row],[Salidas]]</f>
        <v>2</v>
      </c>
      <c r="M393" s="7">
        <f>STOCK[[#This Row],[Precio Final]]*10%</f>
        <v>3</v>
      </c>
      <c r="N393" s="7">
        <v>150</v>
      </c>
      <c r="O393" s="7">
        <v>18</v>
      </c>
      <c r="P393" s="7">
        <v>8.3333333333333339</v>
      </c>
      <c r="Q393" s="8">
        <v>100</v>
      </c>
      <c r="R393" s="7">
        <v>10</v>
      </c>
      <c r="S393" s="7">
        <f>STOCK[[#This Row],[Peso (g)]]*STOCK[[#This Row],[Precio Envío Kilogramo (USD)]]/1000</f>
        <v>1</v>
      </c>
      <c r="T393" s="12">
        <f>STOCK[[#This Row],[Costo Unitario (USD)]]+STOCK[[#This Row],[Costo Envío (USD)]]+STOCK[[#This Row],[Comisión 10%]]</f>
        <v>12.333333333333334</v>
      </c>
      <c r="U393" s="7">
        <f>STOCK[[#This Row],[Costo total]]*1.5</f>
        <v>18.5</v>
      </c>
      <c r="V393" s="7">
        <v>30</v>
      </c>
      <c r="W393" s="7">
        <f>STOCK[[#This Row],[Precio Final]]-STOCK[[#This Row],[Costo total]]</f>
        <v>17.666666666666664</v>
      </c>
      <c r="X393" s="7">
        <f>STOCK[[#This Row],[Ganancia Unitaria]]*STOCK[[#This Row],[Salidas]]</f>
        <v>17.666666666666664</v>
      </c>
      <c r="AA393" s="7">
        <f>STOCK[[#This Row],[Costo total]]*STOCK[[#This Row],[Entradas]]</f>
        <v>37</v>
      </c>
      <c r="AB393" s="7">
        <f>STOCK[[#This Row],[Stock Actual]]*STOCK[[#This Row],[Costo total]]</f>
        <v>24.666666666666668</v>
      </c>
    </row>
    <row r="394" spans="1:29" s="12" customFormat="1" ht="50" customHeight="1" x14ac:dyDescent="0.15">
      <c r="A394" s="12" t="s">
        <v>826</v>
      </c>
      <c r="B394" s="70"/>
      <c r="C394" s="12" t="s">
        <v>4</v>
      </c>
      <c r="D394" s="12" t="s">
        <v>95</v>
      </c>
      <c r="E394" s="12" t="s">
        <v>1628</v>
      </c>
      <c r="F394" s="12" t="s">
        <v>2147</v>
      </c>
      <c r="G394" s="12" t="s">
        <v>69</v>
      </c>
      <c r="H394" s="12">
        <f>STOCK[[#This Row],[Precio Final]]</f>
        <v>10</v>
      </c>
      <c r="I394" s="12">
        <f>STOCK[[#This Row],[Precio Venta Ideal (x1.5)]]</f>
        <v>8</v>
      </c>
      <c r="J394" s="87">
        <v>2</v>
      </c>
      <c r="K394" s="87">
        <f>SUMIFS(VENTAS[Cantidad],VENTAS[Código del producto Vendido],STOCK[[#This Row],[Code]])</f>
        <v>1</v>
      </c>
      <c r="L394" s="87">
        <f>STOCK[[#This Row],[Entradas]]-STOCK[[#This Row],[Salidas]]</f>
        <v>1</v>
      </c>
      <c r="M394" s="12">
        <f>STOCK[[#This Row],[Precio Final]]*10%</f>
        <v>1</v>
      </c>
      <c r="N394" s="12">
        <v>69</v>
      </c>
      <c r="O394" s="12">
        <v>18</v>
      </c>
      <c r="P394" s="12">
        <v>3.8333333333333335</v>
      </c>
      <c r="Q394" s="87">
        <v>50</v>
      </c>
      <c r="R394" s="12">
        <v>10</v>
      </c>
      <c r="S394" s="12">
        <f>STOCK[[#This Row],[Peso (g)]]*STOCK[[#This Row],[Precio Envío Kilogramo (USD)]]/1000</f>
        <v>0.5</v>
      </c>
      <c r="T394" s="12">
        <f>STOCK[[#This Row],[Costo Unitario (USD)]]+STOCK[[#This Row],[Costo Envío (USD)]]+STOCK[[#This Row],[Comisión 10%]]</f>
        <v>5.3333333333333339</v>
      </c>
      <c r="U394" s="12">
        <f>STOCK[[#This Row],[Costo total]]*1.5</f>
        <v>8</v>
      </c>
      <c r="V394" s="12">
        <v>10</v>
      </c>
      <c r="W394" s="12">
        <f>STOCK[[#This Row],[Precio Final]]-STOCK[[#This Row],[Costo total]]</f>
        <v>4.6666666666666661</v>
      </c>
      <c r="X394" s="12">
        <f>STOCK[[#This Row],[Ganancia Unitaria]]*STOCK[[#This Row],[Salidas]]</f>
        <v>4.6666666666666661</v>
      </c>
      <c r="AA394" s="12">
        <f>STOCK[[#This Row],[Costo total]]*STOCK[[#This Row],[Entradas]]</f>
        <v>10.666666666666668</v>
      </c>
      <c r="AB394" s="12">
        <f>STOCK[[#This Row],[Stock Actual]]*STOCK[[#This Row],[Costo total]]</f>
        <v>5.3333333333333339</v>
      </c>
    </row>
    <row r="395" spans="1:29" s="7" customFormat="1" ht="50" customHeight="1" x14ac:dyDescent="0.15">
      <c r="A395" s="7" t="s">
        <v>827</v>
      </c>
      <c r="B395" s="70"/>
      <c r="C395" s="7" t="s">
        <v>4</v>
      </c>
      <c r="D395" s="7" t="s">
        <v>26</v>
      </c>
      <c r="E395" s="7" t="s">
        <v>327</v>
      </c>
      <c r="F395" s="7" t="s">
        <v>238</v>
      </c>
      <c r="G395" s="7" t="s">
        <v>69</v>
      </c>
      <c r="H395" s="7">
        <f>STOCK[[#This Row],[Precio Final]]</f>
        <v>35</v>
      </c>
      <c r="I395" s="7">
        <f>STOCK[[#This Row],[Precio Venta Ideal (x1.5)]]</f>
        <v>44.833333333333336</v>
      </c>
      <c r="J395" s="8">
        <v>1</v>
      </c>
      <c r="K395" s="8">
        <f>SUMIFS(VENTAS[Cantidad],VENTAS[Código del producto Vendido],STOCK[[#This Row],[Code]])</f>
        <v>1</v>
      </c>
      <c r="L395" s="8">
        <f>STOCK[[#This Row],[Entradas]]-STOCK[[#This Row],[Salidas]]</f>
        <v>0</v>
      </c>
      <c r="M395" s="7">
        <f>STOCK[[#This Row],[Precio Final]]*10%</f>
        <v>3.5</v>
      </c>
      <c r="N395" s="7">
        <v>385</v>
      </c>
      <c r="O395" s="7">
        <v>18</v>
      </c>
      <c r="P395" s="7">
        <v>21.388888888888889</v>
      </c>
      <c r="Q395" s="8">
        <v>500</v>
      </c>
      <c r="R395" s="7">
        <v>10</v>
      </c>
      <c r="S395" s="7">
        <f>STOCK[[#This Row],[Peso (g)]]*STOCK[[#This Row],[Precio Envío Kilogramo (USD)]]/1000</f>
        <v>5</v>
      </c>
      <c r="T395" s="12">
        <f>STOCK[[#This Row],[Costo Unitario (USD)]]+STOCK[[#This Row],[Costo Envío (USD)]]+STOCK[[#This Row],[Comisión 10%]]</f>
        <v>29.888888888888889</v>
      </c>
      <c r="U395" s="7">
        <f>STOCK[[#This Row],[Costo total]]*1.5</f>
        <v>44.833333333333336</v>
      </c>
      <c r="V395" s="7">
        <v>35</v>
      </c>
      <c r="W395" s="7">
        <f>STOCK[[#This Row],[Precio Final]]-STOCK[[#This Row],[Costo total]]</f>
        <v>5.1111111111111107</v>
      </c>
      <c r="X395" s="7">
        <f>STOCK[[#This Row],[Ganancia Unitaria]]*STOCK[[#This Row],[Salidas]]</f>
        <v>5.1111111111111107</v>
      </c>
      <c r="AA395" s="7">
        <f>STOCK[[#This Row],[Costo total]]*STOCK[[#This Row],[Entradas]]</f>
        <v>29.888888888888889</v>
      </c>
      <c r="AB395" s="7">
        <f>STOCK[[#This Row],[Stock Actual]]*STOCK[[#This Row],[Costo total]]</f>
        <v>0</v>
      </c>
    </row>
    <row r="396" spans="1:29" s="12" customFormat="1" ht="50" customHeight="1" x14ac:dyDescent="0.15">
      <c r="A396" s="12" t="s">
        <v>828</v>
      </c>
      <c r="B396" s="70"/>
      <c r="C396" s="12" t="s">
        <v>4</v>
      </c>
      <c r="D396" s="12" t="s">
        <v>1947</v>
      </c>
      <c r="E396" s="12" t="s">
        <v>328</v>
      </c>
      <c r="F396" s="12" t="s">
        <v>2103</v>
      </c>
      <c r="G396" s="12" t="s">
        <v>69</v>
      </c>
      <c r="H396" s="12">
        <f>STOCK[[#This Row],[Precio Final]]</f>
        <v>9</v>
      </c>
      <c r="I396" s="12">
        <f>STOCK[[#This Row],[Precio Venta Ideal (x1.5)]]</f>
        <v>7.3500000000000005</v>
      </c>
      <c r="J396" s="87">
        <v>1</v>
      </c>
      <c r="K396" s="87">
        <f>SUMIFS(VENTAS[Cantidad],VENTAS[Código del producto Vendido],STOCK[[#This Row],[Code]])</f>
        <v>0</v>
      </c>
      <c r="L396" s="87">
        <f>STOCK[[#This Row],[Entradas]]-STOCK[[#This Row],[Salidas]]</f>
        <v>1</v>
      </c>
      <c r="M396" s="12">
        <f>STOCK[[#This Row],[Precio Final]]*10%</f>
        <v>0.9</v>
      </c>
      <c r="N396" s="12">
        <v>63</v>
      </c>
      <c r="O396" s="12">
        <v>18</v>
      </c>
      <c r="P396" s="12">
        <v>3.5</v>
      </c>
      <c r="Q396" s="87">
        <v>50</v>
      </c>
      <c r="R396" s="12">
        <v>10</v>
      </c>
      <c r="S396" s="12">
        <f>STOCK[[#This Row],[Peso (g)]]*STOCK[[#This Row],[Precio Envío Kilogramo (USD)]]/1000</f>
        <v>0.5</v>
      </c>
      <c r="T396" s="12">
        <f>STOCK[[#This Row],[Costo Unitario (USD)]]+STOCK[[#This Row],[Costo Envío (USD)]]+STOCK[[#This Row],[Comisión 10%]]</f>
        <v>4.9000000000000004</v>
      </c>
      <c r="U396" s="12">
        <f>STOCK[[#This Row],[Costo total]]*1.5</f>
        <v>7.3500000000000005</v>
      </c>
      <c r="V396" s="12">
        <v>9</v>
      </c>
      <c r="W396" s="12">
        <f>STOCK[[#This Row],[Precio Final]]-STOCK[[#This Row],[Costo total]]</f>
        <v>4.0999999999999996</v>
      </c>
      <c r="X396" s="12">
        <f>STOCK[[#This Row],[Ganancia Unitaria]]*STOCK[[#This Row],[Salidas]]</f>
        <v>0</v>
      </c>
      <c r="AA396" s="12">
        <f>STOCK[[#This Row],[Costo total]]*STOCK[[#This Row],[Entradas]]</f>
        <v>4.9000000000000004</v>
      </c>
      <c r="AB396" s="12">
        <f>STOCK[[#This Row],[Stock Actual]]*STOCK[[#This Row],[Costo total]]</f>
        <v>4.9000000000000004</v>
      </c>
    </row>
    <row r="397" spans="1:29" s="7" customFormat="1" ht="50" customHeight="1" x14ac:dyDescent="0.15">
      <c r="A397" s="7" t="s">
        <v>829</v>
      </c>
      <c r="B397" s="70"/>
      <c r="C397" s="7" t="s">
        <v>4</v>
      </c>
      <c r="D397" s="7" t="s">
        <v>211</v>
      </c>
      <c r="E397" s="7" t="s">
        <v>329</v>
      </c>
      <c r="F397" s="7" t="s">
        <v>241</v>
      </c>
      <c r="G397" s="7" t="s">
        <v>69</v>
      </c>
      <c r="H397" s="7">
        <f>STOCK[[#This Row],[Precio Final]]</f>
        <v>10</v>
      </c>
      <c r="I397" s="7">
        <f>STOCK[[#This Row],[Precio Venta Ideal (x1.5)]]</f>
        <v>7.0166666666666657</v>
      </c>
      <c r="J397" s="8">
        <v>1</v>
      </c>
      <c r="K397" s="8">
        <f>SUMIFS(VENTAS[Cantidad],VENTAS[Código del producto Vendido],STOCK[[#This Row],[Code]])</f>
        <v>1</v>
      </c>
      <c r="L397" s="8">
        <f>STOCK[[#This Row],[Entradas]]-STOCK[[#This Row],[Salidas]]</f>
        <v>0</v>
      </c>
      <c r="M397" s="7">
        <f>STOCK[[#This Row],[Precio Final]]*10%</f>
        <v>1</v>
      </c>
      <c r="N397" s="7">
        <v>59</v>
      </c>
      <c r="O397" s="7">
        <v>18</v>
      </c>
      <c r="P397" s="7">
        <v>3.2777777777777777</v>
      </c>
      <c r="Q397" s="8">
        <v>40</v>
      </c>
      <c r="R397" s="7">
        <v>10</v>
      </c>
      <c r="S397" s="7">
        <f>STOCK[[#This Row],[Peso (g)]]*STOCK[[#This Row],[Precio Envío Kilogramo (USD)]]/1000</f>
        <v>0.4</v>
      </c>
      <c r="T397" s="12">
        <f>STOCK[[#This Row],[Costo Unitario (USD)]]+STOCK[[#This Row],[Costo Envío (USD)]]+STOCK[[#This Row],[Comisión 10%]]</f>
        <v>4.6777777777777771</v>
      </c>
      <c r="U397" s="7">
        <f>STOCK[[#This Row],[Costo total]]*1.5</f>
        <v>7.0166666666666657</v>
      </c>
      <c r="V397" s="7">
        <v>10</v>
      </c>
      <c r="W397" s="7">
        <f>STOCK[[#This Row],[Precio Final]]-STOCK[[#This Row],[Costo total]]</f>
        <v>5.3222222222222229</v>
      </c>
      <c r="X397" s="7">
        <f>STOCK[[#This Row],[Ganancia Unitaria]]*STOCK[[#This Row],[Salidas]]</f>
        <v>5.3222222222222229</v>
      </c>
      <c r="AA397" s="7">
        <f>STOCK[[#This Row],[Costo total]]*STOCK[[#This Row],[Entradas]]</f>
        <v>4.6777777777777771</v>
      </c>
      <c r="AB397" s="7">
        <f>STOCK[[#This Row],[Stock Actual]]*STOCK[[#This Row],[Costo total]]</f>
        <v>0</v>
      </c>
    </row>
    <row r="398" spans="1:29" s="12" customFormat="1" ht="50" customHeight="1" x14ac:dyDescent="0.15">
      <c r="A398" s="12" t="s">
        <v>830</v>
      </c>
      <c r="B398" s="70"/>
      <c r="C398" s="12" t="s">
        <v>4</v>
      </c>
      <c r="D398" s="12" t="s">
        <v>1911</v>
      </c>
      <c r="E398" s="12" t="s">
        <v>330</v>
      </c>
      <c r="F398" s="12" t="s">
        <v>244</v>
      </c>
      <c r="G398" s="12" t="s">
        <v>69</v>
      </c>
      <c r="H398" s="12">
        <f>STOCK[[#This Row],[Precio Final]]</f>
        <v>9</v>
      </c>
      <c r="I398" s="12">
        <f>STOCK[[#This Row],[Precio Venta Ideal (x1.5)]]</f>
        <v>6.5333333333333332</v>
      </c>
      <c r="J398" s="87">
        <v>1</v>
      </c>
      <c r="K398" s="87">
        <f>SUMIFS(VENTAS[Cantidad],VENTAS[Código del producto Vendido],STOCK[[#This Row],[Code]])</f>
        <v>1</v>
      </c>
      <c r="L398" s="87">
        <f>STOCK[[#This Row],[Entradas]]-STOCK[[#This Row],[Salidas]]</f>
        <v>0</v>
      </c>
      <c r="M398" s="12">
        <f>STOCK[[#This Row],[Precio Final]]*10%</f>
        <v>0.9</v>
      </c>
      <c r="N398" s="12">
        <v>55</v>
      </c>
      <c r="O398" s="12">
        <v>18</v>
      </c>
      <c r="P398" s="12">
        <v>3.0555555555555554</v>
      </c>
      <c r="Q398" s="87">
        <v>40</v>
      </c>
      <c r="R398" s="12">
        <v>10</v>
      </c>
      <c r="S398" s="12">
        <f>STOCK[[#This Row],[Peso (g)]]*STOCK[[#This Row],[Precio Envío Kilogramo (USD)]]/1000</f>
        <v>0.4</v>
      </c>
      <c r="T398" s="12">
        <f>STOCK[[#This Row],[Costo Unitario (USD)]]+STOCK[[#This Row],[Costo Envío (USD)]]+STOCK[[#This Row],[Comisión 10%]]</f>
        <v>4.3555555555555552</v>
      </c>
      <c r="U398" s="12">
        <f>STOCK[[#This Row],[Costo total]]*1.5</f>
        <v>6.5333333333333332</v>
      </c>
      <c r="V398" s="12">
        <v>9</v>
      </c>
      <c r="W398" s="12">
        <f>STOCK[[#This Row],[Precio Final]]-STOCK[[#This Row],[Costo total]]</f>
        <v>4.6444444444444448</v>
      </c>
      <c r="X398" s="12">
        <f>STOCK[[#This Row],[Ganancia Unitaria]]*STOCK[[#This Row],[Salidas]]</f>
        <v>4.6444444444444448</v>
      </c>
      <c r="AA398" s="12">
        <f>STOCK[[#This Row],[Costo total]]*STOCK[[#This Row],[Entradas]]</f>
        <v>4.3555555555555552</v>
      </c>
      <c r="AB398" s="12">
        <f>STOCK[[#This Row],[Stock Actual]]*STOCK[[#This Row],[Costo total]]</f>
        <v>0</v>
      </c>
    </row>
    <row r="399" spans="1:29" s="7" customFormat="1" ht="50" customHeight="1" x14ac:dyDescent="0.15">
      <c r="A399" s="7" t="s">
        <v>831</v>
      </c>
      <c r="B399" s="70"/>
      <c r="C399" s="7" t="s">
        <v>4</v>
      </c>
      <c r="D399" s="7" t="s">
        <v>1947</v>
      </c>
      <c r="E399" s="7" t="s">
        <v>331</v>
      </c>
      <c r="F399" s="7" t="s">
        <v>2132</v>
      </c>
      <c r="G399" s="7" t="s">
        <v>69</v>
      </c>
      <c r="H399" s="7">
        <f>STOCK[[#This Row],[Precio Final]]</f>
        <v>7</v>
      </c>
      <c r="I399" s="7">
        <f>STOCK[[#This Row],[Precio Venta Ideal (x1.5)]]</f>
        <v>7.3666666666666671</v>
      </c>
      <c r="J399" s="8">
        <v>1</v>
      </c>
      <c r="K399" s="8">
        <f>SUMIFS(VENTAS[Cantidad],VENTAS[Código del producto Vendido],STOCK[[#This Row],[Code]])</f>
        <v>0</v>
      </c>
      <c r="L399" s="8">
        <f>STOCK[[#This Row],[Entradas]]-STOCK[[#This Row],[Salidas]]</f>
        <v>1</v>
      </c>
      <c r="M399" s="7">
        <f>STOCK[[#This Row],[Precio Final]]*10%</f>
        <v>0.70000000000000007</v>
      </c>
      <c r="N399" s="7">
        <v>65</v>
      </c>
      <c r="O399" s="7">
        <v>18</v>
      </c>
      <c r="P399" s="7">
        <v>3.6111111111111112</v>
      </c>
      <c r="Q399" s="8">
        <v>60</v>
      </c>
      <c r="R399" s="7">
        <v>10</v>
      </c>
      <c r="S399" s="7">
        <f>STOCK[[#This Row],[Peso (g)]]*STOCK[[#This Row],[Precio Envío Kilogramo (USD)]]/1000</f>
        <v>0.6</v>
      </c>
      <c r="T399" s="12">
        <f>STOCK[[#This Row],[Costo Unitario (USD)]]+STOCK[[#This Row],[Costo Envío (USD)]]+STOCK[[#This Row],[Comisión 10%]]</f>
        <v>4.9111111111111114</v>
      </c>
      <c r="U399" s="7">
        <f>STOCK[[#This Row],[Costo total]]*1.5</f>
        <v>7.3666666666666671</v>
      </c>
      <c r="V399" s="7">
        <v>7</v>
      </c>
      <c r="W399" s="7">
        <f>STOCK[[#This Row],[Precio Final]]-STOCK[[#This Row],[Costo total]]</f>
        <v>2.0888888888888886</v>
      </c>
      <c r="X399" s="7">
        <f>STOCK[[#This Row],[Ganancia Unitaria]]*STOCK[[#This Row],[Salidas]]</f>
        <v>0</v>
      </c>
      <c r="AA399" s="7">
        <f>STOCK[[#This Row],[Costo total]]*STOCK[[#This Row],[Entradas]]</f>
        <v>4.9111111111111114</v>
      </c>
      <c r="AB399" s="7">
        <f>STOCK[[#This Row],[Stock Actual]]*STOCK[[#This Row],[Costo total]]</f>
        <v>4.9111111111111114</v>
      </c>
    </row>
    <row r="400" spans="1:29" s="12" customFormat="1" ht="50" customHeight="1" x14ac:dyDescent="0.15">
      <c r="A400" s="12" t="s">
        <v>832</v>
      </c>
      <c r="B400" s="70"/>
      <c r="C400" s="12" t="s">
        <v>4</v>
      </c>
      <c r="D400" s="12" t="s">
        <v>1947</v>
      </c>
      <c r="E400" s="12" t="s">
        <v>331</v>
      </c>
      <c r="F400" s="12" t="s">
        <v>2103</v>
      </c>
      <c r="G400" s="12" t="s">
        <v>69</v>
      </c>
      <c r="H400" s="12">
        <f>STOCK[[#This Row],[Precio Final]]</f>
        <v>12</v>
      </c>
      <c r="I400" s="12">
        <f>STOCK[[#This Row],[Precio Venta Ideal (x1.5)]]</f>
        <v>8.1166666666666671</v>
      </c>
      <c r="J400" s="87">
        <v>1</v>
      </c>
      <c r="K400" s="87">
        <f>SUMIFS(VENTAS[Cantidad],VENTAS[Código del producto Vendido],STOCK[[#This Row],[Code]])</f>
        <v>0</v>
      </c>
      <c r="L400" s="87">
        <f>STOCK[[#This Row],[Entradas]]-STOCK[[#This Row],[Salidas]]</f>
        <v>1</v>
      </c>
      <c r="M400" s="12">
        <f>STOCK[[#This Row],[Precio Final]]*10%</f>
        <v>1.2000000000000002</v>
      </c>
      <c r="N400" s="12">
        <v>65</v>
      </c>
      <c r="O400" s="12">
        <v>18</v>
      </c>
      <c r="P400" s="12">
        <v>3.6111111111111112</v>
      </c>
      <c r="Q400" s="87">
        <v>60</v>
      </c>
      <c r="R400" s="12">
        <v>10</v>
      </c>
      <c r="S400" s="12">
        <f>STOCK[[#This Row],[Peso (g)]]*STOCK[[#This Row],[Precio Envío Kilogramo (USD)]]/1000</f>
        <v>0.6</v>
      </c>
      <c r="T400" s="12">
        <f>STOCK[[#This Row],[Costo Unitario (USD)]]+STOCK[[#This Row],[Costo Envío (USD)]]+STOCK[[#This Row],[Comisión 10%]]</f>
        <v>5.4111111111111114</v>
      </c>
      <c r="U400" s="12">
        <f>STOCK[[#This Row],[Costo total]]*1.5</f>
        <v>8.1166666666666671</v>
      </c>
      <c r="V400" s="12">
        <v>12</v>
      </c>
      <c r="W400" s="12">
        <f>STOCK[[#This Row],[Precio Final]]-STOCK[[#This Row],[Costo total]]</f>
        <v>6.5888888888888886</v>
      </c>
      <c r="X400" s="12">
        <f>STOCK[[#This Row],[Ganancia Unitaria]]*STOCK[[#This Row],[Salidas]]</f>
        <v>0</v>
      </c>
      <c r="AA400" s="12">
        <f>STOCK[[#This Row],[Costo total]]*STOCK[[#This Row],[Entradas]]</f>
        <v>5.4111111111111114</v>
      </c>
      <c r="AB400" s="12">
        <f>STOCK[[#This Row],[Stock Actual]]*STOCK[[#This Row],[Costo total]]</f>
        <v>5.4111111111111114</v>
      </c>
    </row>
    <row r="401" spans="1:28" s="7" customFormat="1" ht="50" customHeight="1" x14ac:dyDescent="0.15">
      <c r="A401" s="7" t="s">
        <v>833</v>
      </c>
      <c r="B401" s="70"/>
      <c r="C401" s="7" t="s">
        <v>4</v>
      </c>
      <c r="D401" s="7" t="s">
        <v>1949</v>
      </c>
      <c r="E401" s="7" t="s">
        <v>332</v>
      </c>
      <c r="F401" s="7" t="s">
        <v>2122</v>
      </c>
      <c r="G401" s="7" t="s">
        <v>69</v>
      </c>
      <c r="H401" s="7">
        <f>STOCK[[#This Row],[Precio Final]]</f>
        <v>12</v>
      </c>
      <c r="I401" s="7">
        <f>STOCK[[#This Row],[Precio Venta Ideal (x1.5)]]</f>
        <v>8.6</v>
      </c>
      <c r="J401" s="8">
        <v>1</v>
      </c>
      <c r="K401" s="8">
        <f>SUMIFS(VENTAS[Cantidad],VENTAS[Código del producto Vendido],STOCK[[#This Row],[Code]])</f>
        <v>0</v>
      </c>
      <c r="L401" s="8">
        <f>STOCK[[#This Row],[Entradas]]-STOCK[[#This Row],[Salidas]]</f>
        <v>1</v>
      </c>
      <c r="M401" s="7">
        <f>STOCK[[#This Row],[Precio Final]]*10%</f>
        <v>1.2000000000000002</v>
      </c>
      <c r="N401" s="7">
        <v>69</v>
      </c>
      <c r="O401" s="7">
        <v>18</v>
      </c>
      <c r="P401" s="7">
        <v>3.8333333333333335</v>
      </c>
      <c r="Q401" s="8">
        <v>70</v>
      </c>
      <c r="R401" s="7">
        <v>10</v>
      </c>
      <c r="S401" s="7">
        <f>STOCK[[#This Row],[Peso (g)]]*STOCK[[#This Row],[Precio Envío Kilogramo (USD)]]/1000</f>
        <v>0.7</v>
      </c>
      <c r="T401" s="12">
        <f>STOCK[[#This Row],[Costo Unitario (USD)]]+STOCK[[#This Row],[Costo Envío (USD)]]+STOCK[[#This Row],[Comisión 10%]]</f>
        <v>5.7333333333333334</v>
      </c>
      <c r="U401" s="7">
        <f>STOCK[[#This Row],[Costo total]]*1.5</f>
        <v>8.6</v>
      </c>
      <c r="V401" s="7">
        <v>12</v>
      </c>
      <c r="W401" s="7">
        <f>STOCK[[#This Row],[Precio Final]]-STOCK[[#This Row],[Costo total]]</f>
        <v>6.2666666666666666</v>
      </c>
      <c r="X401" s="7">
        <f>STOCK[[#This Row],[Ganancia Unitaria]]*STOCK[[#This Row],[Salidas]]</f>
        <v>0</v>
      </c>
      <c r="AA401" s="7">
        <f>STOCK[[#This Row],[Costo total]]*STOCK[[#This Row],[Entradas]]</f>
        <v>5.7333333333333334</v>
      </c>
      <c r="AB401" s="7">
        <f>STOCK[[#This Row],[Stock Actual]]*STOCK[[#This Row],[Costo total]]</f>
        <v>5.7333333333333334</v>
      </c>
    </row>
    <row r="402" spans="1:28" s="12" customFormat="1" ht="50" customHeight="1" x14ac:dyDescent="0.15">
      <c r="A402" s="12" t="s">
        <v>834</v>
      </c>
      <c r="B402" s="70"/>
      <c r="C402" s="12" t="s">
        <v>4</v>
      </c>
      <c r="D402" s="12" t="s">
        <v>211</v>
      </c>
      <c r="E402" s="12" t="s">
        <v>333</v>
      </c>
      <c r="F402" s="12" t="s">
        <v>243</v>
      </c>
      <c r="G402" s="12" t="s">
        <v>69</v>
      </c>
      <c r="H402" s="12">
        <f>STOCK[[#This Row],[Precio Final]]</f>
        <v>30</v>
      </c>
      <c r="I402" s="12">
        <f>STOCK[[#This Row],[Precio Venta Ideal (x1.5)]]</f>
        <v>34.583333333333336</v>
      </c>
      <c r="J402" s="87">
        <v>1</v>
      </c>
      <c r="K402" s="87">
        <f>SUMIFS(VENTAS[Cantidad],VENTAS[Código del producto Vendido],STOCK[[#This Row],[Code]])</f>
        <v>1</v>
      </c>
      <c r="L402" s="87">
        <f>STOCK[[#This Row],[Entradas]]-STOCK[[#This Row],[Salidas]]</f>
        <v>0</v>
      </c>
      <c r="M402" s="12">
        <f>STOCK[[#This Row],[Precio Final]]*10%</f>
        <v>3</v>
      </c>
      <c r="N402" s="12">
        <v>289</v>
      </c>
      <c r="O402" s="12">
        <v>18</v>
      </c>
      <c r="P402" s="12">
        <v>16.055555555555557</v>
      </c>
      <c r="Q402" s="87">
        <v>400</v>
      </c>
      <c r="R402" s="12">
        <v>10</v>
      </c>
      <c r="S402" s="12">
        <f>STOCK[[#This Row],[Peso (g)]]*STOCK[[#This Row],[Precio Envío Kilogramo (USD)]]/1000</f>
        <v>4</v>
      </c>
      <c r="T402" s="12">
        <f>STOCK[[#This Row],[Costo Unitario (USD)]]+STOCK[[#This Row],[Costo Envío (USD)]]+STOCK[[#This Row],[Comisión 10%]]</f>
        <v>23.055555555555557</v>
      </c>
      <c r="U402" s="12">
        <f>STOCK[[#This Row],[Costo total]]*1.5</f>
        <v>34.583333333333336</v>
      </c>
      <c r="V402" s="12">
        <v>30</v>
      </c>
      <c r="W402" s="12">
        <f>STOCK[[#This Row],[Precio Final]]-STOCK[[#This Row],[Costo total]]</f>
        <v>6.9444444444444429</v>
      </c>
      <c r="X402" s="12">
        <f>STOCK[[#This Row],[Ganancia Unitaria]]*STOCK[[#This Row],[Salidas]]</f>
        <v>6.9444444444444429</v>
      </c>
      <c r="AA402" s="12">
        <f>STOCK[[#This Row],[Costo total]]*STOCK[[#This Row],[Entradas]]</f>
        <v>23.055555555555557</v>
      </c>
      <c r="AB402" s="12">
        <f>STOCK[[#This Row],[Stock Actual]]*STOCK[[#This Row],[Costo total]]</f>
        <v>0</v>
      </c>
    </row>
    <row r="403" spans="1:28" s="7" customFormat="1" ht="50" customHeight="1" x14ac:dyDescent="0.15">
      <c r="A403" s="7" t="s">
        <v>835</v>
      </c>
      <c r="B403" s="70"/>
      <c r="C403" s="7" t="s">
        <v>4</v>
      </c>
      <c r="D403" s="7" t="s">
        <v>26</v>
      </c>
      <c r="E403" s="7" t="s">
        <v>334</v>
      </c>
      <c r="F403" s="7" t="s">
        <v>241</v>
      </c>
      <c r="G403" s="7" t="s">
        <v>69</v>
      </c>
      <c r="H403" s="7">
        <f>STOCK[[#This Row],[Precio Final]]</f>
        <v>25</v>
      </c>
      <c r="I403" s="7">
        <f>STOCK[[#This Row],[Precio Venta Ideal (x1.5)]]</f>
        <v>28.916666666666668</v>
      </c>
      <c r="J403" s="8">
        <v>1</v>
      </c>
      <c r="K403" s="8">
        <f>SUMIFS(VENTAS[Cantidad],VENTAS[Código del producto Vendido],STOCK[[#This Row],[Code]])</f>
        <v>1</v>
      </c>
      <c r="L403" s="8">
        <f>STOCK[[#This Row],[Entradas]]-STOCK[[#This Row],[Salidas]]</f>
        <v>0</v>
      </c>
      <c r="M403" s="7">
        <f>STOCK[[#This Row],[Precio Final]]*10%</f>
        <v>2.5</v>
      </c>
      <c r="N403" s="7">
        <v>275</v>
      </c>
      <c r="O403" s="7">
        <v>18</v>
      </c>
      <c r="P403" s="7">
        <v>15.277777777777779</v>
      </c>
      <c r="Q403" s="8">
        <v>150</v>
      </c>
      <c r="R403" s="7">
        <v>10</v>
      </c>
      <c r="S403" s="7">
        <f>STOCK[[#This Row],[Peso (g)]]*STOCK[[#This Row],[Precio Envío Kilogramo (USD)]]/1000</f>
        <v>1.5</v>
      </c>
      <c r="T403" s="12">
        <f>STOCK[[#This Row],[Costo Unitario (USD)]]+STOCK[[#This Row],[Costo Envío (USD)]]+STOCK[[#This Row],[Comisión 10%]]</f>
        <v>19.277777777777779</v>
      </c>
      <c r="U403" s="7">
        <f>STOCK[[#This Row],[Costo total]]*1.5</f>
        <v>28.916666666666668</v>
      </c>
      <c r="V403" s="7">
        <v>25</v>
      </c>
      <c r="W403" s="7">
        <f>STOCK[[#This Row],[Precio Final]]-STOCK[[#This Row],[Costo total]]</f>
        <v>5.7222222222222214</v>
      </c>
      <c r="X403" s="7">
        <f>STOCK[[#This Row],[Ganancia Unitaria]]*STOCK[[#This Row],[Salidas]]</f>
        <v>5.7222222222222214</v>
      </c>
      <c r="AA403" s="7">
        <f>STOCK[[#This Row],[Costo total]]*STOCK[[#This Row],[Entradas]]</f>
        <v>19.277777777777779</v>
      </c>
      <c r="AB403" s="7">
        <f>STOCK[[#This Row],[Stock Actual]]*STOCK[[#This Row],[Costo total]]</f>
        <v>0</v>
      </c>
    </row>
    <row r="404" spans="1:28" s="12" customFormat="1" ht="50" customHeight="1" x14ac:dyDescent="0.15">
      <c r="A404" s="12" t="s">
        <v>233</v>
      </c>
      <c r="B404" s="70"/>
      <c r="C404" s="12" t="s">
        <v>4</v>
      </c>
      <c r="D404" s="12" t="s">
        <v>88</v>
      </c>
      <c r="E404" s="12" t="s">
        <v>232</v>
      </c>
      <c r="F404" s="12" t="s">
        <v>244</v>
      </c>
      <c r="G404" s="12" t="s">
        <v>69</v>
      </c>
      <c r="H404" s="12">
        <f>STOCK[[#This Row],[Precio Final]]</f>
        <v>10</v>
      </c>
      <c r="I404" s="12">
        <f>STOCK[[#This Row],[Precio Venta Ideal (x1.5)]]</f>
        <v>7.3666666666666671</v>
      </c>
      <c r="J404" s="87">
        <v>0</v>
      </c>
      <c r="K404" s="87">
        <f>SUMIFS(VENTAS[Cantidad],VENTAS[Código del producto Vendido],STOCK[[#This Row],[Code]])</f>
        <v>0</v>
      </c>
      <c r="L404" s="87">
        <f>STOCK[[#This Row],[Entradas]]-STOCK[[#This Row],[Salidas]]</f>
        <v>0</v>
      </c>
      <c r="M404" s="12">
        <f>STOCK[[#This Row],[Precio Final]]*10%</f>
        <v>1</v>
      </c>
      <c r="N404" s="12">
        <v>65</v>
      </c>
      <c r="O404" s="12">
        <v>18</v>
      </c>
      <c r="P404" s="12">
        <v>3.6111111111111112</v>
      </c>
      <c r="Q404" s="87">
        <v>30</v>
      </c>
      <c r="R404" s="12">
        <v>10</v>
      </c>
      <c r="S404" s="12">
        <f>STOCK[[#This Row],[Peso (g)]]*STOCK[[#This Row],[Precio Envío Kilogramo (USD)]]/1000</f>
        <v>0.3</v>
      </c>
      <c r="T404" s="12">
        <f>STOCK[[#This Row],[Costo Unitario (USD)]]+STOCK[[#This Row],[Costo Envío (USD)]]+STOCK[[#This Row],[Comisión 10%]]</f>
        <v>4.9111111111111114</v>
      </c>
      <c r="U404" s="12">
        <f>STOCK[[#This Row],[Costo total]]*1.5</f>
        <v>7.3666666666666671</v>
      </c>
      <c r="V404" s="12">
        <v>10</v>
      </c>
      <c r="W404" s="12">
        <f>STOCK[[#This Row],[Precio Final]]-STOCK[[#This Row],[Costo total]]</f>
        <v>5.0888888888888886</v>
      </c>
      <c r="X404" s="12">
        <f>STOCK[[#This Row],[Ganancia Unitaria]]*STOCK[[#This Row],[Salidas]]</f>
        <v>0</v>
      </c>
      <c r="AA404" s="12">
        <f>STOCK[[#This Row],[Costo total]]*STOCK[[#This Row],[Entradas]]</f>
        <v>0</v>
      </c>
      <c r="AB404" s="12">
        <f>STOCK[[#This Row],[Stock Actual]]*STOCK[[#This Row],[Costo total]]</f>
        <v>0</v>
      </c>
    </row>
    <row r="405" spans="1:28" s="7" customFormat="1" ht="50" customHeight="1" x14ac:dyDescent="0.15">
      <c r="A405" s="7" t="s">
        <v>836</v>
      </c>
      <c r="B405" s="70"/>
      <c r="C405" s="7" t="s">
        <v>4</v>
      </c>
      <c r="D405" s="7" t="s">
        <v>1950</v>
      </c>
      <c r="E405" s="7" t="s">
        <v>234</v>
      </c>
      <c r="F405" s="7" t="s">
        <v>2101</v>
      </c>
      <c r="G405" s="7" t="s">
        <v>69</v>
      </c>
      <c r="H405" s="7">
        <f>STOCK[[#This Row],[Precio Final]]</f>
        <v>7</v>
      </c>
      <c r="I405" s="7">
        <f>STOCK[[#This Row],[Precio Venta Ideal (x1.5)]]</f>
        <v>5.6666666666666661</v>
      </c>
      <c r="J405" s="8">
        <v>1</v>
      </c>
      <c r="K405" s="8">
        <f>SUMIFS(VENTAS[Cantidad],VENTAS[Código del producto Vendido],STOCK[[#This Row],[Code]])</f>
        <v>0</v>
      </c>
      <c r="L405" s="8">
        <f>STOCK[[#This Row],[Entradas]]-STOCK[[#This Row],[Salidas]]</f>
        <v>1</v>
      </c>
      <c r="M405" s="7">
        <f>STOCK[[#This Row],[Precio Final]]*10%</f>
        <v>0.70000000000000007</v>
      </c>
      <c r="N405" s="7">
        <v>50</v>
      </c>
      <c r="O405" s="7">
        <v>18</v>
      </c>
      <c r="P405" s="7">
        <v>2.7777777777777777</v>
      </c>
      <c r="Q405" s="8">
        <v>30</v>
      </c>
      <c r="R405" s="7">
        <v>10</v>
      </c>
      <c r="S405" s="7">
        <f>STOCK[[#This Row],[Peso (g)]]*STOCK[[#This Row],[Precio Envío Kilogramo (USD)]]/1000</f>
        <v>0.3</v>
      </c>
      <c r="T405" s="12">
        <f>STOCK[[#This Row],[Costo Unitario (USD)]]+STOCK[[#This Row],[Costo Envío (USD)]]+STOCK[[#This Row],[Comisión 10%]]</f>
        <v>3.7777777777777777</v>
      </c>
      <c r="U405" s="7">
        <f>STOCK[[#This Row],[Costo total]]*1.5</f>
        <v>5.6666666666666661</v>
      </c>
      <c r="V405" s="7">
        <v>7</v>
      </c>
      <c r="W405" s="7">
        <f>STOCK[[#This Row],[Precio Final]]-STOCK[[#This Row],[Costo total]]</f>
        <v>3.2222222222222223</v>
      </c>
      <c r="X405" s="7">
        <f>STOCK[[#This Row],[Ganancia Unitaria]]*STOCK[[#This Row],[Salidas]]</f>
        <v>0</v>
      </c>
      <c r="AA405" s="7">
        <f>STOCK[[#This Row],[Costo total]]*STOCK[[#This Row],[Entradas]]</f>
        <v>3.7777777777777777</v>
      </c>
      <c r="AB405" s="7">
        <f>STOCK[[#This Row],[Stock Actual]]*STOCK[[#This Row],[Costo total]]</f>
        <v>3.7777777777777777</v>
      </c>
    </row>
    <row r="406" spans="1:28" s="12" customFormat="1" ht="50" customHeight="1" x14ac:dyDescent="0.15">
      <c r="A406" s="12" t="s">
        <v>837</v>
      </c>
      <c r="B406" s="70"/>
      <c r="C406" s="12" t="s">
        <v>4</v>
      </c>
      <c r="D406" s="12" t="s">
        <v>26</v>
      </c>
      <c r="E406" s="12" t="s">
        <v>341</v>
      </c>
      <c r="F406" s="12" t="s">
        <v>241</v>
      </c>
      <c r="G406" s="12" t="s">
        <v>69</v>
      </c>
      <c r="H406" s="12">
        <f>STOCK[[#This Row],[Precio Final]]</f>
        <v>16</v>
      </c>
      <c r="I406" s="12">
        <f>STOCK[[#This Row],[Precio Venta Ideal (x1.5)]]</f>
        <v>16.066666666666666</v>
      </c>
      <c r="J406" s="87">
        <v>1</v>
      </c>
      <c r="K406" s="87">
        <f>SUMIFS(VENTAS[Cantidad],VENTAS[Código del producto Vendido],STOCK[[#This Row],[Code]])</f>
        <v>1</v>
      </c>
      <c r="L406" s="87">
        <f>STOCK[[#This Row],[Entradas]]-STOCK[[#This Row],[Salidas]]</f>
        <v>0</v>
      </c>
      <c r="M406" s="12">
        <f>STOCK[[#This Row],[Precio Final]]*10%</f>
        <v>1.6</v>
      </c>
      <c r="N406" s="12">
        <v>110</v>
      </c>
      <c r="O406" s="12">
        <v>18</v>
      </c>
      <c r="P406" s="12">
        <v>6.1111111111111107</v>
      </c>
      <c r="Q406" s="87">
        <v>300</v>
      </c>
      <c r="R406" s="12">
        <v>10</v>
      </c>
      <c r="S406" s="12">
        <f>STOCK[[#This Row],[Peso (g)]]*STOCK[[#This Row],[Precio Envío Kilogramo (USD)]]/1000</f>
        <v>3</v>
      </c>
      <c r="T406" s="12">
        <f>STOCK[[#This Row],[Costo Unitario (USD)]]+STOCK[[#This Row],[Costo Envío (USD)]]+STOCK[[#This Row],[Comisión 10%]]</f>
        <v>10.71111111111111</v>
      </c>
      <c r="U406" s="12">
        <f>STOCK[[#This Row],[Costo total]]*1.5</f>
        <v>16.066666666666666</v>
      </c>
      <c r="V406" s="12">
        <v>16</v>
      </c>
      <c r="W406" s="12">
        <f>STOCK[[#This Row],[Precio Final]]-STOCK[[#This Row],[Costo total]]</f>
        <v>5.2888888888888896</v>
      </c>
      <c r="X406" s="12">
        <f>STOCK[[#This Row],[Ganancia Unitaria]]*STOCK[[#This Row],[Salidas]]</f>
        <v>5.2888888888888896</v>
      </c>
      <c r="AA406" s="12">
        <f>STOCK[[#This Row],[Costo total]]*STOCK[[#This Row],[Entradas]]</f>
        <v>10.71111111111111</v>
      </c>
      <c r="AB406" s="12">
        <f>STOCK[[#This Row],[Stock Actual]]*STOCK[[#This Row],[Costo total]]</f>
        <v>0</v>
      </c>
    </row>
    <row r="407" spans="1:28" s="7" customFormat="1" ht="50" customHeight="1" x14ac:dyDescent="0.15">
      <c r="A407" s="7" t="s">
        <v>838</v>
      </c>
      <c r="B407" s="70"/>
      <c r="C407" s="7" t="s">
        <v>4</v>
      </c>
      <c r="D407" s="7" t="s">
        <v>26</v>
      </c>
      <c r="E407" s="7" t="s">
        <v>1629</v>
      </c>
      <c r="F407" s="7" t="s">
        <v>2132</v>
      </c>
      <c r="G407" s="7" t="s">
        <v>69</v>
      </c>
      <c r="H407" s="7">
        <f>STOCK[[#This Row],[Precio Final]]</f>
        <v>18</v>
      </c>
      <c r="I407" s="7">
        <f>STOCK[[#This Row],[Precio Venta Ideal (x1.5)]]</f>
        <v>16.366666666666667</v>
      </c>
      <c r="J407" s="8">
        <v>2</v>
      </c>
      <c r="K407" s="8">
        <f>SUMIFS(VENTAS[Cantidad],VENTAS[Código del producto Vendido],STOCK[[#This Row],[Code]])</f>
        <v>2</v>
      </c>
      <c r="L407" s="8">
        <f>STOCK[[#This Row],[Entradas]]-STOCK[[#This Row],[Salidas]]</f>
        <v>0</v>
      </c>
      <c r="M407" s="7">
        <f>STOCK[[#This Row],[Precio Final]]*10%</f>
        <v>1.8</v>
      </c>
      <c r="N407" s="7">
        <v>110</v>
      </c>
      <c r="O407" s="7">
        <v>18</v>
      </c>
      <c r="P407" s="7">
        <v>6.1111111111111107</v>
      </c>
      <c r="Q407" s="8">
        <v>300</v>
      </c>
      <c r="R407" s="7">
        <v>10</v>
      </c>
      <c r="S407" s="7">
        <f>STOCK[[#This Row],[Peso (g)]]*STOCK[[#This Row],[Precio Envío Kilogramo (USD)]]/1000</f>
        <v>3</v>
      </c>
      <c r="T407" s="12">
        <f>STOCK[[#This Row],[Costo Unitario (USD)]]+STOCK[[#This Row],[Costo Envío (USD)]]+STOCK[[#This Row],[Comisión 10%]]</f>
        <v>10.911111111111111</v>
      </c>
      <c r="U407" s="7">
        <f>STOCK[[#This Row],[Costo total]]*1.5</f>
        <v>16.366666666666667</v>
      </c>
      <c r="V407" s="7">
        <v>18</v>
      </c>
      <c r="W407" s="7">
        <f>STOCK[[#This Row],[Precio Final]]-STOCK[[#This Row],[Costo total]]</f>
        <v>7.0888888888888886</v>
      </c>
      <c r="X407" s="7">
        <f>STOCK[[#This Row],[Ganancia Unitaria]]*STOCK[[#This Row],[Salidas]]</f>
        <v>14.177777777777777</v>
      </c>
      <c r="AA407" s="7">
        <f>STOCK[[#This Row],[Costo total]]*STOCK[[#This Row],[Entradas]]</f>
        <v>21.822222222222223</v>
      </c>
      <c r="AB407" s="7">
        <f>STOCK[[#This Row],[Stock Actual]]*STOCK[[#This Row],[Costo total]]</f>
        <v>0</v>
      </c>
    </row>
    <row r="408" spans="1:28" s="12" customFormat="1" ht="50" customHeight="1" x14ac:dyDescent="0.15">
      <c r="A408" s="12" t="s">
        <v>839</v>
      </c>
      <c r="B408" s="70"/>
      <c r="C408" s="12" t="s">
        <v>4</v>
      </c>
      <c r="D408" s="12" t="s">
        <v>211</v>
      </c>
      <c r="E408" s="12" t="s">
        <v>340</v>
      </c>
      <c r="F408" s="12" t="s">
        <v>241</v>
      </c>
      <c r="G408" s="12" t="s">
        <v>69</v>
      </c>
      <c r="H408" s="12">
        <f>STOCK[[#This Row],[Precio Final]]</f>
        <v>20</v>
      </c>
      <c r="I408" s="12">
        <f>STOCK[[#This Row],[Precio Venta Ideal (x1.5)]]</f>
        <v>23.166666666666668</v>
      </c>
      <c r="J408" s="87">
        <v>2</v>
      </c>
      <c r="K408" s="87">
        <f>SUMIFS(VENTAS[Cantidad],VENTAS[Código del producto Vendido],STOCK[[#This Row],[Code]])</f>
        <v>2</v>
      </c>
      <c r="L408" s="87">
        <f>STOCK[[#This Row],[Entradas]]-STOCK[[#This Row],[Salidas]]</f>
        <v>0</v>
      </c>
      <c r="M408" s="12">
        <f>STOCK[[#This Row],[Precio Final]]*10%</f>
        <v>2</v>
      </c>
      <c r="N408" s="12">
        <v>206</v>
      </c>
      <c r="O408" s="12">
        <v>18</v>
      </c>
      <c r="P408" s="12">
        <v>11.444444444444445</v>
      </c>
      <c r="Q408" s="87">
        <v>200</v>
      </c>
      <c r="R408" s="12">
        <v>10</v>
      </c>
      <c r="S408" s="12">
        <f>STOCK[[#This Row],[Peso (g)]]*STOCK[[#This Row],[Precio Envío Kilogramo (USD)]]/1000</f>
        <v>2</v>
      </c>
      <c r="T408" s="12">
        <f>STOCK[[#This Row],[Costo Unitario (USD)]]+STOCK[[#This Row],[Costo Envío (USD)]]+STOCK[[#This Row],[Comisión 10%]]</f>
        <v>15.444444444444445</v>
      </c>
      <c r="U408" s="12">
        <f>STOCK[[#This Row],[Costo total]]*1.5</f>
        <v>23.166666666666668</v>
      </c>
      <c r="V408" s="12">
        <v>20</v>
      </c>
      <c r="W408" s="12">
        <f>STOCK[[#This Row],[Precio Final]]-STOCK[[#This Row],[Costo total]]</f>
        <v>4.5555555555555554</v>
      </c>
      <c r="X408" s="12">
        <f>STOCK[[#This Row],[Ganancia Unitaria]]*STOCK[[#This Row],[Salidas]]</f>
        <v>9.1111111111111107</v>
      </c>
      <c r="AA408" s="12">
        <f>STOCK[[#This Row],[Costo total]]*STOCK[[#This Row],[Entradas]]</f>
        <v>30.888888888888889</v>
      </c>
      <c r="AB408" s="12">
        <f>STOCK[[#This Row],[Stock Actual]]*STOCK[[#This Row],[Costo total]]</f>
        <v>0</v>
      </c>
    </row>
    <row r="409" spans="1:28" s="7" customFormat="1" ht="50" customHeight="1" x14ac:dyDescent="0.15">
      <c r="A409" s="7" t="s">
        <v>840</v>
      </c>
      <c r="B409" s="70"/>
      <c r="C409" s="7" t="s">
        <v>4</v>
      </c>
      <c r="D409" s="7" t="s">
        <v>211</v>
      </c>
      <c r="E409" s="7" t="s">
        <v>1630</v>
      </c>
      <c r="F409" s="7" t="s">
        <v>243</v>
      </c>
      <c r="G409" s="7" t="s">
        <v>69</v>
      </c>
      <c r="H409" s="7">
        <f>STOCK[[#This Row],[Precio Final]]</f>
        <v>20</v>
      </c>
      <c r="I409" s="7">
        <f>STOCK[[#This Row],[Precio Venta Ideal (x1.5)]]</f>
        <v>23.166666666666668</v>
      </c>
      <c r="J409" s="8">
        <v>1</v>
      </c>
      <c r="K409" s="8">
        <f>SUMIFS(VENTAS[Cantidad],VENTAS[Código del producto Vendido],STOCK[[#This Row],[Code]])</f>
        <v>1</v>
      </c>
      <c r="L409" s="8">
        <f>STOCK[[#This Row],[Entradas]]-STOCK[[#This Row],[Salidas]]</f>
        <v>0</v>
      </c>
      <c r="M409" s="7">
        <f>STOCK[[#This Row],[Precio Final]]*10%</f>
        <v>2</v>
      </c>
      <c r="N409" s="7">
        <v>206</v>
      </c>
      <c r="O409" s="7">
        <v>18</v>
      </c>
      <c r="P409" s="7">
        <v>11.444444444444445</v>
      </c>
      <c r="Q409" s="8">
        <v>200</v>
      </c>
      <c r="R409" s="7">
        <v>10</v>
      </c>
      <c r="S409" s="7">
        <f>STOCK[[#This Row],[Peso (g)]]*STOCK[[#This Row],[Precio Envío Kilogramo (USD)]]/1000</f>
        <v>2</v>
      </c>
      <c r="T409" s="12">
        <f>STOCK[[#This Row],[Costo Unitario (USD)]]+STOCK[[#This Row],[Costo Envío (USD)]]+STOCK[[#This Row],[Comisión 10%]]</f>
        <v>15.444444444444445</v>
      </c>
      <c r="U409" s="7">
        <f>STOCK[[#This Row],[Costo total]]*1.5</f>
        <v>23.166666666666668</v>
      </c>
      <c r="V409" s="7">
        <v>20</v>
      </c>
      <c r="W409" s="7">
        <f>STOCK[[#This Row],[Precio Final]]-STOCK[[#This Row],[Costo total]]</f>
        <v>4.5555555555555554</v>
      </c>
      <c r="X409" s="7">
        <f>STOCK[[#This Row],[Ganancia Unitaria]]*STOCK[[#This Row],[Salidas]]</f>
        <v>4.5555555555555554</v>
      </c>
      <c r="AA409" s="7">
        <f>STOCK[[#This Row],[Costo total]]*STOCK[[#This Row],[Entradas]]</f>
        <v>15.444444444444445</v>
      </c>
      <c r="AB409" s="7">
        <f>STOCK[[#This Row],[Stock Actual]]*STOCK[[#This Row],[Costo total]]</f>
        <v>0</v>
      </c>
    </row>
    <row r="410" spans="1:28" s="12" customFormat="1" ht="50" customHeight="1" x14ac:dyDescent="0.15">
      <c r="A410" s="12" t="s">
        <v>841</v>
      </c>
      <c r="B410" s="70"/>
      <c r="C410" s="12" t="s">
        <v>4</v>
      </c>
      <c r="D410" s="12" t="s">
        <v>2697</v>
      </c>
      <c r="E410" s="12" t="s">
        <v>335</v>
      </c>
      <c r="F410" s="12" t="s">
        <v>2132</v>
      </c>
      <c r="G410" s="12" t="s">
        <v>69</v>
      </c>
      <c r="H410" s="12">
        <f>STOCK[[#This Row],[Precio Final]]</f>
        <v>20</v>
      </c>
      <c r="I410" s="12">
        <f>STOCK[[#This Row],[Precio Venta Ideal (x1.5)]]</f>
        <v>16.666666666666664</v>
      </c>
      <c r="J410" s="87">
        <v>1</v>
      </c>
      <c r="K410" s="87">
        <f>SUMIFS(VENTAS[Cantidad],VENTAS[Código del producto Vendido],STOCK[[#This Row],[Code]])</f>
        <v>0</v>
      </c>
      <c r="L410" s="87">
        <f>STOCK[[#This Row],[Entradas]]-STOCK[[#This Row],[Salidas]]</f>
        <v>1</v>
      </c>
      <c r="M410" s="12">
        <f>STOCK[[#This Row],[Precio Final]]*10%</f>
        <v>2</v>
      </c>
      <c r="N410" s="12">
        <v>128</v>
      </c>
      <c r="O410" s="12">
        <v>18</v>
      </c>
      <c r="P410" s="12">
        <v>7.1111111111111107</v>
      </c>
      <c r="Q410" s="87">
        <v>200</v>
      </c>
      <c r="R410" s="12">
        <v>10</v>
      </c>
      <c r="S410" s="12">
        <f>STOCK[[#This Row],[Peso (g)]]*STOCK[[#This Row],[Precio Envío Kilogramo (USD)]]/1000</f>
        <v>2</v>
      </c>
      <c r="T410" s="12">
        <f>STOCK[[#This Row],[Costo Unitario (USD)]]+STOCK[[#This Row],[Costo Envío (USD)]]+STOCK[[#This Row],[Comisión 10%]]</f>
        <v>11.111111111111111</v>
      </c>
      <c r="U410" s="12">
        <f>STOCK[[#This Row],[Costo total]]*1.5</f>
        <v>16.666666666666664</v>
      </c>
      <c r="V410" s="12">
        <v>20</v>
      </c>
      <c r="W410" s="12">
        <f>STOCK[[#This Row],[Precio Final]]-STOCK[[#This Row],[Costo total]]</f>
        <v>8.8888888888888893</v>
      </c>
      <c r="X410" s="12">
        <f>STOCK[[#This Row],[Ganancia Unitaria]]*STOCK[[#This Row],[Salidas]]</f>
        <v>0</v>
      </c>
      <c r="AA410" s="12">
        <f>STOCK[[#This Row],[Costo total]]*STOCK[[#This Row],[Entradas]]</f>
        <v>11.111111111111111</v>
      </c>
      <c r="AB410" s="12">
        <f>STOCK[[#This Row],[Stock Actual]]*STOCK[[#This Row],[Costo total]]</f>
        <v>11.111111111111111</v>
      </c>
    </row>
    <row r="411" spans="1:28" s="7" customFormat="1" ht="50" customHeight="1" x14ac:dyDescent="0.15">
      <c r="A411" s="7" t="s">
        <v>842</v>
      </c>
      <c r="B411" s="70"/>
      <c r="C411" s="7" t="s">
        <v>4</v>
      </c>
      <c r="D411" s="7" t="s">
        <v>2287</v>
      </c>
      <c r="E411" s="7" t="s">
        <v>1631</v>
      </c>
      <c r="F411" s="7" t="s">
        <v>2122</v>
      </c>
      <c r="G411" s="7" t="s">
        <v>69</v>
      </c>
      <c r="H411" s="7">
        <f>STOCK[[#This Row],[Precio Final]]</f>
        <v>16</v>
      </c>
      <c r="I411" s="7">
        <f>STOCK[[#This Row],[Precio Venta Ideal (x1.5)]]</f>
        <v>17.899999999999999</v>
      </c>
      <c r="J411" s="8">
        <v>1</v>
      </c>
      <c r="K411" s="8">
        <f>SUMIFS(VENTAS[Cantidad],VENTAS[Código del producto Vendido],STOCK[[#This Row],[Code]])</f>
        <v>1</v>
      </c>
      <c r="L411" s="8">
        <f>STOCK[[#This Row],[Entradas]]-STOCK[[#This Row],[Salidas]]</f>
        <v>0</v>
      </c>
      <c r="M411" s="7">
        <f>STOCK[[#This Row],[Precio Final]]*10%</f>
        <v>1.6</v>
      </c>
      <c r="N411" s="7">
        <v>150</v>
      </c>
      <c r="O411" s="7">
        <v>18</v>
      </c>
      <c r="P411" s="7">
        <v>8.3333333333333339</v>
      </c>
      <c r="Q411" s="8">
        <v>200</v>
      </c>
      <c r="R411" s="7">
        <v>10</v>
      </c>
      <c r="S411" s="7">
        <f>STOCK[[#This Row],[Peso (g)]]*STOCK[[#This Row],[Precio Envío Kilogramo (USD)]]/1000</f>
        <v>2</v>
      </c>
      <c r="T411" s="12">
        <f>STOCK[[#This Row],[Costo Unitario (USD)]]+STOCK[[#This Row],[Costo Envío (USD)]]+STOCK[[#This Row],[Comisión 10%]]</f>
        <v>11.933333333333334</v>
      </c>
      <c r="U411" s="7">
        <f>STOCK[[#This Row],[Costo total]]*1.5</f>
        <v>17.899999999999999</v>
      </c>
      <c r="V411" s="7">
        <v>16</v>
      </c>
      <c r="W411" s="7">
        <f>STOCK[[#This Row],[Precio Final]]-STOCK[[#This Row],[Costo total]]</f>
        <v>4.0666666666666664</v>
      </c>
      <c r="X411" s="7">
        <f>STOCK[[#This Row],[Ganancia Unitaria]]*STOCK[[#This Row],[Salidas]]</f>
        <v>4.0666666666666664</v>
      </c>
      <c r="AA411" s="7">
        <f>STOCK[[#This Row],[Costo total]]*STOCK[[#This Row],[Entradas]]</f>
        <v>11.933333333333334</v>
      </c>
      <c r="AB411" s="7">
        <f>STOCK[[#This Row],[Stock Actual]]*STOCK[[#This Row],[Costo total]]</f>
        <v>0</v>
      </c>
    </row>
    <row r="412" spans="1:28" s="12" customFormat="1" ht="50" customHeight="1" x14ac:dyDescent="0.15">
      <c r="A412" s="12" t="s">
        <v>843</v>
      </c>
      <c r="B412" s="70"/>
      <c r="C412" s="12" t="s">
        <v>4</v>
      </c>
      <c r="D412" s="12" t="s">
        <v>1905</v>
      </c>
      <c r="E412" s="12" t="s">
        <v>2305</v>
      </c>
      <c r="F412" s="12" t="s">
        <v>2148</v>
      </c>
      <c r="G412" s="12" t="s">
        <v>69</v>
      </c>
      <c r="H412" s="12">
        <f>STOCK[[#This Row],[Precio Final]]</f>
        <v>35</v>
      </c>
      <c r="I412" s="12">
        <f>STOCK[[#This Row],[Precio Venta Ideal (x1.5)]]</f>
        <v>41.25</v>
      </c>
      <c r="J412" s="87">
        <v>0</v>
      </c>
      <c r="K412" s="87">
        <f>SUMIFS(VENTAS[Cantidad],VENTAS[Código del producto Vendido],STOCK[[#This Row],[Code]])</f>
        <v>0</v>
      </c>
      <c r="L412" s="87">
        <f>STOCK[[#This Row],[Entradas]]-STOCK[[#This Row],[Salidas]]</f>
        <v>0</v>
      </c>
      <c r="M412" s="12">
        <f>STOCK[[#This Row],[Precio Final]]*10%</f>
        <v>3.5</v>
      </c>
      <c r="N412" s="12">
        <v>485</v>
      </c>
      <c r="O412" s="12">
        <v>18</v>
      </c>
      <c r="P412" s="12">
        <v>18</v>
      </c>
      <c r="Q412" s="87">
        <v>600</v>
      </c>
      <c r="R412" s="12">
        <v>10</v>
      </c>
      <c r="S412" s="12">
        <f>STOCK[[#This Row],[Peso (g)]]*STOCK[[#This Row],[Precio Envío Kilogramo (USD)]]/1000</f>
        <v>6</v>
      </c>
      <c r="T412" s="12">
        <f>STOCK[[#This Row],[Costo Unitario (USD)]]+STOCK[[#This Row],[Costo Envío (USD)]]+STOCK[[#This Row],[Comisión 10%]]</f>
        <v>27.5</v>
      </c>
      <c r="U412" s="12">
        <f>STOCK[[#This Row],[Costo total]]*1.5</f>
        <v>41.25</v>
      </c>
      <c r="V412" s="12">
        <v>35</v>
      </c>
      <c r="W412" s="12">
        <f>STOCK[[#This Row],[Precio Final]]-STOCK[[#This Row],[Costo total]]</f>
        <v>7.5</v>
      </c>
      <c r="X412" s="12">
        <f>STOCK[[#This Row],[Ganancia Unitaria]]*STOCK[[#This Row],[Salidas]]</f>
        <v>0</v>
      </c>
      <c r="AA412" s="12">
        <f>STOCK[[#This Row],[Costo total]]*STOCK[[#This Row],[Entradas]]</f>
        <v>0</v>
      </c>
      <c r="AB412" s="12">
        <f>STOCK[[#This Row],[Stock Actual]]*STOCK[[#This Row],[Costo total]]</f>
        <v>0</v>
      </c>
    </row>
    <row r="413" spans="1:28" s="7" customFormat="1" ht="50" customHeight="1" x14ac:dyDescent="0.15">
      <c r="A413" s="7" t="s">
        <v>977</v>
      </c>
      <c r="B413" s="70"/>
      <c r="C413" s="7" t="s">
        <v>4</v>
      </c>
      <c r="D413" s="7" t="s">
        <v>1712</v>
      </c>
      <c r="E413" s="7" t="s">
        <v>339</v>
      </c>
      <c r="F413" s="7" t="s">
        <v>251</v>
      </c>
      <c r="G413" s="7" t="s">
        <v>69</v>
      </c>
      <c r="H413" s="7">
        <f>STOCK[[#This Row],[Precio Final]]</f>
        <v>40</v>
      </c>
      <c r="I413" s="7">
        <f>STOCK[[#This Row],[Precio Venta Ideal (x1.5)]]</f>
        <v>56.916666666666664</v>
      </c>
      <c r="J413" s="8">
        <v>1</v>
      </c>
      <c r="K413" s="8">
        <f>SUMIFS(VENTAS[Cantidad],VENTAS[Código del producto Vendido],STOCK[[#This Row],[Code]])</f>
        <v>1</v>
      </c>
      <c r="L413" s="8">
        <f>STOCK[[#This Row],[Entradas]]-STOCK[[#This Row],[Salidas]]</f>
        <v>0</v>
      </c>
      <c r="M413" s="7">
        <f>STOCK[[#This Row],[Precio Final]]*10%</f>
        <v>4</v>
      </c>
      <c r="N413" s="7">
        <v>485</v>
      </c>
      <c r="O413" s="7">
        <v>18</v>
      </c>
      <c r="P413" s="7">
        <v>26.944444444444443</v>
      </c>
      <c r="Q413" s="8">
        <v>700</v>
      </c>
      <c r="R413" s="7">
        <v>10</v>
      </c>
      <c r="S413" s="7">
        <f>STOCK[[#This Row],[Peso (g)]]*STOCK[[#This Row],[Precio Envío Kilogramo (USD)]]/1000</f>
        <v>7</v>
      </c>
      <c r="T413" s="12">
        <f>STOCK[[#This Row],[Costo Unitario (USD)]]+STOCK[[#This Row],[Costo Envío (USD)]]+STOCK[[#This Row],[Comisión 10%]]</f>
        <v>37.944444444444443</v>
      </c>
      <c r="U413" s="7">
        <f>STOCK[[#This Row],[Costo total]]*1.5</f>
        <v>56.916666666666664</v>
      </c>
      <c r="V413" s="7">
        <v>40</v>
      </c>
      <c r="W413" s="7">
        <f>STOCK[[#This Row],[Precio Final]]-STOCK[[#This Row],[Costo total]]</f>
        <v>2.0555555555555571</v>
      </c>
      <c r="X413" s="7">
        <f>STOCK[[#This Row],[Ganancia Unitaria]]*STOCK[[#This Row],[Salidas]]</f>
        <v>2.0555555555555571</v>
      </c>
      <c r="AA413" s="7">
        <f>STOCK[[#This Row],[Costo total]]*STOCK[[#This Row],[Entradas]]</f>
        <v>37.944444444444443</v>
      </c>
      <c r="AB413" s="7">
        <f>STOCK[[#This Row],[Stock Actual]]*STOCK[[#This Row],[Costo total]]</f>
        <v>0</v>
      </c>
    </row>
    <row r="414" spans="1:28" s="12" customFormat="1" ht="50" customHeight="1" x14ac:dyDescent="0.15">
      <c r="A414" s="12" t="s">
        <v>976</v>
      </c>
      <c r="B414" s="70"/>
      <c r="C414" s="12" t="s">
        <v>4</v>
      </c>
      <c r="D414" s="12" t="s">
        <v>101</v>
      </c>
      <c r="E414" s="12" t="s">
        <v>1769</v>
      </c>
      <c r="F414" s="12" t="s">
        <v>2148</v>
      </c>
      <c r="G414" s="12" t="s">
        <v>69</v>
      </c>
      <c r="H414" s="12">
        <f>STOCK[[#This Row],[Precio Final]]</f>
        <v>40</v>
      </c>
      <c r="I414" s="12">
        <f>STOCK[[#This Row],[Precio Venta Ideal (x1.5)]]</f>
        <v>54.166666666666671</v>
      </c>
      <c r="J414" s="87">
        <v>1</v>
      </c>
      <c r="K414" s="87">
        <f>SUMIFS(VENTAS[Cantidad],VENTAS[Código del producto Vendido],STOCK[[#This Row],[Code]])</f>
        <v>0</v>
      </c>
      <c r="L414" s="87">
        <f>STOCK[[#This Row],[Entradas]]-STOCK[[#This Row],[Salidas]]</f>
        <v>1</v>
      </c>
      <c r="M414" s="12">
        <f>STOCK[[#This Row],[Precio Final]]*10%</f>
        <v>4</v>
      </c>
      <c r="N414" s="12">
        <v>452</v>
      </c>
      <c r="O414" s="12">
        <v>18</v>
      </c>
      <c r="P414" s="12">
        <v>25.111111111111111</v>
      </c>
      <c r="Q414" s="87">
        <v>700</v>
      </c>
      <c r="R414" s="12">
        <v>10</v>
      </c>
      <c r="S414" s="12">
        <f>STOCK[[#This Row],[Peso (g)]]*STOCK[[#This Row],[Precio Envío Kilogramo (USD)]]/1000</f>
        <v>7</v>
      </c>
      <c r="T414" s="12">
        <f>STOCK[[#This Row],[Costo Unitario (USD)]]+STOCK[[#This Row],[Costo Envío (USD)]]+STOCK[[#This Row],[Comisión 10%]]</f>
        <v>36.111111111111114</v>
      </c>
      <c r="U414" s="12">
        <f>STOCK[[#This Row],[Costo total]]*1.5</f>
        <v>54.166666666666671</v>
      </c>
      <c r="V414" s="12">
        <v>40</v>
      </c>
      <c r="W414" s="12">
        <f>STOCK[[#This Row],[Precio Final]]-STOCK[[#This Row],[Costo total]]</f>
        <v>3.8888888888888857</v>
      </c>
      <c r="X414" s="12">
        <f>STOCK[[#This Row],[Ganancia Unitaria]]*STOCK[[#This Row],[Salidas]]</f>
        <v>0</v>
      </c>
      <c r="AA414" s="12">
        <f>STOCK[[#This Row],[Costo total]]*STOCK[[#This Row],[Entradas]]</f>
        <v>36.111111111111114</v>
      </c>
      <c r="AB414" s="12">
        <f>STOCK[[#This Row],[Stock Actual]]*STOCK[[#This Row],[Costo total]]</f>
        <v>36.111111111111114</v>
      </c>
    </row>
    <row r="415" spans="1:28" s="7" customFormat="1" ht="50" customHeight="1" x14ac:dyDescent="0.15">
      <c r="A415" s="7" t="s">
        <v>975</v>
      </c>
      <c r="B415" s="70"/>
      <c r="C415" s="7" t="s">
        <v>4</v>
      </c>
      <c r="D415" s="7" t="s">
        <v>134</v>
      </c>
      <c r="E415" s="7" t="s">
        <v>235</v>
      </c>
      <c r="F415" s="7" t="s">
        <v>249</v>
      </c>
      <c r="G415" s="7" t="s">
        <v>69</v>
      </c>
      <c r="H415" s="7">
        <f>STOCK[[#This Row],[Precio Final]]</f>
        <v>7</v>
      </c>
      <c r="I415" s="7">
        <f>STOCK[[#This Row],[Precio Venta Ideal (x1.5)]]</f>
        <v>6.6166666666666671</v>
      </c>
      <c r="J415" s="8">
        <v>4</v>
      </c>
      <c r="K415" s="8">
        <f>SUMIFS(VENTAS[Cantidad],VENTAS[Código del producto Vendido],STOCK[[#This Row],[Code]])</f>
        <v>4</v>
      </c>
      <c r="L415" s="8">
        <f>STOCK[[#This Row],[Entradas]]-STOCK[[#This Row],[Salidas]]</f>
        <v>0</v>
      </c>
      <c r="M415" s="7">
        <f>STOCK[[#This Row],[Precio Final]]*10%</f>
        <v>0.70000000000000007</v>
      </c>
      <c r="N415" s="7">
        <v>65</v>
      </c>
      <c r="O415" s="7">
        <v>18</v>
      </c>
      <c r="P415" s="7">
        <v>3.6111111111111112</v>
      </c>
      <c r="Q415" s="8">
        <v>10</v>
      </c>
      <c r="R415" s="7">
        <v>10</v>
      </c>
      <c r="S415" s="7">
        <f>STOCK[[#This Row],[Peso (g)]]*STOCK[[#This Row],[Precio Envío Kilogramo (USD)]]/1000</f>
        <v>0.1</v>
      </c>
      <c r="T415" s="12">
        <f>STOCK[[#This Row],[Costo Unitario (USD)]]+STOCK[[#This Row],[Costo Envío (USD)]]+STOCK[[#This Row],[Comisión 10%]]</f>
        <v>4.4111111111111114</v>
      </c>
      <c r="U415" s="7">
        <f>STOCK[[#This Row],[Costo total]]*1.5</f>
        <v>6.6166666666666671</v>
      </c>
      <c r="V415" s="7">
        <v>7</v>
      </c>
      <c r="W415" s="7">
        <f>STOCK[[#This Row],[Precio Final]]-STOCK[[#This Row],[Costo total]]</f>
        <v>2.5888888888888886</v>
      </c>
      <c r="X415" s="7">
        <f>STOCK[[#This Row],[Ganancia Unitaria]]*STOCK[[#This Row],[Salidas]]</f>
        <v>10.355555555555554</v>
      </c>
      <c r="AA415" s="7">
        <f>STOCK[[#This Row],[Costo total]]*STOCK[[#This Row],[Entradas]]</f>
        <v>17.644444444444446</v>
      </c>
      <c r="AB415" s="7">
        <f>STOCK[[#This Row],[Stock Actual]]*STOCK[[#This Row],[Costo total]]</f>
        <v>0</v>
      </c>
    </row>
    <row r="416" spans="1:28" s="12" customFormat="1" ht="50" customHeight="1" x14ac:dyDescent="0.15">
      <c r="A416" s="12" t="s">
        <v>844</v>
      </c>
      <c r="B416" s="70"/>
      <c r="C416" s="12" t="s">
        <v>4</v>
      </c>
      <c r="D416" s="12" t="s">
        <v>1951</v>
      </c>
      <c r="E416" s="12" t="s">
        <v>3107</v>
      </c>
      <c r="F416" s="12" t="s">
        <v>2179</v>
      </c>
      <c r="G416" s="12" t="s">
        <v>69</v>
      </c>
      <c r="H416" s="12">
        <f>STOCK[[#This Row],[Precio Final]]</f>
        <v>7</v>
      </c>
      <c r="I416" s="12">
        <f>STOCK[[#This Row],[Precio Venta Ideal (x1.5)]]</f>
        <v>6.6166666666666671</v>
      </c>
      <c r="J416" s="87">
        <v>4</v>
      </c>
      <c r="K416" s="87">
        <f>SUMIFS(VENTAS[Cantidad],VENTAS[Código del producto Vendido],STOCK[[#This Row],[Code]])</f>
        <v>2</v>
      </c>
      <c r="L416" s="87">
        <f>STOCK[[#This Row],[Entradas]]-STOCK[[#This Row],[Salidas]]</f>
        <v>2</v>
      </c>
      <c r="M416" s="12">
        <f>STOCK[[#This Row],[Precio Final]]*10%</f>
        <v>0.70000000000000007</v>
      </c>
      <c r="N416" s="12">
        <v>65</v>
      </c>
      <c r="O416" s="12">
        <v>18</v>
      </c>
      <c r="P416" s="12">
        <v>3.6111111111111112</v>
      </c>
      <c r="Q416" s="87">
        <v>10</v>
      </c>
      <c r="R416" s="12">
        <v>10</v>
      </c>
      <c r="S416" s="12">
        <f>STOCK[[#This Row],[Peso (g)]]*STOCK[[#This Row],[Precio Envío Kilogramo (USD)]]/1000</f>
        <v>0.1</v>
      </c>
      <c r="T416" s="12">
        <f>STOCK[[#This Row],[Costo Unitario (USD)]]+STOCK[[#This Row],[Costo Envío (USD)]]+STOCK[[#This Row],[Comisión 10%]]</f>
        <v>4.4111111111111114</v>
      </c>
      <c r="U416" s="12">
        <f>STOCK[[#This Row],[Costo total]]*1.5</f>
        <v>6.6166666666666671</v>
      </c>
      <c r="V416" s="12">
        <v>7</v>
      </c>
      <c r="W416" s="12">
        <f>STOCK[[#This Row],[Precio Final]]-STOCK[[#This Row],[Costo total]]</f>
        <v>2.5888888888888886</v>
      </c>
      <c r="X416" s="12">
        <f>STOCK[[#This Row],[Ganancia Unitaria]]*STOCK[[#This Row],[Salidas]]</f>
        <v>5.1777777777777771</v>
      </c>
      <c r="AA416" s="12">
        <f>STOCK[[#This Row],[Costo total]]*STOCK[[#This Row],[Entradas]]</f>
        <v>17.644444444444446</v>
      </c>
      <c r="AB416" s="12">
        <f>STOCK[[#This Row],[Stock Actual]]*STOCK[[#This Row],[Costo total]]</f>
        <v>8.8222222222222229</v>
      </c>
    </row>
    <row r="417" spans="1:28" s="7" customFormat="1" ht="50" customHeight="1" x14ac:dyDescent="0.15">
      <c r="A417" s="7" t="s">
        <v>845</v>
      </c>
      <c r="B417" s="70"/>
      <c r="C417" s="7" t="s">
        <v>4</v>
      </c>
      <c r="D417" s="7" t="s">
        <v>134</v>
      </c>
      <c r="E417" s="7" t="s">
        <v>337</v>
      </c>
      <c r="F417" s="7" t="s">
        <v>2103</v>
      </c>
      <c r="G417" s="7" t="s">
        <v>69</v>
      </c>
      <c r="H417" s="7">
        <f>STOCK[[#This Row],[Precio Final]]</f>
        <v>3.5</v>
      </c>
      <c r="I417" s="7">
        <f>STOCK[[#This Row],[Precio Venta Ideal (x1.5)]]</f>
        <v>3.5166666666666666</v>
      </c>
      <c r="J417" s="8">
        <v>5</v>
      </c>
      <c r="K417" s="8">
        <f>SUMIFS(VENTAS[Cantidad],VENTAS[Código del producto Vendido],STOCK[[#This Row],[Code]])</f>
        <v>3</v>
      </c>
      <c r="L417" s="8">
        <f>STOCK[[#This Row],[Entradas]]-STOCK[[#This Row],[Salidas]]</f>
        <v>2</v>
      </c>
      <c r="M417" s="7">
        <f>STOCK[[#This Row],[Precio Final]]*10%</f>
        <v>0.35000000000000003</v>
      </c>
      <c r="N417" s="7">
        <v>35</v>
      </c>
      <c r="O417" s="7">
        <v>18</v>
      </c>
      <c r="P417" s="7">
        <v>1.9444444444444444</v>
      </c>
      <c r="Q417" s="8">
        <v>5</v>
      </c>
      <c r="R417" s="7">
        <v>10</v>
      </c>
      <c r="S417" s="7">
        <f>STOCK[[#This Row],[Peso (g)]]*STOCK[[#This Row],[Precio Envío Kilogramo (USD)]]/1000</f>
        <v>0.05</v>
      </c>
      <c r="T417" s="12">
        <f>STOCK[[#This Row],[Costo Unitario (USD)]]+STOCK[[#This Row],[Costo Envío (USD)]]+STOCK[[#This Row],[Comisión 10%]]</f>
        <v>2.3444444444444446</v>
      </c>
      <c r="U417" s="7">
        <f>STOCK[[#This Row],[Costo total]]*1.5</f>
        <v>3.5166666666666666</v>
      </c>
      <c r="V417" s="7">
        <v>3.5</v>
      </c>
      <c r="W417" s="7">
        <f>STOCK[[#This Row],[Precio Final]]-STOCK[[#This Row],[Costo total]]</f>
        <v>1.1555555555555554</v>
      </c>
      <c r="X417" s="7">
        <f>STOCK[[#This Row],[Ganancia Unitaria]]*STOCK[[#This Row],[Salidas]]</f>
        <v>3.4666666666666663</v>
      </c>
      <c r="AA417" s="7">
        <f>STOCK[[#This Row],[Costo total]]*STOCK[[#This Row],[Entradas]]</f>
        <v>11.722222222222223</v>
      </c>
      <c r="AB417" s="7">
        <f>STOCK[[#This Row],[Stock Actual]]*STOCK[[#This Row],[Costo total]]</f>
        <v>4.6888888888888891</v>
      </c>
    </row>
    <row r="418" spans="1:28" s="12" customFormat="1" ht="50" customHeight="1" x14ac:dyDescent="0.15">
      <c r="A418" s="12" t="s">
        <v>846</v>
      </c>
      <c r="B418" s="70"/>
      <c r="C418" s="12" t="s">
        <v>4</v>
      </c>
      <c r="D418" s="12" t="s">
        <v>95</v>
      </c>
      <c r="E418" s="12" t="s">
        <v>338</v>
      </c>
      <c r="F418" s="12" t="s">
        <v>336</v>
      </c>
      <c r="G418" s="12" t="s">
        <v>69</v>
      </c>
      <c r="H418" s="12">
        <f>STOCK[[#This Row],[Precio Final]]</f>
        <v>0</v>
      </c>
      <c r="I418" s="12">
        <f>STOCK[[#This Row],[Precio Venta Ideal (x1.5)]]</f>
        <v>18.166666666666664</v>
      </c>
      <c r="J418" s="87">
        <v>0</v>
      </c>
      <c r="K418" s="87">
        <f>SUMIFS(VENTAS[Cantidad],VENTAS[Código del producto Vendido],STOCK[[#This Row],[Code]])</f>
        <v>0</v>
      </c>
      <c r="L418" s="87">
        <f>STOCK[[#This Row],[Entradas]]-STOCK[[#This Row],[Salidas]]</f>
        <v>0</v>
      </c>
      <c r="M418" s="12">
        <f>STOCK[[#This Row],[Precio Final]]*10%</f>
        <v>0</v>
      </c>
      <c r="N418" s="12">
        <v>200</v>
      </c>
      <c r="O418" s="12">
        <v>18</v>
      </c>
      <c r="P418" s="12">
        <v>11.111111111111111</v>
      </c>
      <c r="Q418" s="87">
        <v>100</v>
      </c>
      <c r="R418" s="12">
        <v>10</v>
      </c>
      <c r="S418" s="12">
        <f>STOCK[[#This Row],[Peso (g)]]*STOCK[[#This Row],[Precio Envío Kilogramo (USD)]]/1000</f>
        <v>1</v>
      </c>
      <c r="T418" s="12">
        <f>STOCK[[#This Row],[Costo Unitario (USD)]]+STOCK[[#This Row],[Costo Envío (USD)]]+STOCK[[#This Row],[Comisión 10%]]</f>
        <v>12.111111111111111</v>
      </c>
      <c r="U418" s="12">
        <f>STOCK[[#This Row],[Costo total]]*1.5</f>
        <v>18.166666666666664</v>
      </c>
      <c r="V418" s="12">
        <v>0</v>
      </c>
      <c r="W418" s="12">
        <f>STOCK[[#This Row],[Precio Final]]-STOCK[[#This Row],[Costo total]]</f>
        <v>-12.111111111111111</v>
      </c>
      <c r="X418" s="12">
        <f>STOCK[[#This Row],[Ganancia Unitaria]]*STOCK[[#This Row],[Salidas]]</f>
        <v>0</v>
      </c>
      <c r="AA418" s="12">
        <f>STOCK[[#This Row],[Costo total]]*STOCK[[#This Row],[Entradas]]</f>
        <v>0</v>
      </c>
      <c r="AB418" s="12">
        <f>STOCK[[#This Row],[Stock Actual]]*STOCK[[#This Row],[Costo total]]</f>
        <v>0</v>
      </c>
    </row>
    <row r="419" spans="1:28" s="7" customFormat="1" ht="50" customHeight="1" x14ac:dyDescent="0.15">
      <c r="A419" s="7" t="s">
        <v>847</v>
      </c>
      <c r="B419" s="70"/>
      <c r="C419" s="7" t="s">
        <v>4</v>
      </c>
      <c r="D419" s="7" t="s">
        <v>1519</v>
      </c>
      <c r="E419" s="7" t="s">
        <v>2229</v>
      </c>
      <c r="F419" s="7" t="s">
        <v>2137</v>
      </c>
      <c r="G419" s="7" t="s">
        <v>69</v>
      </c>
      <c r="H419" s="7">
        <f>STOCK[[#This Row],[Precio Final]]</f>
        <v>8</v>
      </c>
      <c r="I419" s="7">
        <f>STOCK[[#This Row],[Precio Venta Ideal (x1.5)]]</f>
        <v>6.9333333333333336</v>
      </c>
      <c r="J419" s="8">
        <v>0</v>
      </c>
      <c r="K419" s="8">
        <f>SUMIFS(VENTAS[Cantidad],VENTAS[Código del producto Vendido],STOCK[[#This Row],[Code]])</f>
        <v>0</v>
      </c>
      <c r="L419" s="8">
        <f>STOCK[[#This Row],[Entradas]]-STOCK[[#This Row],[Salidas]]</f>
        <v>0</v>
      </c>
      <c r="M419" s="7">
        <f>STOCK[[#This Row],[Precio Final]]*10%</f>
        <v>0.8</v>
      </c>
      <c r="N419" s="7">
        <v>58</v>
      </c>
      <c r="O419" s="7">
        <v>18</v>
      </c>
      <c r="P419" s="7">
        <v>3.2222222222222223</v>
      </c>
      <c r="Q419" s="8">
        <v>60</v>
      </c>
      <c r="R419" s="7">
        <v>10</v>
      </c>
      <c r="S419" s="7">
        <f>STOCK[[#This Row],[Peso (g)]]*STOCK[[#This Row],[Precio Envío Kilogramo (USD)]]/1000</f>
        <v>0.6</v>
      </c>
      <c r="T419" s="12">
        <f>STOCK[[#This Row],[Costo Unitario (USD)]]+STOCK[[#This Row],[Costo Envío (USD)]]+STOCK[[#This Row],[Comisión 10%]]</f>
        <v>4.6222222222222227</v>
      </c>
      <c r="U419" s="7">
        <f>STOCK[[#This Row],[Costo total]]*1.5</f>
        <v>6.9333333333333336</v>
      </c>
      <c r="V419" s="7">
        <v>8</v>
      </c>
      <c r="W419" s="7">
        <f>STOCK[[#This Row],[Precio Final]]-STOCK[[#This Row],[Costo total]]</f>
        <v>3.3777777777777773</v>
      </c>
      <c r="X419" s="7">
        <f>STOCK[[#This Row],[Ganancia Unitaria]]*STOCK[[#This Row],[Salidas]]</f>
        <v>0</v>
      </c>
      <c r="AA419" s="7">
        <f>STOCK[[#This Row],[Costo total]]*STOCK[[#This Row],[Entradas]]</f>
        <v>0</v>
      </c>
      <c r="AB419" s="7">
        <f>STOCK[[#This Row],[Stock Actual]]*STOCK[[#This Row],[Costo total]]</f>
        <v>0</v>
      </c>
    </row>
    <row r="420" spans="1:28" s="12" customFormat="1" ht="50" customHeight="1" x14ac:dyDescent="0.15">
      <c r="A420" s="12" t="s">
        <v>848</v>
      </c>
      <c r="B420" s="70"/>
      <c r="C420" s="12" t="s">
        <v>4</v>
      </c>
      <c r="D420" s="12" t="s">
        <v>134</v>
      </c>
      <c r="E420" s="12" t="s">
        <v>337</v>
      </c>
      <c r="F420" s="12" t="s">
        <v>2132</v>
      </c>
      <c r="G420" s="12" t="s">
        <v>69</v>
      </c>
      <c r="H420" s="12">
        <f>STOCK[[#This Row],[Precio Final]]</f>
        <v>3.5</v>
      </c>
      <c r="I420" s="12">
        <f>STOCK[[#This Row],[Precio Venta Ideal (x1.5)]]</f>
        <v>3.5166666666666666</v>
      </c>
      <c r="J420" s="87">
        <v>5</v>
      </c>
      <c r="K420" s="87">
        <f>SUMIFS(VENTAS[Cantidad],VENTAS[Código del producto Vendido],STOCK[[#This Row],[Code]])</f>
        <v>3</v>
      </c>
      <c r="L420" s="87">
        <f>STOCK[[#This Row],[Entradas]]-STOCK[[#This Row],[Salidas]]</f>
        <v>2</v>
      </c>
      <c r="M420" s="12">
        <f>STOCK[[#This Row],[Precio Final]]*10%</f>
        <v>0.35000000000000003</v>
      </c>
      <c r="N420" s="12">
        <v>35</v>
      </c>
      <c r="O420" s="12">
        <v>18</v>
      </c>
      <c r="P420" s="12">
        <v>1.9444444444444444</v>
      </c>
      <c r="Q420" s="87">
        <v>5</v>
      </c>
      <c r="R420" s="12">
        <v>10</v>
      </c>
      <c r="S420" s="12">
        <f>STOCK[[#This Row],[Peso (g)]]*STOCK[[#This Row],[Precio Envío Kilogramo (USD)]]/1000</f>
        <v>0.05</v>
      </c>
      <c r="T420" s="12">
        <f>STOCK[[#This Row],[Costo Unitario (USD)]]+STOCK[[#This Row],[Costo Envío (USD)]]+STOCK[[#This Row],[Comisión 10%]]</f>
        <v>2.3444444444444446</v>
      </c>
      <c r="U420" s="12">
        <f>STOCK[[#This Row],[Costo total]]*1.5</f>
        <v>3.5166666666666666</v>
      </c>
      <c r="V420" s="12">
        <v>3.5</v>
      </c>
      <c r="W420" s="12">
        <f>STOCK[[#This Row],[Precio Final]]-STOCK[[#This Row],[Costo total]]</f>
        <v>1.1555555555555554</v>
      </c>
      <c r="X420" s="12">
        <f>STOCK[[#This Row],[Ganancia Unitaria]]*STOCK[[#This Row],[Salidas]]</f>
        <v>3.4666666666666663</v>
      </c>
      <c r="AA420" s="12">
        <f>STOCK[[#This Row],[Costo total]]*STOCK[[#This Row],[Entradas]]</f>
        <v>11.722222222222223</v>
      </c>
      <c r="AB420" s="12">
        <f>STOCK[[#This Row],[Stock Actual]]*STOCK[[#This Row],[Costo total]]</f>
        <v>4.6888888888888891</v>
      </c>
    </row>
    <row r="421" spans="1:28" s="7" customFormat="1" ht="50" customHeight="1" x14ac:dyDescent="0.15">
      <c r="A421" s="7" t="s">
        <v>849</v>
      </c>
      <c r="B421" s="70"/>
      <c r="C421" s="7" t="s">
        <v>4</v>
      </c>
      <c r="D421" s="7" t="s">
        <v>1911</v>
      </c>
      <c r="E421" s="7" t="s">
        <v>2064</v>
      </c>
      <c r="F421" s="7" t="s">
        <v>241</v>
      </c>
      <c r="G421" s="7" t="s">
        <v>69</v>
      </c>
      <c r="H421" s="7">
        <f>STOCK[[#This Row],[Precio Final]]</f>
        <v>12</v>
      </c>
      <c r="I421" s="7">
        <f>STOCK[[#This Row],[Precio Venta Ideal (x1.5)]]</f>
        <v>11.337272727272726</v>
      </c>
      <c r="J421" s="8">
        <v>4</v>
      </c>
      <c r="K421" s="8">
        <f>SUMIFS(VENTAS[Cantidad],VENTAS[Código del producto Vendido],STOCK[[#This Row],[Code]])</f>
        <v>4</v>
      </c>
      <c r="L421" s="8">
        <f>STOCK[[#This Row],[Entradas]]-STOCK[[#This Row],[Salidas]]</f>
        <v>0</v>
      </c>
      <c r="M421" s="7">
        <f>STOCK[[#This Row],[Precio Final]]*10%</f>
        <v>1.2000000000000002</v>
      </c>
      <c r="N421" s="7">
        <v>76</v>
      </c>
      <c r="O421" s="7">
        <v>17.600000000000001</v>
      </c>
      <c r="P421" s="7">
        <v>4.3181818181818175</v>
      </c>
      <c r="Q421" s="8">
        <v>120</v>
      </c>
      <c r="R421" s="7">
        <v>17</v>
      </c>
      <c r="S421" s="7">
        <f>STOCK[[#This Row],[Peso (g)]]*STOCK[[#This Row],[Precio Envío Kilogramo (USD)]]/1000</f>
        <v>2.04</v>
      </c>
      <c r="T421" s="12">
        <f>STOCK[[#This Row],[Costo Unitario (USD)]]+STOCK[[#This Row],[Costo Envío (USD)]]+STOCK[[#This Row],[Comisión 10%]]</f>
        <v>7.5581818181818177</v>
      </c>
      <c r="U421" s="7">
        <f>STOCK[[#This Row],[Costo total]]*1.5</f>
        <v>11.337272727272726</v>
      </c>
      <c r="V421" s="7">
        <v>12</v>
      </c>
      <c r="W421" s="7">
        <f>STOCK[[#This Row],[Precio Final]]-STOCK[[#This Row],[Costo total]]</f>
        <v>4.4418181818181823</v>
      </c>
      <c r="X421" s="7">
        <f>STOCK[[#This Row],[Ganancia Unitaria]]*STOCK[[#This Row],[Salidas]]</f>
        <v>17.767272727272729</v>
      </c>
      <c r="Y421" s="7" t="s">
        <v>430</v>
      </c>
      <c r="AA421" s="7">
        <f>STOCK[[#This Row],[Costo total]]*STOCK[[#This Row],[Entradas]]</f>
        <v>30.232727272727271</v>
      </c>
      <c r="AB421" s="7">
        <f>STOCK[[#This Row],[Stock Actual]]*STOCK[[#This Row],[Costo total]]</f>
        <v>0</v>
      </c>
    </row>
    <row r="422" spans="1:28" s="12" customFormat="1" ht="50" customHeight="1" x14ac:dyDescent="0.15">
      <c r="A422" s="12" t="s">
        <v>850</v>
      </c>
      <c r="B422" s="70"/>
      <c r="C422" s="12" t="s">
        <v>4</v>
      </c>
      <c r="D422" s="12" t="s">
        <v>1911</v>
      </c>
      <c r="E422" s="12" t="s">
        <v>423</v>
      </c>
      <c r="F422" s="12" t="s">
        <v>238</v>
      </c>
      <c r="G422" s="12" t="s">
        <v>69</v>
      </c>
      <c r="H422" s="12">
        <f>STOCK[[#This Row],[Precio Final]]</f>
        <v>14</v>
      </c>
      <c r="I422" s="12">
        <f>STOCK[[#This Row],[Precio Venta Ideal (x1.5)]]</f>
        <v>14.059772727272726</v>
      </c>
      <c r="J422" s="87">
        <v>2</v>
      </c>
      <c r="K422" s="87">
        <f>SUMIFS(VENTAS[Cantidad],VENTAS[Código del producto Vendido],STOCK[[#This Row],[Code]])</f>
        <v>2</v>
      </c>
      <c r="L422" s="87">
        <f>STOCK[[#This Row],[Entradas]]-STOCK[[#This Row],[Salidas]]</f>
        <v>0</v>
      </c>
      <c r="M422" s="12">
        <f>STOCK[[#This Row],[Precio Final]]*10%</f>
        <v>1.4000000000000001</v>
      </c>
      <c r="N422" s="12">
        <v>76</v>
      </c>
      <c r="O422" s="12">
        <v>17.600000000000001</v>
      </c>
      <c r="P422" s="12">
        <v>4.3181818181818175</v>
      </c>
      <c r="Q422" s="87">
        <v>215</v>
      </c>
      <c r="R422" s="12">
        <v>17</v>
      </c>
      <c r="S422" s="12">
        <f>STOCK[[#This Row],[Peso (g)]]*STOCK[[#This Row],[Precio Envío Kilogramo (USD)]]/1000</f>
        <v>3.6549999999999998</v>
      </c>
      <c r="T422" s="12">
        <f>STOCK[[#This Row],[Costo Unitario (USD)]]+STOCK[[#This Row],[Costo Envío (USD)]]+STOCK[[#This Row],[Comisión 10%]]</f>
        <v>9.3731818181818181</v>
      </c>
      <c r="U422" s="12">
        <f>STOCK[[#This Row],[Costo total]]*1.5</f>
        <v>14.059772727272726</v>
      </c>
      <c r="V422" s="12">
        <v>14</v>
      </c>
      <c r="W422" s="12">
        <f>STOCK[[#This Row],[Precio Final]]-STOCK[[#This Row],[Costo total]]</f>
        <v>4.6268181818181819</v>
      </c>
      <c r="X422" s="12">
        <f>STOCK[[#This Row],[Ganancia Unitaria]]*STOCK[[#This Row],[Salidas]]</f>
        <v>9.2536363636363639</v>
      </c>
      <c r="Y422" s="12" t="s">
        <v>421</v>
      </c>
      <c r="AA422" s="12">
        <f>STOCK[[#This Row],[Costo total]]*STOCK[[#This Row],[Entradas]]</f>
        <v>18.746363636363636</v>
      </c>
      <c r="AB422" s="12">
        <f>STOCK[[#This Row],[Stock Actual]]*STOCK[[#This Row],[Costo total]]</f>
        <v>0</v>
      </c>
    </row>
    <row r="423" spans="1:28" s="7" customFormat="1" ht="50" customHeight="1" x14ac:dyDescent="0.15">
      <c r="A423" s="7" t="s">
        <v>851</v>
      </c>
      <c r="B423" s="70"/>
      <c r="C423" s="7" t="s">
        <v>4</v>
      </c>
      <c r="D423" s="7" t="s">
        <v>1911</v>
      </c>
      <c r="E423" s="7" t="s">
        <v>423</v>
      </c>
      <c r="F423" s="7" t="s">
        <v>244</v>
      </c>
      <c r="G423" s="7" t="s">
        <v>69</v>
      </c>
      <c r="H423" s="7">
        <f>STOCK[[#This Row],[Precio Final]]</f>
        <v>14</v>
      </c>
      <c r="I423" s="7">
        <f>STOCK[[#This Row],[Precio Venta Ideal (x1.5)]]</f>
        <v>14.059772727272726</v>
      </c>
      <c r="J423" s="8">
        <v>2</v>
      </c>
      <c r="K423" s="8">
        <f>SUMIFS(VENTAS[Cantidad],VENTAS[Código del producto Vendido],STOCK[[#This Row],[Code]])</f>
        <v>2</v>
      </c>
      <c r="L423" s="8">
        <f>STOCK[[#This Row],[Entradas]]-STOCK[[#This Row],[Salidas]]</f>
        <v>0</v>
      </c>
      <c r="M423" s="7">
        <f>STOCK[[#This Row],[Precio Final]]*10%</f>
        <v>1.4000000000000001</v>
      </c>
      <c r="N423" s="7">
        <v>76</v>
      </c>
      <c r="O423" s="7">
        <v>17.600000000000001</v>
      </c>
      <c r="P423" s="7">
        <v>4.3181818181818175</v>
      </c>
      <c r="Q423" s="8">
        <v>215</v>
      </c>
      <c r="R423" s="7">
        <v>17</v>
      </c>
      <c r="S423" s="7">
        <f>STOCK[[#This Row],[Peso (g)]]*STOCK[[#This Row],[Precio Envío Kilogramo (USD)]]/1000</f>
        <v>3.6549999999999998</v>
      </c>
      <c r="T423" s="12">
        <f>STOCK[[#This Row],[Costo Unitario (USD)]]+STOCK[[#This Row],[Costo Envío (USD)]]+STOCK[[#This Row],[Comisión 10%]]</f>
        <v>9.3731818181818181</v>
      </c>
      <c r="U423" s="7">
        <f>STOCK[[#This Row],[Costo total]]*1.5</f>
        <v>14.059772727272726</v>
      </c>
      <c r="V423" s="7">
        <v>14</v>
      </c>
      <c r="W423" s="7">
        <f>STOCK[[#This Row],[Precio Final]]-STOCK[[#This Row],[Costo total]]</f>
        <v>4.6268181818181819</v>
      </c>
      <c r="X423" s="7">
        <f>STOCK[[#This Row],[Ganancia Unitaria]]*STOCK[[#This Row],[Salidas]]</f>
        <v>9.2536363636363639</v>
      </c>
      <c r="Y423" s="7" t="s">
        <v>421</v>
      </c>
      <c r="AA423" s="7">
        <f>STOCK[[#This Row],[Costo total]]*STOCK[[#This Row],[Entradas]]</f>
        <v>18.746363636363636</v>
      </c>
      <c r="AB423" s="7">
        <f>STOCK[[#This Row],[Stock Actual]]*STOCK[[#This Row],[Costo total]]</f>
        <v>0</v>
      </c>
    </row>
    <row r="424" spans="1:28" s="12" customFormat="1" ht="50" customHeight="1" x14ac:dyDescent="0.15">
      <c r="A424" s="12" t="s">
        <v>433</v>
      </c>
      <c r="B424" s="70"/>
      <c r="C424" s="12" t="s">
        <v>4</v>
      </c>
      <c r="D424" s="12" t="s">
        <v>211</v>
      </c>
      <c r="E424" s="12" t="s">
        <v>405</v>
      </c>
      <c r="F424" s="12" t="s">
        <v>239</v>
      </c>
      <c r="G424" s="12" t="s">
        <v>69</v>
      </c>
      <c r="H424" s="12">
        <f>STOCK[[#This Row],[Precio Final]]</f>
        <v>25</v>
      </c>
      <c r="I424" s="12">
        <f>STOCK[[#This Row],[Precio Venta Ideal (x1.5)]]</f>
        <v>28.019318181818182</v>
      </c>
      <c r="J424" s="87">
        <v>1</v>
      </c>
      <c r="K424" s="87">
        <f>SUMIFS(VENTAS[Cantidad],VENTAS[Código del producto Vendido],STOCK[[#This Row],[Code]])</f>
        <v>1</v>
      </c>
      <c r="L424" s="87">
        <f>STOCK[[#This Row],[Entradas]]-STOCK[[#This Row],[Salidas]]</f>
        <v>0</v>
      </c>
      <c r="M424" s="12">
        <f>STOCK[[#This Row],[Precio Final]]*10%</f>
        <v>2.5</v>
      </c>
      <c r="N424" s="12">
        <v>195</v>
      </c>
      <c r="O424" s="12">
        <v>17.600000000000001</v>
      </c>
      <c r="P424" s="12">
        <v>11.079545454545453</v>
      </c>
      <c r="Q424" s="87">
        <v>300</v>
      </c>
      <c r="R424" s="12">
        <v>17</v>
      </c>
      <c r="S424" s="12">
        <f>STOCK[[#This Row],[Peso (g)]]*STOCK[[#This Row],[Precio Envío Kilogramo (USD)]]/1000</f>
        <v>5.0999999999999996</v>
      </c>
      <c r="T424" s="12">
        <f>STOCK[[#This Row],[Costo Unitario (USD)]]+STOCK[[#This Row],[Costo Envío (USD)]]+STOCK[[#This Row],[Comisión 10%]]</f>
        <v>18.679545454545455</v>
      </c>
      <c r="U424" s="12">
        <f>STOCK[[#This Row],[Costo total]]*1.5</f>
        <v>28.019318181818182</v>
      </c>
      <c r="V424" s="12">
        <v>25</v>
      </c>
      <c r="W424" s="12">
        <f>STOCK[[#This Row],[Precio Final]]-STOCK[[#This Row],[Costo total]]</f>
        <v>6.3204545454545453</v>
      </c>
      <c r="X424" s="12">
        <f>STOCK[[#This Row],[Ganancia Unitaria]]*STOCK[[#This Row],[Salidas]]</f>
        <v>6.3204545454545453</v>
      </c>
      <c r="Y424" s="12" t="s">
        <v>421</v>
      </c>
      <c r="AA424" s="12">
        <f>STOCK[[#This Row],[Costo total]]*STOCK[[#This Row],[Entradas]]</f>
        <v>18.679545454545455</v>
      </c>
      <c r="AB424" s="12">
        <f>STOCK[[#This Row],[Stock Actual]]*STOCK[[#This Row],[Costo total]]</f>
        <v>0</v>
      </c>
    </row>
    <row r="425" spans="1:28" s="7" customFormat="1" ht="50" customHeight="1" x14ac:dyDescent="0.15">
      <c r="A425" s="7" t="s">
        <v>852</v>
      </c>
      <c r="B425" s="70"/>
      <c r="C425" s="7" t="s">
        <v>4</v>
      </c>
      <c r="D425" s="7" t="s">
        <v>211</v>
      </c>
      <c r="E425" s="7" t="s">
        <v>405</v>
      </c>
      <c r="F425" s="7" t="s">
        <v>244</v>
      </c>
      <c r="G425" s="7" t="s">
        <v>69</v>
      </c>
      <c r="H425" s="7">
        <f>STOCK[[#This Row],[Precio Final]]</f>
        <v>25</v>
      </c>
      <c r="I425" s="7">
        <f>STOCK[[#This Row],[Precio Venta Ideal (x1.5)]]</f>
        <v>26.74431818181818</v>
      </c>
      <c r="J425" s="8">
        <v>2</v>
      </c>
      <c r="K425" s="8">
        <f>SUMIFS(VENTAS[Cantidad],VENTAS[Código del producto Vendido],STOCK[[#This Row],[Code]])</f>
        <v>2</v>
      </c>
      <c r="L425" s="8">
        <f>STOCK[[#This Row],[Entradas]]-STOCK[[#This Row],[Salidas]]</f>
        <v>0</v>
      </c>
      <c r="M425" s="7">
        <f>STOCK[[#This Row],[Precio Final]]*10%</f>
        <v>2.5</v>
      </c>
      <c r="N425" s="7">
        <v>195</v>
      </c>
      <c r="O425" s="7">
        <v>17.600000000000001</v>
      </c>
      <c r="P425" s="7">
        <v>11.079545454545453</v>
      </c>
      <c r="Q425" s="8">
        <v>250</v>
      </c>
      <c r="R425" s="7">
        <v>17</v>
      </c>
      <c r="S425" s="7">
        <f>STOCK[[#This Row],[Peso (g)]]*STOCK[[#This Row],[Precio Envío Kilogramo (USD)]]/1000</f>
        <v>4.25</v>
      </c>
      <c r="T425" s="12">
        <f>STOCK[[#This Row],[Costo Unitario (USD)]]+STOCK[[#This Row],[Costo Envío (USD)]]+STOCK[[#This Row],[Comisión 10%]]</f>
        <v>17.829545454545453</v>
      </c>
      <c r="U425" s="7">
        <f>STOCK[[#This Row],[Costo total]]*1.5</f>
        <v>26.74431818181818</v>
      </c>
      <c r="V425" s="7">
        <v>25</v>
      </c>
      <c r="W425" s="7">
        <f>STOCK[[#This Row],[Precio Final]]-STOCK[[#This Row],[Costo total]]</f>
        <v>7.1704545454545467</v>
      </c>
      <c r="X425" s="7">
        <f>STOCK[[#This Row],[Ganancia Unitaria]]*STOCK[[#This Row],[Salidas]]</f>
        <v>14.340909090909093</v>
      </c>
      <c r="Y425" s="7" t="s">
        <v>421</v>
      </c>
      <c r="AA425" s="7">
        <f>STOCK[[#This Row],[Costo total]]*STOCK[[#This Row],[Entradas]]</f>
        <v>35.659090909090907</v>
      </c>
      <c r="AB425" s="7">
        <f>STOCK[[#This Row],[Stock Actual]]*STOCK[[#This Row],[Costo total]]</f>
        <v>0</v>
      </c>
    </row>
    <row r="426" spans="1:28" s="12" customFormat="1" ht="50" customHeight="1" x14ac:dyDescent="0.15">
      <c r="A426" s="12" t="s">
        <v>853</v>
      </c>
      <c r="B426" s="70"/>
      <c r="C426" s="12" t="s">
        <v>4</v>
      </c>
      <c r="D426" s="12" t="s">
        <v>211</v>
      </c>
      <c r="E426" s="12" t="s">
        <v>405</v>
      </c>
      <c r="F426" s="12" t="s">
        <v>243</v>
      </c>
      <c r="G426" s="12" t="s">
        <v>69</v>
      </c>
      <c r="H426" s="12">
        <f>STOCK[[#This Row],[Precio Final]]</f>
        <v>25</v>
      </c>
      <c r="I426" s="12">
        <f>STOCK[[#This Row],[Precio Venta Ideal (x1.5)]]</f>
        <v>26.74431818181818</v>
      </c>
      <c r="J426" s="87">
        <v>2</v>
      </c>
      <c r="K426" s="87">
        <f>SUMIFS(VENTAS[Cantidad],VENTAS[Código del producto Vendido],STOCK[[#This Row],[Code]])</f>
        <v>2</v>
      </c>
      <c r="L426" s="87">
        <f>STOCK[[#This Row],[Entradas]]-STOCK[[#This Row],[Salidas]]</f>
        <v>0</v>
      </c>
      <c r="M426" s="12">
        <f>STOCK[[#This Row],[Precio Final]]*10%</f>
        <v>2.5</v>
      </c>
      <c r="N426" s="12">
        <v>195</v>
      </c>
      <c r="O426" s="12">
        <v>17.600000000000001</v>
      </c>
      <c r="P426" s="12">
        <v>11.079545454545453</v>
      </c>
      <c r="Q426" s="87">
        <v>250</v>
      </c>
      <c r="R426" s="12">
        <v>17</v>
      </c>
      <c r="S426" s="12">
        <f>STOCK[[#This Row],[Peso (g)]]*STOCK[[#This Row],[Precio Envío Kilogramo (USD)]]/1000</f>
        <v>4.25</v>
      </c>
      <c r="T426" s="12">
        <f>STOCK[[#This Row],[Costo Unitario (USD)]]+STOCK[[#This Row],[Costo Envío (USD)]]+STOCK[[#This Row],[Comisión 10%]]</f>
        <v>17.829545454545453</v>
      </c>
      <c r="U426" s="12">
        <f>STOCK[[#This Row],[Costo total]]*1.5</f>
        <v>26.74431818181818</v>
      </c>
      <c r="V426" s="12">
        <v>25</v>
      </c>
      <c r="W426" s="12">
        <f>STOCK[[#This Row],[Precio Final]]-STOCK[[#This Row],[Costo total]]</f>
        <v>7.1704545454545467</v>
      </c>
      <c r="X426" s="12">
        <f>STOCK[[#This Row],[Ganancia Unitaria]]*STOCK[[#This Row],[Salidas]]</f>
        <v>14.340909090909093</v>
      </c>
      <c r="Y426" s="12" t="s">
        <v>421</v>
      </c>
      <c r="AA426" s="12">
        <f>STOCK[[#This Row],[Costo total]]*STOCK[[#This Row],[Entradas]]</f>
        <v>35.659090909090907</v>
      </c>
      <c r="AB426" s="12">
        <f>STOCK[[#This Row],[Stock Actual]]*STOCK[[#This Row],[Costo total]]</f>
        <v>0</v>
      </c>
    </row>
    <row r="427" spans="1:28" s="7" customFormat="1" ht="50" customHeight="1" x14ac:dyDescent="0.15">
      <c r="A427" s="7" t="s">
        <v>854</v>
      </c>
      <c r="B427" s="70"/>
      <c r="C427" s="7" t="s">
        <v>4</v>
      </c>
      <c r="D427" s="7" t="s">
        <v>2698</v>
      </c>
      <c r="E427" s="7" t="s">
        <v>406</v>
      </c>
      <c r="F427" s="7" t="s">
        <v>2157</v>
      </c>
      <c r="G427" s="7" t="s">
        <v>69</v>
      </c>
      <c r="H427" s="7">
        <f>STOCK[[#This Row],[Precio Final]]</f>
        <v>35</v>
      </c>
      <c r="I427" s="7">
        <f>STOCK[[#This Row],[Precio Venta Ideal (x1.5)]]</f>
        <v>37.43454545454545</v>
      </c>
      <c r="J427" s="8">
        <v>1</v>
      </c>
      <c r="K427" s="8">
        <f>SUMIFS(VENTAS[Cantidad],VENTAS[Código del producto Vendido],STOCK[[#This Row],[Code]])</f>
        <v>0</v>
      </c>
      <c r="L427" s="8">
        <f>STOCK[[#This Row],[Entradas]]-STOCK[[#This Row],[Salidas]]</f>
        <v>1</v>
      </c>
      <c r="M427" s="7">
        <f>STOCK[[#This Row],[Precio Final]]*10%</f>
        <v>3.5</v>
      </c>
      <c r="N427" s="7">
        <v>240</v>
      </c>
      <c r="O427" s="7">
        <v>17.600000000000001</v>
      </c>
      <c r="P427" s="7">
        <v>13.636363636363635</v>
      </c>
      <c r="Q427" s="8">
        <v>460</v>
      </c>
      <c r="R427" s="7">
        <v>17</v>
      </c>
      <c r="S427" s="7">
        <f>STOCK[[#This Row],[Peso (g)]]*STOCK[[#This Row],[Precio Envío Kilogramo (USD)]]/1000</f>
        <v>7.82</v>
      </c>
      <c r="T427" s="12">
        <f>STOCK[[#This Row],[Costo Unitario (USD)]]+STOCK[[#This Row],[Costo Envío (USD)]]+STOCK[[#This Row],[Comisión 10%]]</f>
        <v>24.956363636363633</v>
      </c>
      <c r="U427" s="7">
        <f>STOCK[[#This Row],[Costo total]]*1.5</f>
        <v>37.43454545454545</v>
      </c>
      <c r="V427" s="7">
        <v>35</v>
      </c>
      <c r="W427" s="7">
        <f>STOCK[[#This Row],[Precio Final]]-STOCK[[#This Row],[Costo total]]</f>
        <v>10.043636363636367</v>
      </c>
      <c r="X427" s="7">
        <f>STOCK[[#This Row],[Ganancia Unitaria]]*STOCK[[#This Row],[Salidas]]</f>
        <v>0</v>
      </c>
      <c r="Y427" s="7" t="s">
        <v>421</v>
      </c>
      <c r="AA427" s="7">
        <f>STOCK[[#This Row],[Costo total]]*STOCK[[#This Row],[Entradas]]</f>
        <v>24.956363636363633</v>
      </c>
      <c r="AB427" s="7">
        <f>STOCK[[#This Row],[Stock Actual]]*STOCK[[#This Row],[Costo total]]</f>
        <v>24.956363636363633</v>
      </c>
    </row>
    <row r="428" spans="1:28" s="12" customFormat="1" ht="50" customHeight="1" x14ac:dyDescent="0.15">
      <c r="A428" s="12" t="s">
        <v>855</v>
      </c>
      <c r="B428" s="70"/>
      <c r="C428" s="12" t="s">
        <v>4</v>
      </c>
      <c r="D428" s="12" t="s">
        <v>26</v>
      </c>
      <c r="E428" s="12" t="s">
        <v>406</v>
      </c>
      <c r="F428" s="12" t="s">
        <v>244</v>
      </c>
      <c r="G428" s="12" t="s">
        <v>69</v>
      </c>
      <c r="H428" s="12">
        <f>STOCK[[#This Row],[Precio Final]]</f>
        <v>35</v>
      </c>
      <c r="I428" s="12">
        <f>STOCK[[#This Row],[Precio Venta Ideal (x1.5)]]</f>
        <v>37.43454545454545</v>
      </c>
      <c r="J428" s="87">
        <v>1</v>
      </c>
      <c r="K428" s="87">
        <f>SUMIFS(VENTAS[Cantidad],VENTAS[Código del producto Vendido],STOCK[[#This Row],[Code]])</f>
        <v>1</v>
      </c>
      <c r="L428" s="87">
        <f>STOCK[[#This Row],[Entradas]]-STOCK[[#This Row],[Salidas]]</f>
        <v>0</v>
      </c>
      <c r="M428" s="12">
        <f>STOCK[[#This Row],[Precio Final]]*10%</f>
        <v>3.5</v>
      </c>
      <c r="N428" s="12">
        <v>240</v>
      </c>
      <c r="O428" s="12">
        <v>17.600000000000001</v>
      </c>
      <c r="P428" s="12">
        <v>13.636363636363635</v>
      </c>
      <c r="Q428" s="87">
        <v>460</v>
      </c>
      <c r="R428" s="12">
        <v>17</v>
      </c>
      <c r="S428" s="12">
        <f>STOCK[[#This Row],[Peso (g)]]*STOCK[[#This Row],[Precio Envío Kilogramo (USD)]]/1000</f>
        <v>7.82</v>
      </c>
      <c r="T428" s="12">
        <f>STOCK[[#This Row],[Costo Unitario (USD)]]+STOCK[[#This Row],[Costo Envío (USD)]]+STOCK[[#This Row],[Comisión 10%]]</f>
        <v>24.956363636363633</v>
      </c>
      <c r="U428" s="12">
        <f>STOCK[[#This Row],[Costo total]]*1.5</f>
        <v>37.43454545454545</v>
      </c>
      <c r="V428" s="12">
        <v>35</v>
      </c>
      <c r="W428" s="12">
        <f>STOCK[[#This Row],[Precio Final]]-STOCK[[#This Row],[Costo total]]</f>
        <v>10.043636363636367</v>
      </c>
      <c r="X428" s="12">
        <f>STOCK[[#This Row],[Ganancia Unitaria]]*STOCK[[#This Row],[Salidas]]</f>
        <v>10.043636363636367</v>
      </c>
      <c r="Y428" s="12" t="s">
        <v>421</v>
      </c>
      <c r="AA428" s="12">
        <f>STOCK[[#This Row],[Costo total]]*STOCK[[#This Row],[Entradas]]</f>
        <v>24.956363636363633</v>
      </c>
      <c r="AB428" s="12">
        <f>STOCK[[#This Row],[Stock Actual]]*STOCK[[#This Row],[Costo total]]</f>
        <v>0</v>
      </c>
    </row>
    <row r="429" spans="1:28" s="7" customFormat="1" ht="50" customHeight="1" x14ac:dyDescent="0.15">
      <c r="A429" s="7" t="s">
        <v>856</v>
      </c>
      <c r="B429" s="70"/>
      <c r="C429" s="7" t="s">
        <v>4</v>
      </c>
      <c r="D429" s="7" t="s">
        <v>26</v>
      </c>
      <c r="E429" s="7" t="s">
        <v>406</v>
      </c>
      <c r="F429" s="7" t="s">
        <v>243</v>
      </c>
      <c r="G429" s="7" t="s">
        <v>69</v>
      </c>
      <c r="H429" s="7">
        <f>STOCK[[#This Row],[Precio Final]]</f>
        <v>35</v>
      </c>
      <c r="I429" s="7">
        <f>STOCK[[#This Row],[Precio Venta Ideal (x1.5)]]</f>
        <v>37.43454545454545</v>
      </c>
      <c r="J429" s="8">
        <v>1</v>
      </c>
      <c r="K429" s="8">
        <f>SUMIFS(VENTAS[Cantidad],VENTAS[Código del producto Vendido],STOCK[[#This Row],[Code]])</f>
        <v>1</v>
      </c>
      <c r="L429" s="8">
        <f>STOCK[[#This Row],[Entradas]]-STOCK[[#This Row],[Salidas]]</f>
        <v>0</v>
      </c>
      <c r="M429" s="7">
        <f>STOCK[[#This Row],[Precio Final]]*10%</f>
        <v>3.5</v>
      </c>
      <c r="N429" s="7">
        <v>240</v>
      </c>
      <c r="O429" s="7">
        <v>17.600000000000001</v>
      </c>
      <c r="P429" s="7">
        <v>13.636363636363635</v>
      </c>
      <c r="Q429" s="8">
        <v>460</v>
      </c>
      <c r="R429" s="7">
        <v>17</v>
      </c>
      <c r="S429" s="7">
        <f>STOCK[[#This Row],[Peso (g)]]*STOCK[[#This Row],[Precio Envío Kilogramo (USD)]]/1000</f>
        <v>7.82</v>
      </c>
      <c r="T429" s="12">
        <f>STOCK[[#This Row],[Costo Unitario (USD)]]+STOCK[[#This Row],[Costo Envío (USD)]]+STOCK[[#This Row],[Comisión 10%]]</f>
        <v>24.956363636363633</v>
      </c>
      <c r="U429" s="7">
        <f>STOCK[[#This Row],[Costo total]]*1.5</f>
        <v>37.43454545454545</v>
      </c>
      <c r="V429" s="7">
        <v>35</v>
      </c>
      <c r="W429" s="7">
        <f>STOCK[[#This Row],[Precio Final]]-STOCK[[#This Row],[Costo total]]</f>
        <v>10.043636363636367</v>
      </c>
      <c r="X429" s="7">
        <f>STOCK[[#This Row],[Ganancia Unitaria]]*STOCK[[#This Row],[Salidas]]</f>
        <v>10.043636363636367</v>
      </c>
      <c r="AA429" s="7">
        <f>STOCK[[#This Row],[Costo total]]*STOCK[[#This Row],[Entradas]]</f>
        <v>24.956363636363633</v>
      </c>
      <c r="AB429" s="7">
        <f>STOCK[[#This Row],[Stock Actual]]*STOCK[[#This Row],[Costo total]]</f>
        <v>0</v>
      </c>
    </row>
    <row r="430" spans="1:28" s="12" customFormat="1" ht="50" customHeight="1" x14ac:dyDescent="0.15">
      <c r="A430" s="12" t="s">
        <v>857</v>
      </c>
      <c r="B430" s="70"/>
      <c r="C430" s="12" t="s">
        <v>4</v>
      </c>
      <c r="D430" s="12" t="s">
        <v>211</v>
      </c>
      <c r="E430" s="12" t="s">
        <v>404</v>
      </c>
      <c r="F430" s="12" t="s">
        <v>243</v>
      </c>
      <c r="G430" s="12" t="s">
        <v>69</v>
      </c>
      <c r="H430" s="12">
        <f>STOCK[[#This Row],[Precio Final]]</f>
        <v>25</v>
      </c>
      <c r="I430" s="12">
        <f>STOCK[[#This Row],[Precio Venta Ideal (x1.5)]]</f>
        <v>30.019090909090906</v>
      </c>
      <c r="J430" s="87">
        <v>1</v>
      </c>
      <c r="K430" s="87">
        <f>SUMIFS(VENTAS[Cantidad],VENTAS[Código del producto Vendido],STOCK[[#This Row],[Code]])</f>
        <v>1</v>
      </c>
      <c r="L430" s="87">
        <f>STOCK[[#This Row],[Entradas]]-STOCK[[#This Row],[Salidas]]</f>
        <v>0</v>
      </c>
      <c r="M430" s="12">
        <f>STOCK[[#This Row],[Precio Final]]*10%</f>
        <v>2.5</v>
      </c>
      <c r="N430" s="12">
        <v>205</v>
      </c>
      <c r="O430" s="12">
        <v>17.600000000000001</v>
      </c>
      <c r="P430" s="12">
        <v>11.647727272727272</v>
      </c>
      <c r="Q430" s="87">
        <v>345</v>
      </c>
      <c r="R430" s="12">
        <v>17</v>
      </c>
      <c r="S430" s="12">
        <f>STOCK[[#This Row],[Peso (g)]]*STOCK[[#This Row],[Precio Envío Kilogramo (USD)]]/1000</f>
        <v>5.8650000000000002</v>
      </c>
      <c r="T430" s="12">
        <f>STOCK[[#This Row],[Costo Unitario (USD)]]+STOCK[[#This Row],[Costo Envío (USD)]]+STOCK[[#This Row],[Comisión 10%]]</f>
        <v>20.012727272727272</v>
      </c>
      <c r="U430" s="12">
        <f>STOCK[[#This Row],[Costo total]]*1.5</f>
        <v>30.019090909090906</v>
      </c>
      <c r="V430" s="12">
        <v>25</v>
      </c>
      <c r="W430" s="12">
        <f>STOCK[[#This Row],[Precio Final]]-STOCK[[#This Row],[Costo total]]</f>
        <v>4.9872727272727282</v>
      </c>
      <c r="X430" s="12">
        <f>STOCK[[#This Row],[Ganancia Unitaria]]*STOCK[[#This Row],[Salidas]]</f>
        <v>4.9872727272727282</v>
      </c>
      <c r="Y430" s="12" t="s">
        <v>421</v>
      </c>
      <c r="AA430" s="12">
        <f>STOCK[[#This Row],[Costo total]]*STOCK[[#This Row],[Entradas]]</f>
        <v>20.012727272727272</v>
      </c>
      <c r="AB430" s="12">
        <f>STOCK[[#This Row],[Stock Actual]]*STOCK[[#This Row],[Costo total]]</f>
        <v>0</v>
      </c>
    </row>
    <row r="431" spans="1:28" s="7" customFormat="1" ht="50" customHeight="1" x14ac:dyDescent="0.15">
      <c r="A431" s="7" t="s">
        <v>859</v>
      </c>
      <c r="B431" s="70"/>
      <c r="C431" s="7" t="s">
        <v>4</v>
      </c>
      <c r="D431" s="7" t="s">
        <v>211</v>
      </c>
      <c r="E431" s="7" t="s">
        <v>404</v>
      </c>
      <c r="F431" s="7" t="s">
        <v>239</v>
      </c>
      <c r="G431" s="7" t="s">
        <v>69</v>
      </c>
      <c r="H431" s="7">
        <f>STOCK[[#This Row],[Precio Final]]</f>
        <v>25</v>
      </c>
      <c r="I431" s="7">
        <f>STOCK[[#This Row],[Precio Venta Ideal (x1.5)]]</f>
        <v>30.019090909090906</v>
      </c>
      <c r="J431" s="8">
        <v>3</v>
      </c>
      <c r="K431" s="8">
        <f>SUMIFS(VENTAS[Cantidad],VENTAS[Código del producto Vendido],STOCK[[#This Row],[Code]])</f>
        <v>3</v>
      </c>
      <c r="L431" s="8">
        <f>STOCK[[#This Row],[Entradas]]-STOCK[[#This Row],[Salidas]]</f>
        <v>0</v>
      </c>
      <c r="M431" s="7">
        <f>STOCK[[#This Row],[Precio Final]]*10%</f>
        <v>2.5</v>
      </c>
      <c r="N431" s="7">
        <v>205</v>
      </c>
      <c r="O431" s="7">
        <v>17.600000000000001</v>
      </c>
      <c r="P431" s="7">
        <v>11.647727272727272</v>
      </c>
      <c r="Q431" s="8">
        <v>345</v>
      </c>
      <c r="R431" s="7">
        <v>17</v>
      </c>
      <c r="S431" s="7">
        <f>STOCK[[#This Row],[Peso (g)]]*STOCK[[#This Row],[Precio Envío Kilogramo (USD)]]/1000</f>
        <v>5.8650000000000002</v>
      </c>
      <c r="T431" s="12">
        <f>STOCK[[#This Row],[Costo Unitario (USD)]]+STOCK[[#This Row],[Costo Envío (USD)]]+STOCK[[#This Row],[Comisión 10%]]</f>
        <v>20.012727272727272</v>
      </c>
      <c r="U431" s="7">
        <f>STOCK[[#This Row],[Costo total]]*1.5</f>
        <v>30.019090909090906</v>
      </c>
      <c r="V431" s="7">
        <v>25</v>
      </c>
      <c r="W431" s="7">
        <f>STOCK[[#This Row],[Precio Final]]-STOCK[[#This Row],[Costo total]]</f>
        <v>4.9872727272727282</v>
      </c>
      <c r="X431" s="7">
        <f>STOCK[[#This Row],[Ganancia Unitaria]]*STOCK[[#This Row],[Salidas]]</f>
        <v>14.961818181818185</v>
      </c>
      <c r="Y431" s="7" t="s">
        <v>421</v>
      </c>
      <c r="AA431" s="7">
        <f>STOCK[[#This Row],[Costo total]]*STOCK[[#This Row],[Entradas]]</f>
        <v>60.038181818181812</v>
      </c>
      <c r="AB431" s="7">
        <f>STOCK[[#This Row],[Stock Actual]]*STOCK[[#This Row],[Costo total]]</f>
        <v>0</v>
      </c>
    </row>
    <row r="432" spans="1:28" s="12" customFormat="1" ht="50" customHeight="1" x14ac:dyDescent="0.15">
      <c r="A432" s="12" t="s">
        <v>860</v>
      </c>
      <c r="B432" s="70"/>
      <c r="C432" s="12" t="s">
        <v>4</v>
      </c>
      <c r="D432" s="12" t="s">
        <v>1911</v>
      </c>
      <c r="E432" s="12" t="s">
        <v>432</v>
      </c>
      <c r="F432" s="12" t="s">
        <v>241</v>
      </c>
      <c r="G432" s="12" t="s">
        <v>69</v>
      </c>
      <c r="H432" s="12">
        <f>STOCK[[#This Row],[Precio Final]]</f>
        <v>12</v>
      </c>
      <c r="I432" s="12">
        <f>STOCK[[#This Row],[Precio Venta Ideal (x1.5)]]</f>
        <v>13.808181818181815</v>
      </c>
      <c r="J432" s="87">
        <v>3</v>
      </c>
      <c r="K432" s="87">
        <f>SUMIFS(VENTAS[Cantidad],VENTAS[Código del producto Vendido],STOCK[[#This Row],[Code]])</f>
        <v>3</v>
      </c>
      <c r="L432" s="87">
        <f>STOCK[[#This Row],[Entradas]]-STOCK[[#This Row],[Salidas]]</f>
        <v>0</v>
      </c>
      <c r="M432" s="12">
        <f>STOCK[[#This Row],[Precio Final]]*10%</f>
        <v>1.2000000000000002</v>
      </c>
      <c r="N432" s="12">
        <v>102</v>
      </c>
      <c r="O432" s="12">
        <v>17.600000000000001</v>
      </c>
      <c r="P432" s="12">
        <v>5.795454545454545</v>
      </c>
      <c r="Q432" s="87">
        <v>130</v>
      </c>
      <c r="R432" s="12">
        <v>17</v>
      </c>
      <c r="S432" s="12">
        <f>STOCK[[#This Row],[Peso (g)]]*STOCK[[#This Row],[Precio Envío Kilogramo (USD)]]/1000</f>
        <v>2.21</v>
      </c>
      <c r="T432" s="12">
        <f>STOCK[[#This Row],[Costo Unitario (USD)]]+STOCK[[#This Row],[Costo Envío (USD)]]+STOCK[[#This Row],[Comisión 10%]]</f>
        <v>9.2054545454545433</v>
      </c>
      <c r="U432" s="12">
        <f>STOCK[[#This Row],[Costo total]]*1.5</f>
        <v>13.808181818181815</v>
      </c>
      <c r="V432" s="12">
        <v>12</v>
      </c>
      <c r="W432" s="12">
        <f>STOCK[[#This Row],[Precio Final]]-STOCK[[#This Row],[Costo total]]</f>
        <v>2.7945454545454567</v>
      </c>
      <c r="X432" s="12">
        <f>STOCK[[#This Row],[Ganancia Unitaria]]*STOCK[[#This Row],[Salidas]]</f>
        <v>8.38363636363637</v>
      </c>
      <c r="Y432" s="12" t="s">
        <v>430</v>
      </c>
      <c r="AA432" s="12">
        <f>STOCK[[#This Row],[Costo total]]*STOCK[[#This Row],[Entradas]]</f>
        <v>27.61636363636363</v>
      </c>
      <c r="AB432" s="12">
        <f>STOCK[[#This Row],[Stock Actual]]*STOCK[[#This Row],[Costo total]]</f>
        <v>0</v>
      </c>
    </row>
    <row r="433" spans="1:28" s="7" customFormat="1" ht="50" customHeight="1" x14ac:dyDescent="0.15">
      <c r="A433" s="7" t="s">
        <v>434</v>
      </c>
      <c r="B433" s="70"/>
      <c r="C433" s="7" t="s">
        <v>4</v>
      </c>
      <c r="D433" s="7" t="s">
        <v>211</v>
      </c>
      <c r="E433" s="7" t="s">
        <v>407</v>
      </c>
      <c r="F433" s="7" t="s">
        <v>243</v>
      </c>
      <c r="G433" s="7" t="s">
        <v>69</v>
      </c>
      <c r="H433" s="7">
        <f>STOCK[[#This Row],[Precio Final]]</f>
        <v>25</v>
      </c>
      <c r="I433" s="7">
        <f>STOCK[[#This Row],[Precio Venta Ideal (x1.5)]]</f>
        <v>26.31818181818182</v>
      </c>
      <c r="J433" s="8">
        <v>1</v>
      </c>
      <c r="K433" s="8">
        <f>SUMIFS(VENTAS[Cantidad],VENTAS[Código del producto Vendido],STOCK[[#This Row],[Code]])</f>
        <v>1</v>
      </c>
      <c r="L433" s="8">
        <f>STOCK[[#This Row],[Entradas]]-STOCK[[#This Row],[Salidas]]</f>
        <v>0</v>
      </c>
      <c r="M433" s="7">
        <f>STOCK[[#This Row],[Precio Final]]*10%</f>
        <v>2.5</v>
      </c>
      <c r="N433" s="7">
        <v>190</v>
      </c>
      <c r="O433" s="7">
        <v>17.600000000000001</v>
      </c>
      <c r="P433" s="7">
        <v>10.795454545454545</v>
      </c>
      <c r="Q433" s="8">
        <v>250</v>
      </c>
      <c r="R433" s="7">
        <v>17</v>
      </c>
      <c r="S433" s="7">
        <f>STOCK[[#This Row],[Peso (g)]]*STOCK[[#This Row],[Precio Envío Kilogramo (USD)]]/1000</f>
        <v>4.25</v>
      </c>
      <c r="T433" s="12">
        <f>STOCK[[#This Row],[Costo Unitario (USD)]]+STOCK[[#This Row],[Costo Envío (USD)]]+STOCK[[#This Row],[Comisión 10%]]</f>
        <v>17.545454545454547</v>
      </c>
      <c r="U433" s="7">
        <f>STOCK[[#This Row],[Costo total]]*1.5</f>
        <v>26.31818181818182</v>
      </c>
      <c r="V433" s="7">
        <v>25</v>
      </c>
      <c r="W433" s="7">
        <f>STOCK[[#This Row],[Precio Final]]-STOCK[[#This Row],[Costo total]]</f>
        <v>7.4545454545454533</v>
      </c>
      <c r="X433" s="7">
        <f>STOCK[[#This Row],[Ganancia Unitaria]]*STOCK[[#This Row],[Salidas]]</f>
        <v>7.4545454545454533</v>
      </c>
      <c r="Y433" s="7" t="s">
        <v>422</v>
      </c>
      <c r="AA433" s="7">
        <f>STOCK[[#This Row],[Costo total]]*STOCK[[#This Row],[Entradas]]</f>
        <v>17.545454545454547</v>
      </c>
      <c r="AB433" s="7">
        <f>STOCK[[#This Row],[Stock Actual]]*STOCK[[#This Row],[Costo total]]</f>
        <v>0</v>
      </c>
    </row>
    <row r="434" spans="1:28" s="12" customFormat="1" ht="50" customHeight="1" x14ac:dyDescent="0.15">
      <c r="A434" s="12" t="s">
        <v>861</v>
      </c>
      <c r="B434" s="70"/>
      <c r="C434" s="12" t="s">
        <v>4</v>
      </c>
      <c r="D434" s="12" t="s">
        <v>2287</v>
      </c>
      <c r="E434" s="12" t="s">
        <v>408</v>
      </c>
      <c r="F434" s="12" t="s">
        <v>2157</v>
      </c>
      <c r="G434" s="12" t="s">
        <v>69</v>
      </c>
      <c r="H434" s="12">
        <f>STOCK[[#This Row],[Precio Final]]</f>
        <v>25</v>
      </c>
      <c r="I434" s="12">
        <f>STOCK[[#This Row],[Precio Venta Ideal (x1.5)]]</f>
        <v>27.589772727272724</v>
      </c>
      <c r="J434" s="87">
        <v>3</v>
      </c>
      <c r="K434" s="87">
        <f>SUMIFS(VENTAS[Cantidad],VENTAS[Código del producto Vendido],STOCK[[#This Row],[Code]])</f>
        <v>3</v>
      </c>
      <c r="L434" s="87">
        <f>STOCK[[#This Row],[Entradas]]-STOCK[[#This Row],[Salidas]]</f>
        <v>0</v>
      </c>
      <c r="M434" s="12">
        <f>STOCK[[#This Row],[Precio Final]]*10%</f>
        <v>2.5</v>
      </c>
      <c r="N434" s="12">
        <v>175</v>
      </c>
      <c r="O434" s="12">
        <v>17.600000000000001</v>
      </c>
      <c r="P434" s="12">
        <v>9.9431818181818166</v>
      </c>
      <c r="Q434" s="87">
        <v>350</v>
      </c>
      <c r="R434" s="12">
        <v>17</v>
      </c>
      <c r="S434" s="12">
        <f>STOCK[[#This Row],[Peso (g)]]*STOCK[[#This Row],[Precio Envío Kilogramo (USD)]]/1000</f>
        <v>5.95</v>
      </c>
      <c r="T434" s="12">
        <f>STOCK[[#This Row],[Costo Unitario (USD)]]+STOCK[[#This Row],[Costo Envío (USD)]]+STOCK[[#This Row],[Comisión 10%]]</f>
        <v>18.393181818181816</v>
      </c>
      <c r="U434" s="12">
        <f>STOCK[[#This Row],[Costo total]]*1.5</f>
        <v>27.589772727272724</v>
      </c>
      <c r="V434" s="12">
        <v>25</v>
      </c>
      <c r="W434" s="12">
        <f>STOCK[[#This Row],[Precio Final]]-STOCK[[#This Row],[Costo total]]</f>
        <v>6.6068181818181841</v>
      </c>
      <c r="X434" s="12">
        <f>STOCK[[#This Row],[Ganancia Unitaria]]*STOCK[[#This Row],[Salidas]]</f>
        <v>19.820454545454552</v>
      </c>
      <c r="Y434" s="12" t="s">
        <v>421</v>
      </c>
      <c r="AA434" s="12">
        <f>STOCK[[#This Row],[Costo total]]*STOCK[[#This Row],[Entradas]]</f>
        <v>55.179545454545448</v>
      </c>
      <c r="AB434" s="12">
        <f>STOCK[[#This Row],[Stock Actual]]*STOCK[[#This Row],[Costo total]]</f>
        <v>0</v>
      </c>
    </row>
    <row r="435" spans="1:28" s="7" customFormat="1" ht="50" customHeight="1" x14ac:dyDescent="0.15">
      <c r="A435" s="7" t="s">
        <v>435</v>
      </c>
      <c r="B435" s="70"/>
      <c r="C435" s="7" t="s">
        <v>4</v>
      </c>
      <c r="D435" s="7" t="s">
        <v>1911</v>
      </c>
      <c r="E435" s="7" t="s">
        <v>409</v>
      </c>
      <c r="F435" s="7" t="s">
        <v>243</v>
      </c>
      <c r="G435" s="7" t="s">
        <v>69</v>
      </c>
      <c r="H435" s="7">
        <f>STOCK[[#This Row],[Precio Final]]</f>
        <v>14</v>
      </c>
      <c r="I435" s="7">
        <f>STOCK[[#This Row],[Precio Venta Ideal (x1.5)]]</f>
        <v>17.21590909090909</v>
      </c>
      <c r="J435" s="8">
        <v>2</v>
      </c>
      <c r="K435" s="8">
        <f>SUMIFS(VENTAS[Cantidad],VENTAS[Código del producto Vendido],STOCK[[#This Row],[Code]])</f>
        <v>2</v>
      </c>
      <c r="L435" s="8">
        <f>STOCK[[#This Row],[Entradas]]-STOCK[[#This Row],[Salidas]]</f>
        <v>0</v>
      </c>
      <c r="M435" s="7">
        <f>STOCK[[#This Row],[Precio Final]]*10%</f>
        <v>1.4000000000000001</v>
      </c>
      <c r="N435" s="7">
        <v>125</v>
      </c>
      <c r="O435" s="7">
        <v>17.600000000000001</v>
      </c>
      <c r="P435" s="7">
        <v>7.1022727272727266</v>
      </c>
      <c r="Q435" s="8">
        <v>175</v>
      </c>
      <c r="R435" s="7">
        <v>17</v>
      </c>
      <c r="S435" s="7">
        <f>STOCK[[#This Row],[Peso (g)]]*STOCK[[#This Row],[Precio Envío Kilogramo (USD)]]/1000</f>
        <v>2.9750000000000001</v>
      </c>
      <c r="T435" s="12">
        <f>STOCK[[#This Row],[Costo Unitario (USD)]]+STOCK[[#This Row],[Costo Envío (USD)]]+STOCK[[#This Row],[Comisión 10%]]</f>
        <v>11.477272727272727</v>
      </c>
      <c r="U435" s="7">
        <f>STOCK[[#This Row],[Costo total]]*1.5</f>
        <v>17.21590909090909</v>
      </c>
      <c r="V435" s="7">
        <v>14</v>
      </c>
      <c r="W435" s="7">
        <f>STOCK[[#This Row],[Precio Final]]-STOCK[[#This Row],[Costo total]]</f>
        <v>2.5227272727272734</v>
      </c>
      <c r="X435" s="7">
        <f>STOCK[[#This Row],[Ganancia Unitaria]]*STOCK[[#This Row],[Salidas]]</f>
        <v>5.0454545454545467</v>
      </c>
      <c r="Y435" s="7" t="s">
        <v>421</v>
      </c>
      <c r="AA435" s="7">
        <f>STOCK[[#This Row],[Costo total]]*STOCK[[#This Row],[Entradas]]</f>
        <v>22.954545454545453</v>
      </c>
      <c r="AB435" s="7">
        <f>STOCK[[#This Row],[Stock Actual]]*STOCK[[#This Row],[Costo total]]</f>
        <v>0</v>
      </c>
    </row>
    <row r="436" spans="1:28" s="12" customFormat="1" ht="50" customHeight="1" x14ac:dyDescent="0.15">
      <c r="A436" s="12" t="s">
        <v>862</v>
      </c>
      <c r="B436" s="70"/>
      <c r="C436" s="12" t="s">
        <v>4</v>
      </c>
      <c r="D436" s="12" t="s">
        <v>1911</v>
      </c>
      <c r="E436" s="12" t="s">
        <v>510</v>
      </c>
      <c r="F436" s="12" t="s">
        <v>244</v>
      </c>
      <c r="G436" s="12" t="s">
        <v>69</v>
      </c>
      <c r="H436" s="12">
        <f>STOCK[[#This Row],[Precio Final]]</f>
        <v>14</v>
      </c>
      <c r="I436" s="12">
        <f>STOCK[[#This Row],[Precio Venta Ideal (x1.5)]]</f>
        <v>17.343409090909091</v>
      </c>
      <c r="J436" s="87">
        <v>1</v>
      </c>
      <c r="K436" s="87">
        <f>SUMIFS(VENTAS[Cantidad],VENTAS[Código del producto Vendido],STOCK[[#This Row],[Code]])</f>
        <v>1</v>
      </c>
      <c r="L436" s="87">
        <f>STOCK[[#This Row],[Entradas]]-STOCK[[#This Row],[Salidas]]</f>
        <v>0</v>
      </c>
      <c r="M436" s="12">
        <f>STOCK[[#This Row],[Precio Final]]*10%</f>
        <v>1.4000000000000001</v>
      </c>
      <c r="N436" s="12">
        <v>125</v>
      </c>
      <c r="O436" s="12">
        <v>17.600000000000001</v>
      </c>
      <c r="P436" s="12">
        <v>7.1022727272727266</v>
      </c>
      <c r="Q436" s="87">
        <v>180</v>
      </c>
      <c r="R436" s="12">
        <v>17</v>
      </c>
      <c r="S436" s="12">
        <f>STOCK[[#This Row],[Peso (g)]]*STOCK[[#This Row],[Precio Envío Kilogramo (USD)]]/1000</f>
        <v>3.06</v>
      </c>
      <c r="T436" s="12">
        <f>STOCK[[#This Row],[Costo Unitario (USD)]]+STOCK[[#This Row],[Costo Envío (USD)]]+STOCK[[#This Row],[Comisión 10%]]</f>
        <v>11.562272727272727</v>
      </c>
      <c r="U436" s="12">
        <f>STOCK[[#This Row],[Costo total]]*1.5</f>
        <v>17.343409090909091</v>
      </c>
      <c r="V436" s="12">
        <v>14</v>
      </c>
      <c r="W436" s="12">
        <f>STOCK[[#This Row],[Precio Final]]-STOCK[[#This Row],[Costo total]]</f>
        <v>2.4377272727272725</v>
      </c>
      <c r="X436" s="12">
        <f>STOCK[[#This Row],[Ganancia Unitaria]]*STOCK[[#This Row],[Salidas]]</f>
        <v>2.4377272727272725</v>
      </c>
      <c r="Y436" s="12" t="s">
        <v>421</v>
      </c>
      <c r="AA436" s="12">
        <f>STOCK[[#This Row],[Costo total]]*STOCK[[#This Row],[Entradas]]</f>
        <v>11.562272727272727</v>
      </c>
      <c r="AB436" s="12">
        <f>STOCK[[#This Row],[Stock Actual]]*STOCK[[#This Row],[Costo total]]</f>
        <v>0</v>
      </c>
    </row>
    <row r="437" spans="1:28" s="7" customFormat="1" ht="50" customHeight="1" x14ac:dyDescent="0.15">
      <c r="A437" s="7" t="s">
        <v>863</v>
      </c>
      <c r="B437" s="70"/>
      <c r="C437" s="7" t="s">
        <v>4</v>
      </c>
      <c r="D437" s="7" t="s">
        <v>26</v>
      </c>
      <c r="E437" s="7" t="s">
        <v>1632</v>
      </c>
      <c r="F437" s="7" t="s">
        <v>2180</v>
      </c>
      <c r="G437" s="7" t="s">
        <v>69</v>
      </c>
      <c r="H437" s="7">
        <f>STOCK[[#This Row],[Precio Final]]</f>
        <v>25</v>
      </c>
      <c r="I437" s="7">
        <f>STOCK[[#This Row],[Precio Venta Ideal (x1.5)]]</f>
        <v>24.617045454545455</v>
      </c>
      <c r="J437" s="8">
        <v>2</v>
      </c>
      <c r="K437" s="8">
        <f>SUMIFS(VENTAS[Cantidad],VENTAS[Código del producto Vendido],STOCK[[#This Row],[Code]])</f>
        <v>2</v>
      </c>
      <c r="L437" s="8">
        <f>STOCK[[#This Row],[Entradas]]-STOCK[[#This Row],[Salidas]]</f>
        <v>0</v>
      </c>
      <c r="M437" s="7">
        <f>STOCK[[#This Row],[Precio Final]]*10%</f>
        <v>2.5</v>
      </c>
      <c r="N437" s="7">
        <v>185</v>
      </c>
      <c r="O437" s="7">
        <v>17.600000000000001</v>
      </c>
      <c r="P437" s="7">
        <v>10.511363636363635</v>
      </c>
      <c r="Q437" s="8">
        <v>200</v>
      </c>
      <c r="R437" s="7">
        <v>17</v>
      </c>
      <c r="S437" s="7">
        <f>STOCK[[#This Row],[Peso (g)]]*STOCK[[#This Row],[Precio Envío Kilogramo (USD)]]/1000</f>
        <v>3.4</v>
      </c>
      <c r="T437" s="12">
        <f>STOCK[[#This Row],[Costo Unitario (USD)]]+STOCK[[#This Row],[Costo Envío (USD)]]+STOCK[[#This Row],[Comisión 10%]]</f>
        <v>16.411363636363635</v>
      </c>
      <c r="U437" s="7">
        <f>STOCK[[#This Row],[Costo total]]*1.5</f>
        <v>24.617045454545455</v>
      </c>
      <c r="V437" s="7">
        <v>25</v>
      </c>
      <c r="W437" s="7">
        <f>STOCK[[#This Row],[Precio Final]]-STOCK[[#This Row],[Costo total]]</f>
        <v>8.5886363636363647</v>
      </c>
      <c r="X437" s="7">
        <f>STOCK[[#This Row],[Ganancia Unitaria]]*STOCK[[#This Row],[Salidas]]</f>
        <v>17.177272727272729</v>
      </c>
      <c r="AA437" s="7">
        <f>STOCK[[#This Row],[Costo total]]*STOCK[[#This Row],[Entradas]]</f>
        <v>32.822727272727271</v>
      </c>
      <c r="AB437" s="7">
        <f>STOCK[[#This Row],[Stock Actual]]*STOCK[[#This Row],[Costo total]]</f>
        <v>0</v>
      </c>
    </row>
    <row r="438" spans="1:28" s="12" customFormat="1" ht="50" customHeight="1" x14ac:dyDescent="0.15">
      <c r="A438" s="12" t="s">
        <v>864</v>
      </c>
      <c r="B438" s="70"/>
      <c r="C438" s="12" t="s">
        <v>4</v>
      </c>
      <c r="D438" s="12" t="s">
        <v>1789</v>
      </c>
      <c r="E438" s="12" t="s">
        <v>1644</v>
      </c>
      <c r="F438" s="12" t="s">
        <v>2181</v>
      </c>
      <c r="G438" s="12" t="s">
        <v>69</v>
      </c>
      <c r="H438" s="12">
        <f>STOCK[[#This Row],[Precio Final]]</f>
        <v>25</v>
      </c>
      <c r="I438" s="12">
        <f>STOCK[[#This Row],[Precio Venta Ideal (x1.5)]]</f>
        <v>24.617045454545455</v>
      </c>
      <c r="J438" s="87">
        <v>2</v>
      </c>
      <c r="K438" s="87">
        <f>SUMIFS(VENTAS[Cantidad],VENTAS[Código del producto Vendido],STOCK[[#This Row],[Code]])</f>
        <v>2</v>
      </c>
      <c r="L438" s="87">
        <f>STOCK[[#This Row],[Entradas]]-STOCK[[#This Row],[Salidas]]</f>
        <v>0</v>
      </c>
      <c r="M438" s="12">
        <f>STOCK[[#This Row],[Precio Final]]*10%</f>
        <v>2.5</v>
      </c>
      <c r="N438" s="12">
        <v>185</v>
      </c>
      <c r="O438" s="12">
        <v>17.600000000000001</v>
      </c>
      <c r="P438" s="12">
        <v>10.511363636363635</v>
      </c>
      <c r="Q438" s="87">
        <v>200</v>
      </c>
      <c r="R438" s="12">
        <v>17</v>
      </c>
      <c r="S438" s="12">
        <f>STOCK[[#This Row],[Peso (g)]]*STOCK[[#This Row],[Precio Envío Kilogramo (USD)]]/1000</f>
        <v>3.4</v>
      </c>
      <c r="T438" s="12">
        <f>STOCK[[#This Row],[Costo Unitario (USD)]]+STOCK[[#This Row],[Costo Envío (USD)]]+STOCK[[#This Row],[Comisión 10%]]</f>
        <v>16.411363636363635</v>
      </c>
      <c r="U438" s="12">
        <f>STOCK[[#This Row],[Costo total]]*1.5</f>
        <v>24.617045454545455</v>
      </c>
      <c r="V438" s="12">
        <v>25</v>
      </c>
      <c r="W438" s="12">
        <f>STOCK[[#This Row],[Precio Final]]-STOCK[[#This Row],[Costo total]]</f>
        <v>8.5886363636363647</v>
      </c>
      <c r="X438" s="12">
        <f>STOCK[[#This Row],[Ganancia Unitaria]]*STOCK[[#This Row],[Salidas]]</f>
        <v>17.177272727272729</v>
      </c>
      <c r="AA438" s="12">
        <f>STOCK[[#This Row],[Costo total]]*STOCK[[#This Row],[Entradas]]</f>
        <v>32.822727272727271</v>
      </c>
      <c r="AB438" s="12">
        <f>STOCK[[#This Row],[Stock Actual]]*STOCK[[#This Row],[Costo total]]</f>
        <v>0</v>
      </c>
    </row>
    <row r="439" spans="1:28" s="7" customFormat="1" ht="50" customHeight="1" x14ac:dyDescent="0.15">
      <c r="A439" s="7" t="s">
        <v>436</v>
      </c>
      <c r="B439" s="70"/>
      <c r="C439" s="7" t="s">
        <v>4</v>
      </c>
      <c r="D439" s="7" t="s">
        <v>1519</v>
      </c>
      <c r="E439" s="7" t="s">
        <v>410</v>
      </c>
      <c r="F439" s="7" t="s">
        <v>241</v>
      </c>
      <c r="G439" s="7" t="s">
        <v>69</v>
      </c>
      <c r="H439" s="7">
        <f>STOCK[[#This Row],[Precio Final]]</f>
        <v>20</v>
      </c>
      <c r="I439" s="7">
        <f>STOCK[[#This Row],[Precio Venta Ideal (x1.5)]]</f>
        <v>20.414318181818182</v>
      </c>
      <c r="J439" s="8">
        <v>1</v>
      </c>
      <c r="K439" s="8">
        <f>SUMIFS(VENTAS[Cantidad],VENTAS[Código del producto Vendido],STOCK[[#This Row],[Code]])</f>
        <v>1</v>
      </c>
      <c r="L439" s="8">
        <f>STOCK[[#This Row],[Entradas]]-STOCK[[#This Row],[Salidas]]</f>
        <v>0</v>
      </c>
      <c r="M439" s="7">
        <f>STOCK[[#This Row],[Precio Final]]*10%</f>
        <v>2</v>
      </c>
      <c r="N439" s="7">
        <v>140</v>
      </c>
      <c r="O439" s="7">
        <v>17.600000000000001</v>
      </c>
      <c r="P439" s="7">
        <v>7.9545454545454541</v>
      </c>
      <c r="Q439" s="8">
        <v>215</v>
      </c>
      <c r="R439" s="7">
        <v>17</v>
      </c>
      <c r="S439" s="7">
        <f>STOCK[[#This Row],[Peso (g)]]*STOCK[[#This Row],[Precio Envío Kilogramo (USD)]]/1000</f>
        <v>3.6549999999999998</v>
      </c>
      <c r="T439" s="12">
        <f>STOCK[[#This Row],[Costo Unitario (USD)]]+STOCK[[#This Row],[Costo Envío (USD)]]+STOCK[[#This Row],[Comisión 10%]]</f>
        <v>13.609545454545454</v>
      </c>
      <c r="U439" s="7">
        <f>STOCK[[#This Row],[Costo total]]*1.5</f>
        <v>20.414318181818182</v>
      </c>
      <c r="V439" s="7">
        <v>20</v>
      </c>
      <c r="W439" s="7">
        <f>STOCK[[#This Row],[Precio Final]]-STOCK[[#This Row],[Costo total]]</f>
        <v>6.3904545454545456</v>
      </c>
      <c r="X439" s="7">
        <f>STOCK[[#This Row],[Ganancia Unitaria]]*STOCK[[#This Row],[Salidas]]</f>
        <v>6.3904545454545456</v>
      </c>
      <c r="Y439" s="7" t="s">
        <v>421</v>
      </c>
      <c r="AA439" s="7">
        <f>STOCK[[#This Row],[Costo total]]*STOCK[[#This Row],[Entradas]]</f>
        <v>13.609545454545454</v>
      </c>
      <c r="AB439" s="7">
        <f>STOCK[[#This Row],[Stock Actual]]*STOCK[[#This Row],[Costo total]]</f>
        <v>0</v>
      </c>
    </row>
    <row r="440" spans="1:28" s="12" customFormat="1" ht="50" customHeight="1" x14ac:dyDescent="0.15">
      <c r="A440" s="12" t="s">
        <v>865</v>
      </c>
      <c r="B440" s="70"/>
      <c r="C440" s="12" t="s">
        <v>4</v>
      </c>
      <c r="D440" s="12" t="s">
        <v>1519</v>
      </c>
      <c r="E440" s="12" t="s">
        <v>410</v>
      </c>
      <c r="F440" s="12" t="s">
        <v>243</v>
      </c>
      <c r="G440" s="12" t="s">
        <v>69</v>
      </c>
      <c r="H440" s="12">
        <f>STOCK[[#This Row],[Precio Final]]</f>
        <v>20</v>
      </c>
      <c r="I440" s="12">
        <f>STOCK[[#This Row],[Precio Venta Ideal (x1.5)]]</f>
        <v>20.414318181818182</v>
      </c>
      <c r="J440" s="87">
        <v>1</v>
      </c>
      <c r="K440" s="87">
        <f>SUMIFS(VENTAS[Cantidad],VENTAS[Código del producto Vendido],STOCK[[#This Row],[Code]])</f>
        <v>1</v>
      </c>
      <c r="L440" s="87">
        <f>STOCK[[#This Row],[Entradas]]-STOCK[[#This Row],[Salidas]]</f>
        <v>0</v>
      </c>
      <c r="M440" s="12">
        <f>STOCK[[#This Row],[Precio Final]]*10%</f>
        <v>2</v>
      </c>
      <c r="N440" s="12">
        <v>140</v>
      </c>
      <c r="O440" s="12">
        <v>17.600000000000001</v>
      </c>
      <c r="P440" s="12">
        <v>7.9545454545454541</v>
      </c>
      <c r="Q440" s="87">
        <v>215</v>
      </c>
      <c r="R440" s="12">
        <v>17</v>
      </c>
      <c r="S440" s="12">
        <f>STOCK[[#This Row],[Peso (g)]]*STOCK[[#This Row],[Precio Envío Kilogramo (USD)]]/1000</f>
        <v>3.6549999999999998</v>
      </c>
      <c r="T440" s="12">
        <f>STOCK[[#This Row],[Costo Unitario (USD)]]+STOCK[[#This Row],[Costo Envío (USD)]]+STOCK[[#This Row],[Comisión 10%]]</f>
        <v>13.609545454545454</v>
      </c>
      <c r="U440" s="12">
        <f>STOCK[[#This Row],[Costo total]]*1.5</f>
        <v>20.414318181818182</v>
      </c>
      <c r="V440" s="12">
        <v>20</v>
      </c>
      <c r="W440" s="12">
        <f>STOCK[[#This Row],[Precio Final]]-STOCK[[#This Row],[Costo total]]</f>
        <v>6.3904545454545456</v>
      </c>
      <c r="X440" s="12">
        <f>STOCK[[#This Row],[Ganancia Unitaria]]*STOCK[[#This Row],[Salidas]]</f>
        <v>6.3904545454545456</v>
      </c>
      <c r="Y440" s="12" t="s">
        <v>519</v>
      </c>
      <c r="AA440" s="12">
        <f>STOCK[[#This Row],[Costo total]]*STOCK[[#This Row],[Entradas]]</f>
        <v>13.609545454545454</v>
      </c>
      <c r="AB440" s="12">
        <f>STOCK[[#This Row],[Stock Actual]]*STOCK[[#This Row],[Costo total]]</f>
        <v>0</v>
      </c>
    </row>
    <row r="441" spans="1:28" s="7" customFormat="1" ht="50" customHeight="1" x14ac:dyDescent="0.15">
      <c r="A441" s="7" t="s">
        <v>437</v>
      </c>
      <c r="B441" s="70"/>
      <c r="C441" s="7" t="s">
        <v>4</v>
      </c>
      <c r="D441" s="7" t="s">
        <v>1519</v>
      </c>
      <c r="E441" s="7" t="s">
        <v>410</v>
      </c>
      <c r="F441" s="7" t="s">
        <v>244</v>
      </c>
      <c r="G441" s="7" t="s">
        <v>69</v>
      </c>
      <c r="H441" s="7">
        <f>STOCK[[#This Row],[Precio Final]]</f>
        <v>20</v>
      </c>
      <c r="I441" s="7">
        <f>STOCK[[#This Row],[Precio Venta Ideal (x1.5)]]</f>
        <v>20.414318181818182</v>
      </c>
      <c r="J441" s="8">
        <v>1</v>
      </c>
      <c r="K441" s="8">
        <f>SUMIFS(VENTAS[Cantidad],VENTAS[Código del producto Vendido],STOCK[[#This Row],[Code]])</f>
        <v>1</v>
      </c>
      <c r="L441" s="8">
        <f>STOCK[[#This Row],[Entradas]]-STOCK[[#This Row],[Salidas]]</f>
        <v>0</v>
      </c>
      <c r="M441" s="7">
        <f>STOCK[[#This Row],[Precio Final]]*10%</f>
        <v>2</v>
      </c>
      <c r="N441" s="7">
        <v>140</v>
      </c>
      <c r="O441" s="7">
        <v>17.600000000000001</v>
      </c>
      <c r="P441" s="7">
        <v>7.9545454545454541</v>
      </c>
      <c r="Q441" s="8">
        <v>215</v>
      </c>
      <c r="R441" s="7">
        <v>17</v>
      </c>
      <c r="S441" s="7">
        <f>STOCK[[#This Row],[Peso (g)]]*STOCK[[#This Row],[Precio Envío Kilogramo (USD)]]/1000</f>
        <v>3.6549999999999998</v>
      </c>
      <c r="T441" s="12">
        <f>STOCK[[#This Row],[Costo Unitario (USD)]]+STOCK[[#This Row],[Costo Envío (USD)]]+STOCK[[#This Row],[Comisión 10%]]</f>
        <v>13.609545454545454</v>
      </c>
      <c r="U441" s="7">
        <f>STOCK[[#This Row],[Costo total]]*1.5</f>
        <v>20.414318181818182</v>
      </c>
      <c r="V441" s="7">
        <v>20</v>
      </c>
      <c r="W441" s="7">
        <f>STOCK[[#This Row],[Precio Final]]-STOCK[[#This Row],[Costo total]]</f>
        <v>6.3904545454545456</v>
      </c>
      <c r="X441" s="7">
        <f>STOCK[[#This Row],[Ganancia Unitaria]]*STOCK[[#This Row],[Salidas]]</f>
        <v>6.3904545454545456</v>
      </c>
      <c r="Y441" s="7" t="s">
        <v>421</v>
      </c>
      <c r="AA441" s="7">
        <f>STOCK[[#This Row],[Costo total]]*STOCK[[#This Row],[Entradas]]</f>
        <v>13.609545454545454</v>
      </c>
      <c r="AB441" s="7">
        <f>STOCK[[#This Row],[Stock Actual]]*STOCK[[#This Row],[Costo total]]</f>
        <v>0</v>
      </c>
    </row>
    <row r="442" spans="1:28" s="12" customFormat="1" ht="50" customHeight="1" x14ac:dyDescent="0.15">
      <c r="A442" s="12" t="s">
        <v>866</v>
      </c>
      <c r="B442" s="70"/>
      <c r="C442" s="12" t="s">
        <v>4</v>
      </c>
      <c r="D442" s="12" t="s">
        <v>1519</v>
      </c>
      <c r="E442" s="12" t="s">
        <v>1633</v>
      </c>
      <c r="F442" s="12" t="s">
        <v>2137</v>
      </c>
      <c r="G442" s="12" t="s">
        <v>69</v>
      </c>
      <c r="H442" s="12">
        <f>STOCK[[#This Row],[Precio Final]]</f>
        <v>15</v>
      </c>
      <c r="I442" s="12">
        <f>STOCK[[#This Row],[Precio Venta Ideal (x1.5)]]</f>
        <v>14.000454545454545</v>
      </c>
      <c r="J442" s="87">
        <v>1</v>
      </c>
      <c r="K442" s="87">
        <f>SUMIFS(VENTAS[Cantidad],VENTAS[Código del producto Vendido],STOCK[[#This Row],[Code]])</f>
        <v>0</v>
      </c>
      <c r="L442" s="87">
        <f>STOCK[[#This Row],[Entradas]]-STOCK[[#This Row],[Salidas]]</f>
        <v>1</v>
      </c>
      <c r="M442" s="12">
        <f>STOCK[[#This Row],[Precio Final]]*10%</f>
        <v>1.5</v>
      </c>
      <c r="N442" s="12">
        <v>90</v>
      </c>
      <c r="O442" s="12">
        <v>17.600000000000001</v>
      </c>
      <c r="P442" s="12">
        <v>5.1136363636363633</v>
      </c>
      <c r="Q442" s="87">
        <v>160</v>
      </c>
      <c r="R442" s="12">
        <v>17</v>
      </c>
      <c r="S442" s="12">
        <f>STOCK[[#This Row],[Peso (g)]]*STOCK[[#This Row],[Precio Envío Kilogramo (USD)]]/1000</f>
        <v>2.72</v>
      </c>
      <c r="T442" s="12">
        <f>STOCK[[#This Row],[Costo Unitario (USD)]]+STOCK[[#This Row],[Costo Envío (USD)]]+STOCK[[#This Row],[Comisión 10%]]</f>
        <v>9.333636363636364</v>
      </c>
      <c r="U442" s="12">
        <f>STOCK[[#This Row],[Costo total]]*1.5</f>
        <v>14.000454545454545</v>
      </c>
      <c r="V442" s="12">
        <v>15</v>
      </c>
      <c r="W442" s="12">
        <f>STOCK[[#This Row],[Precio Final]]-STOCK[[#This Row],[Costo total]]</f>
        <v>5.666363636363636</v>
      </c>
      <c r="X442" s="12">
        <f>STOCK[[#This Row],[Ganancia Unitaria]]*STOCK[[#This Row],[Salidas]]</f>
        <v>0</v>
      </c>
      <c r="AA442" s="12">
        <f>STOCK[[#This Row],[Costo total]]*STOCK[[#This Row],[Entradas]]</f>
        <v>9.333636363636364</v>
      </c>
      <c r="AB442" s="12">
        <f>STOCK[[#This Row],[Stock Actual]]*STOCK[[#This Row],[Costo total]]</f>
        <v>9.333636363636364</v>
      </c>
    </row>
    <row r="443" spans="1:28" s="7" customFormat="1" ht="50" customHeight="1" x14ac:dyDescent="0.15">
      <c r="A443" s="7" t="s">
        <v>867</v>
      </c>
      <c r="B443" s="70"/>
      <c r="C443" s="7" t="s">
        <v>4</v>
      </c>
      <c r="D443" s="7" t="s">
        <v>1519</v>
      </c>
      <c r="E443" s="7" t="s">
        <v>1633</v>
      </c>
      <c r="F443" s="7" t="s">
        <v>2103</v>
      </c>
      <c r="G443" s="7" t="s">
        <v>69</v>
      </c>
      <c r="H443" s="7">
        <f>STOCK[[#This Row],[Precio Final]]</f>
        <v>15</v>
      </c>
      <c r="I443" s="7">
        <f>STOCK[[#This Row],[Precio Venta Ideal (x1.5)]]</f>
        <v>14.000454545454545</v>
      </c>
      <c r="J443" s="8">
        <v>2</v>
      </c>
      <c r="K443" s="8">
        <f>SUMIFS(VENTAS[Cantidad],VENTAS[Código del producto Vendido],STOCK[[#This Row],[Code]])</f>
        <v>1</v>
      </c>
      <c r="L443" s="8">
        <f>STOCK[[#This Row],[Entradas]]-STOCK[[#This Row],[Salidas]]</f>
        <v>1</v>
      </c>
      <c r="M443" s="7">
        <f>STOCK[[#This Row],[Precio Final]]*10%</f>
        <v>1.5</v>
      </c>
      <c r="N443" s="7">
        <v>90</v>
      </c>
      <c r="O443" s="7">
        <v>17.600000000000001</v>
      </c>
      <c r="P443" s="7">
        <v>5.1136363636363633</v>
      </c>
      <c r="Q443" s="8">
        <v>160</v>
      </c>
      <c r="R443" s="7">
        <v>17</v>
      </c>
      <c r="S443" s="7">
        <f>STOCK[[#This Row],[Peso (g)]]*STOCK[[#This Row],[Precio Envío Kilogramo (USD)]]/1000</f>
        <v>2.72</v>
      </c>
      <c r="T443" s="12">
        <f>STOCK[[#This Row],[Costo Unitario (USD)]]+STOCK[[#This Row],[Costo Envío (USD)]]+STOCK[[#This Row],[Comisión 10%]]</f>
        <v>9.333636363636364</v>
      </c>
      <c r="U443" s="7">
        <f>STOCK[[#This Row],[Costo total]]*1.5</f>
        <v>14.000454545454545</v>
      </c>
      <c r="V443" s="7">
        <v>15</v>
      </c>
      <c r="W443" s="7">
        <f>STOCK[[#This Row],[Precio Final]]-STOCK[[#This Row],[Costo total]]</f>
        <v>5.666363636363636</v>
      </c>
      <c r="X443" s="7">
        <f>STOCK[[#This Row],[Ganancia Unitaria]]*STOCK[[#This Row],[Salidas]]</f>
        <v>5.666363636363636</v>
      </c>
      <c r="AA443" s="7">
        <f>STOCK[[#This Row],[Costo total]]*STOCK[[#This Row],[Entradas]]</f>
        <v>18.667272727272728</v>
      </c>
      <c r="AB443" s="7">
        <f>STOCK[[#This Row],[Stock Actual]]*STOCK[[#This Row],[Costo total]]</f>
        <v>9.333636363636364</v>
      </c>
    </row>
    <row r="444" spans="1:28" s="12" customFormat="1" ht="50" customHeight="1" x14ac:dyDescent="0.15">
      <c r="A444" s="12" t="s">
        <v>868</v>
      </c>
      <c r="B444" s="70"/>
      <c r="C444" s="12" t="s">
        <v>4</v>
      </c>
      <c r="D444" s="12" t="s">
        <v>1519</v>
      </c>
      <c r="E444" s="12" t="s">
        <v>1633</v>
      </c>
      <c r="F444" s="12" t="s">
        <v>2132</v>
      </c>
      <c r="G444" s="12" t="s">
        <v>69</v>
      </c>
      <c r="H444" s="12">
        <f>STOCK[[#This Row],[Precio Final]]</f>
        <v>15</v>
      </c>
      <c r="I444" s="12">
        <f>STOCK[[#This Row],[Precio Venta Ideal (x1.5)]]</f>
        <v>13.872954545454544</v>
      </c>
      <c r="J444" s="87">
        <v>2</v>
      </c>
      <c r="K444" s="87">
        <f>SUMIFS(VENTAS[Cantidad],VENTAS[Código del producto Vendido],STOCK[[#This Row],[Code]])</f>
        <v>1</v>
      </c>
      <c r="L444" s="87">
        <f>STOCK[[#This Row],[Entradas]]-STOCK[[#This Row],[Salidas]]</f>
        <v>1</v>
      </c>
      <c r="M444" s="12">
        <f>STOCK[[#This Row],[Precio Final]]*10%</f>
        <v>1.5</v>
      </c>
      <c r="N444" s="12">
        <v>90</v>
      </c>
      <c r="O444" s="12">
        <v>17.600000000000001</v>
      </c>
      <c r="P444" s="12">
        <v>5.1136363636363633</v>
      </c>
      <c r="Q444" s="87">
        <v>155</v>
      </c>
      <c r="R444" s="12">
        <v>17</v>
      </c>
      <c r="S444" s="12">
        <f>STOCK[[#This Row],[Peso (g)]]*STOCK[[#This Row],[Precio Envío Kilogramo (USD)]]/1000</f>
        <v>2.6349999999999998</v>
      </c>
      <c r="T444" s="12">
        <f>STOCK[[#This Row],[Costo Unitario (USD)]]+STOCK[[#This Row],[Costo Envío (USD)]]+STOCK[[#This Row],[Comisión 10%]]</f>
        <v>9.2486363636363631</v>
      </c>
      <c r="U444" s="12">
        <f>STOCK[[#This Row],[Costo total]]*1.5</f>
        <v>13.872954545454544</v>
      </c>
      <c r="V444" s="12">
        <v>15</v>
      </c>
      <c r="W444" s="12">
        <f>STOCK[[#This Row],[Precio Final]]-STOCK[[#This Row],[Costo total]]</f>
        <v>5.7513636363636369</v>
      </c>
      <c r="X444" s="12">
        <f>STOCK[[#This Row],[Ganancia Unitaria]]*STOCK[[#This Row],[Salidas]]</f>
        <v>5.7513636363636369</v>
      </c>
      <c r="AA444" s="12">
        <f>STOCK[[#This Row],[Costo total]]*STOCK[[#This Row],[Entradas]]</f>
        <v>18.497272727272726</v>
      </c>
      <c r="AB444" s="12">
        <f>STOCK[[#This Row],[Stock Actual]]*STOCK[[#This Row],[Costo total]]</f>
        <v>9.2486363636363631</v>
      </c>
    </row>
    <row r="445" spans="1:28" s="7" customFormat="1" ht="50" customHeight="1" x14ac:dyDescent="0.15">
      <c r="A445" s="7" t="s">
        <v>858</v>
      </c>
      <c r="B445" s="70"/>
      <c r="C445" s="7" t="s">
        <v>4</v>
      </c>
      <c r="D445" s="7" t="s">
        <v>1788</v>
      </c>
      <c r="E445" s="7" t="s">
        <v>1633</v>
      </c>
      <c r="F445" s="7" t="s">
        <v>2122</v>
      </c>
      <c r="G445" s="7" t="s">
        <v>69</v>
      </c>
      <c r="H445" s="7">
        <f>STOCK[[#This Row],[Precio Final]]</f>
        <v>15</v>
      </c>
      <c r="I445" s="7">
        <f>STOCK[[#This Row],[Precio Venta Ideal (x1.5)]]</f>
        <v>13.872954545454544</v>
      </c>
      <c r="J445" s="8">
        <v>2</v>
      </c>
      <c r="K445" s="8">
        <f>SUMIFS(VENTAS[Cantidad],VENTAS[Código del producto Vendido],STOCK[[#This Row],[Code]])</f>
        <v>0</v>
      </c>
      <c r="L445" s="8">
        <f>STOCK[[#This Row],[Entradas]]-STOCK[[#This Row],[Salidas]]</f>
        <v>2</v>
      </c>
      <c r="M445" s="7">
        <f>STOCK[[#This Row],[Precio Final]]*10%</f>
        <v>1.5</v>
      </c>
      <c r="N445" s="7">
        <v>90</v>
      </c>
      <c r="O445" s="7">
        <v>17.600000000000001</v>
      </c>
      <c r="P445" s="7">
        <v>5.1136363636363633</v>
      </c>
      <c r="Q445" s="8">
        <v>155</v>
      </c>
      <c r="R445" s="7">
        <v>17</v>
      </c>
      <c r="S445" s="7">
        <f>STOCK[[#This Row],[Peso (g)]]*STOCK[[#This Row],[Precio Envío Kilogramo (USD)]]/1000</f>
        <v>2.6349999999999998</v>
      </c>
      <c r="T445" s="12">
        <f>STOCK[[#This Row],[Costo Unitario (USD)]]+STOCK[[#This Row],[Costo Envío (USD)]]+STOCK[[#This Row],[Comisión 10%]]</f>
        <v>9.2486363636363631</v>
      </c>
      <c r="U445" s="7">
        <f>STOCK[[#This Row],[Costo total]]*1.5</f>
        <v>13.872954545454544</v>
      </c>
      <c r="V445" s="7">
        <v>15</v>
      </c>
      <c r="W445" s="7">
        <f>STOCK[[#This Row],[Precio Final]]-STOCK[[#This Row],[Costo total]]</f>
        <v>5.7513636363636369</v>
      </c>
      <c r="X445" s="7">
        <f>STOCK[[#This Row],[Ganancia Unitaria]]*STOCK[[#This Row],[Salidas]]</f>
        <v>0</v>
      </c>
      <c r="AA445" s="7">
        <f>STOCK[[#This Row],[Costo total]]*STOCK[[#This Row],[Entradas]]</f>
        <v>18.497272727272726</v>
      </c>
      <c r="AB445" s="7">
        <f>STOCK[[#This Row],[Stock Actual]]*STOCK[[#This Row],[Costo total]]</f>
        <v>18.497272727272726</v>
      </c>
    </row>
    <row r="446" spans="1:28" s="12" customFormat="1" ht="50" customHeight="1" x14ac:dyDescent="0.15">
      <c r="A446" s="12" t="s">
        <v>869</v>
      </c>
      <c r="B446" s="70"/>
      <c r="C446" s="12" t="s">
        <v>4</v>
      </c>
      <c r="D446" s="12" t="s">
        <v>211</v>
      </c>
      <c r="E446" s="12" t="s">
        <v>408</v>
      </c>
      <c r="F446" s="12" t="s">
        <v>241</v>
      </c>
      <c r="G446" s="12" t="s">
        <v>69</v>
      </c>
      <c r="H446" s="12">
        <f>STOCK[[#This Row],[Precio Final]]</f>
        <v>25</v>
      </c>
      <c r="I446" s="12">
        <f>STOCK[[#This Row],[Precio Venta Ideal (x1.5)]]</f>
        <v>24.784772727272728</v>
      </c>
      <c r="J446" s="87">
        <v>2</v>
      </c>
      <c r="K446" s="87">
        <f>SUMIFS(VENTAS[Cantidad],VENTAS[Código del producto Vendido],STOCK[[#This Row],[Code]])</f>
        <v>2</v>
      </c>
      <c r="L446" s="87">
        <f>STOCK[[#This Row],[Entradas]]-STOCK[[#This Row],[Salidas]]</f>
        <v>0</v>
      </c>
      <c r="M446" s="12">
        <f>STOCK[[#This Row],[Precio Final]]*10%</f>
        <v>2.5</v>
      </c>
      <c r="N446" s="12">
        <v>175</v>
      </c>
      <c r="O446" s="12">
        <v>17.600000000000001</v>
      </c>
      <c r="P446" s="12">
        <v>9.9431818181818166</v>
      </c>
      <c r="Q446" s="87">
        <v>240</v>
      </c>
      <c r="R446" s="12">
        <v>17</v>
      </c>
      <c r="S446" s="12">
        <f>STOCK[[#This Row],[Peso (g)]]*STOCK[[#This Row],[Precio Envío Kilogramo (USD)]]/1000</f>
        <v>4.08</v>
      </c>
      <c r="T446" s="12">
        <f>STOCK[[#This Row],[Costo Unitario (USD)]]+STOCK[[#This Row],[Costo Envío (USD)]]+STOCK[[#This Row],[Comisión 10%]]</f>
        <v>16.523181818181818</v>
      </c>
      <c r="U446" s="12">
        <f>STOCK[[#This Row],[Costo total]]*1.5</f>
        <v>24.784772727272728</v>
      </c>
      <c r="V446" s="12">
        <v>25</v>
      </c>
      <c r="W446" s="12">
        <f>STOCK[[#This Row],[Precio Final]]-STOCK[[#This Row],[Costo total]]</f>
        <v>8.4768181818181816</v>
      </c>
      <c r="X446" s="12">
        <f>STOCK[[#This Row],[Ganancia Unitaria]]*STOCK[[#This Row],[Salidas]]</f>
        <v>16.953636363636363</v>
      </c>
      <c r="Y446" s="12" t="s">
        <v>421</v>
      </c>
      <c r="AA446" s="12">
        <f>STOCK[[#This Row],[Costo total]]*STOCK[[#This Row],[Entradas]]</f>
        <v>33.046363636363637</v>
      </c>
      <c r="AB446" s="12">
        <f>STOCK[[#This Row],[Stock Actual]]*STOCK[[#This Row],[Costo total]]</f>
        <v>0</v>
      </c>
    </row>
    <row r="447" spans="1:28" s="7" customFormat="1" ht="50" customHeight="1" x14ac:dyDescent="0.15">
      <c r="A447" s="7" t="s">
        <v>870</v>
      </c>
      <c r="B447" s="70"/>
      <c r="C447" s="7" t="s">
        <v>4</v>
      </c>
      <c r="D447" s="7" t="s">
        <v>211</v>
      </c>
      <c r="E447" s="7" t="s">
        <v>1634</v>
      </c>
      <c r="F447" s="7" t="s">
        <v>243</v>
      </c>
      <c r="G447" s="7" t="s">
        <v>69</v>
      </c>
      <c r="H447" s="7">
        <f>STOCK[[#This Row],[Precio Final]]</f>
        <v>25</v>
      </c>
      <c r="I447" s="7">
        <f>STOCK[[#This Row],[Precio Venta Ideal (x1.5)]]</f>
        <v>24.784772727272728</v>
      </c>
      <c r="J447" s="8">
        <v>4</v>
      </c>
      <c r="K447" s="8">
        <f>SUMIFS(VENTAS[Cantidad],VENTAS[Código del producto Vendido],STOCK[[#This Row],[Code]])</f>
        <v>4</v>
      </c>
      <c r="L447" s="8">
        <f>STOCK[[#This Row],[Entradas]]-STOCK[[#This Row],[Salidas]]</f>
        <v>0</v>
      </c>
      <c r="M447" s="7">
        <f>STOCK[[#This Row],[Precio Final]]*10%</f>
        <v>2.5</v>
      </c>
      <c r="N447" s="7">
        <v>175</v>
      </c>
      <c r="O447" s="7">
        <v>17.600000000000001</v>
      </c>
      <c r="P447" s="7">
        <v>9.9431818181818166</v>
      </c>
      <c r="Q447" s="8">
        <v>240</v>
      </c>
      <c r="R447" s="7">
        <v>17</v>
      </c>
      <c r="S447" s="7">
        <f>STOCK[[#This Row],[Peso (g)]]*STOCK[[#This Row],[Precio Envío Kilogramo (USD)]]/1000</f>
        <v>4.08</v>
      </c>
      <c r="T447" s="12">
        <f>STOCK[[#This Row],[Costo Unitario (USD)]]+STOCK[[#This Row],[Costo Envío (USD)]]+STOCK[[#This Row],[Comisión 10%]]</f>
        <v>16.523181818181818</v>
      </c>
      <c r="U447" s="7">
        <f>STOCK[[#This Row],[Costo total]]*1.5</f>
        <v>24.784772727272728</v>
      </c>
      <c r="V447" s="7">
        <v>25</v>
      </c>
      <c r="W447" s="7">
        <f>STOCK[[#This Row],[Precio Final]]-STOCK[[#This Row],[Costo total]]</f>
        <v>8.4768181818181816</v>
      </c>
      <c r="X447" s="7">
        <f>STOCK[[#This Row],[Ganancia Unitaria]]*STOCK[[#This Row],[Salidas]]</f>
        <v>33.907272727272726</v>
      </c>
      <c r="AA447" s="7">
        <f>STOCK[[#This Row],[Costo total]]*STOCK[[#This Row],[Entradas]]</f>
        <v>66.092727272727274</v>
      </c>
      <c r="AB447" s="7">
        <f>STOCK[[#This Row],[Stock Actual]]*STOCK[[#This Row],[Costo total]]</f>
        <v>0</v>
      </c>
    </row>
    <row r="448" spans="1:28" s="12" customFormat="1" ht="50" customHeight="1" x14ac:dyDescent="0.15">
      <c r="A448" s="12" t="s">
        <v>871</v>
      </c>
      <c r="B448" s="70"/>
      <c r="C448" s="12" t="s">
        <v>4</v>
      </c>
      <c r="D448" s="12" t="s">
        <v>26</v>
      </c>
      <c r="E448" s="12" t="s">
        <v>1635</v>
      </c>
      <c r="F448" s="12" t="s">
        <v>239</v>
      </c>
      <c r="G448" s="12" t="s">
        <v>69</v>
      </c>
      <c r="H448" s="12">
        <f>STOCK[[#This Row],[Precio Final]]</f>
        <v>30</v>
      </c>
      <c r="I448" s="12">
        <f>STOCK[[#This Row],[Precio Venta Ideal (x1.5)]]</f>
        <v>33.027954545454548</v>
      </c>
      <c r="J448" s="87">
        <v>1</v>
      </c>
      <c r="K448" s="87">
        <f>SUMIFS(VENTAS[Cantidad],VENTAS[Código del producto Vendido],STOCK[[#This Row],[Code]])</f>
        <v>1</v>
      </c>
      <c r="L448" s="87">
        <f>STOCK[[#This Row],[Entradas]]-STOCK[[#This Row],[Salidas]]</f>
        <v>0</v>
      </c>
      <c r="M448" s="12">
        <f>STOCK[[#This Row],[Precio Final]]*10%</f>
        <v>3</v>
      </c>
      <c r="N448" s="12">
        <v>233</v>
      </c>
      <c r="O448" s="12">
        <v>17.600000000000001</v>
      </c>
      <c r="P448" s="12">
        <v>13.238636363636363</v>
      </c>
      <c r="Q448" s="87">
        <v>340</v>
      </c>
      <c r="R448" s="12">
        <v>17</v>
      </c>
      <c r="S448" s="12">
        <f>STOCK[[#This Row],[Peso (g)]]*STOCK[[#This Row],[Precio Envío Kilogramo (USD)]]/1000</f>
        <v>5.78</v>
      </c>
      <c r="T448" s="12">
        <f>STOCK[[#This Row],[Costo Unitario (USD)]]+STOCK[[#This Row],[Costo Envío (USD)]]+STOCK[[#This Row],[Comisión 10%]]</f>
        <v>22.018636363636364</v>
      </c>
      <c r="U448" s="12">
        <f>STOCK[[#This Row],[Costo total]]*1.5</f>
        <v>33.027954545454548</v>
      </c>
      <c r="V448" s="12">
        <v>30</v>
      </c>
      <c r="W448" s="12">
        <f>STOCK[[#This Row],[Precio Final]]-STOCK[[#This Row],[Costo total]]</f>
        <v>7.9813636363636355</v>
      </c>
      <c r="X448" s="12">
        <f>STOCK[[#This Row],[Ganancia Unitaria]]*STOCK[[#This Row],[Salidas]]</f>
        <v>7.9813636363636355</v>
      </c>
      <c r="Y448" s="12" t="s">
        <v>421</v>
      </c>
      <c r="AA448" s="12">
        <f>STOCK[[#This Row],[Costo total]]*STOCK[[#This Row],[Entradas]]</f>
        <v>22.018636363636364</v>
      </c>
      <c r="AB448" s="12">
        <f>STOCK[[#This Row],[Stock Actual]]*STOCK[[#This Row],[Costo total]]</f>
        <v>0</v>
      </c>
    </row>
    <row r="449" spans="1:28" s="7" customFormat="1" ht="50" customHeight="1" x14ac:dyDescent="0.15">
      <c r="A449" s="7" t="s">
        <v>872</v>
      </c>
      <c r="B449" s="70"/>
      <c r="C449" s="7" t="s">
        <v>4</v>
      </c>
      <c r="D449" s="7" t="s">
        <v>26</v>
      </c>
      <c r="E449" s="7" t="s">
        <v>411</v>
      </c>
      <c r="F449" s="7" t="s">
        <v>244</v>
      </c>
      <c r="G449" s="7" t="s">
        <v>69</v>
      </c>
      <c r="H449" s="7">
        <f>STOCK[[#This Row],[Precio Final]]</f>
        <v>30</v>
      </c>
      <c r="I449" s="7">
        <f>STOCK[[#This Row],[Precio Venta Ideal (x1.5)]]</f>
        <v>33.027954545454548</v>
      </c>
      <c r="J449" s="8">
        <v>2</v>
      </c>
      <c r="K449" s="8">
        <f>SUMIFS(VENTAS[Cantidad],VENTAS[Código del producto Vendido],STOCK[[#This Row],[Code]])</f>
        <v>2</v>
      </c>
      <c r="L449" s="8">
        <f>STOCK[[#This Row],[Entradas]]-STOCK[[#This Row],[Salidas]]</f>
        <v>0</v>
      </c>
      <c r="M449" s="7">
        <f>STOCK[[#This Row],[Precio Final]]*10%</f>
        <v>3</v>
      </c>
      <c r="N449" s="7">
        <v>233</v>
      </c>
      <c r="O449" s="7">
        <v>17.600000000000001</v>
      </c>
      <c r="P449" s="7">
        <v>13.238636363636363</v>
      </c>
      <c r="Q449" s="8">
        <v>340</v>
      </c>
      <c r="R449" s="7">
        <v>17</v>
      </c>
      <c r="S449" s="7">
        <f>STOCK[[#This Row],[Peso (g)]]*STOCK[[#This Row],[Precio Envío Kilogramo (USD)]]/1000</f>
        <v>5.78</v>
      </c>
      <c r="T449" s="12">
        <f>STOCK[[#This Row],[Costo Unitario (USD)]]+STOCK[[#This Row],[Costo Envío (USD)]]+STOCK[[#This Row],[Comisión 10%]]</f>
        <v>22.018636363636364</v>
      </c>
      <c r="U449" s="7">
        <f>STOCK[[#This Row],[Costo total]]*1.5</f>
        <v>33.027954545454548</v>
      </c>
      <c r="V449" s="7">
        <v>30</v>
      </c>
      <c r="W449" s="7">
        <f>STOCK[[#This Row],[Precio Final]]-STOCK[[#This Row],[Costo total]]</f>
        <v>7.9813636363636355</v>
      </c>
      <c r="X449" s="7">
        <f>STOCK[[#This Row],[Ganancia Unitaria]]*STOCK[[#This Row],[Salidas]]</f>
        <v>15.962727272727271</v>
      </c>
      <c r="Y449" s="7" t="s">
        <v>519</v>
      </c>
      <c r="AA449" s="7">
        <f>STOCK[[#This Row],[Costo total]]*STOCK[[#This Row],[Entradas]]</f>
        <v>44.037272727272729</v>
      </c>
      <c r="AB449" s="7">
        <f>STOCK[[#This Row],[Stock Actual]]*STOCK[[#This Row],[Costo total]]</f>
        <v>0</v>
      </c>
    </row>
    <row r="450" spans="1:28" s="12" customFormat="1" ht="50" customHeight="1" x14ac:dyDescent="0.15">
      <c r="A450" s="12" t="s">
        <v>439</v>
      </c>
      <c r="B450" s="70"/>
      <c r="C450" s="12" t="s">
        <v>4</v>
      </c>
      <c r="D450" s="12" t="s">
        <v>26</v>
      </c>
      <c r="E450" s="12" t="s">
        <v>411</v>
      </c>
      <c r="F450" s="12" t="s">
        <v>241</v>
      </c>
      <c r="G450" s="12" t="s">
        <v>69</v>
      </c>
      <c r="H450" s="12">
        <f>STOCK[[#This Row],[Precio Final]]</f>
        <v>30</v>
      </c>
      <c r="I450" s="12">
        <f>STOCK[[#This Row],[Precio Venta Ideal (x1.5)]]</f>
        <v>32.772954545454546</v>
      </c>
      <c r="J450" s="87">
        <v>1</v>
      </c>
      <c r="K450" s="87">
        <f>SUMIFS(VENTAS[Cantidad],VENTAS[Código del producto Vendido],STOCK[[#This Row],[Code]])</f>
        <v>1</v>
      </c>
      <c r="L450" s="87">
        <f>STOCK[[#This Row],[Entradas]]-STOCK[[#This Row],[Salidas]]</f>
        <v>0</v>
      </c>
      <c r="M450" s="12">
        <f>STOCK[[#This Row],[Precio Final]]*10%</f>
        <v>3</v>
      </c>
      <c r="N450" s="12">
        <v>233</v>
      </c>
      <c r="O450" s="12">
        <v>17.600000000000001</v>
      </c>
      <c r="P450" s="12">
        <v>13.238636363636363</v>
      </c>
      <c r="Q450" s="87">
        <v>330</v>
      </c>
      <c r="R450" s="12">
        <v>17</v>
      </c>
      <c r="S450" s="12">
        <f>STOCK[[#This Row],[Peso (g)]]*STOCK[[#This Row],[Precio Envío Kilogramo (USD)]]/1000</f>
        <v>5.61</v>
      </c>
      <c r="T450" s="12">
        <f>STOCK[[#This Row],[Costo Unitario (USD)]]+STOCK[[#This Row],[Costo Envío (USD)]]+STOCK[[#This Row],[Comisión 10%]]</f>
        <v>21.848636363636363</v>
      </c>
      <c r="U450" s="12">
        <f>STOCK[[#This Row],[Costo total]]*1.5</f>
        <v>32.772954545454546</v>
      </c>
      <c r="V450" s="12">
        <v>30</v>
      </c>
      <c r="W450" s="12">
        <f>STOCK[[#This Row],[Precio Final]]-STOCK[[#This Row],[Costo total]]</f>
        <v>8.1513636363636373</v>
      </c>
      <c r="X450" s="12">
        <f>STOCK[[#This Row],[Ganancia Unitaria]]*STOCK[[#This Row],[Salidas]]</f>
        <v>8.1513636363636373</v>
      </c>
      <c r="Y450" s="12" t="s">
        <v>421</v>
      </c>
      <c r="AA450" s="12">
        <f>STOCK[[#This Row],[Costo total]]*STOCK[[#This Row],[Entradas]]</f>
        <v>21.848636363636363</v>
      </c>
      <c r="AB450" s="12">
        <f>STOCK[[#This Row],[Stock Actual]]*STOCK[[#This Row],[Costo total]]</f>
        <v>0</v>
      </c>
    </row>
    <row r="451" spans="1:28" s="7" customFormat="1" ht="50" customHeight="1" x14ac:dyDescent="0.15">
      <c r="A451" s="7" t="s">
        <v>873</v>
      </c>
      <c r="B451" s="70"/>
      <c r="C451" s="7" t="s">
        <v>4</v>
      </c>
      <c r="D451" s="7" t="s">
        <v>26</v>
      </c>
      <c r="E451" s="7" t="s">
        <v>411</v>
      </c>
      <c r="F451" s="7" t="s">
        <v>243</v>
      </c>
      <c r="G451" s="7" t="s">
        <v>69</v>
      </c>
      <c r="H451" s="7">
        <f>STOCK[[#This Row],[Precio Final]]</f>
        <v>30</v>
      </c>
      <c r="I451" s="7">
        <f>STOCK[[#This Row],[Precio Venta Ideal (x1.5)]]</f>
        <v>33.027954545454548</v>
      </c>
      <c r="J451" s="8">
        <v>2</v>
      </c>
      <c r="K451" s="8">
        <f>SUMIFS(VENTAS[Cantidad],VENTAS[Código del producto Vendido],STOCK[[#This Row],[Code]])</f>
        <v>2</v>
      </c>
      <c r="L451" s="8">
        <f>STOCK[[#This Row],[Entradas]]-STOCK[[#This Row],[Salidas]]</f>
        <v>0</v>
      </c>
      <c r="M451" s="7">
        <f>STOCK[[#This Row],[Precio Final]]*10%</f>
        <v>3</v>
      </c>
      <c r="N451" s="7">
        <v>233</v>
      </c>
      <c r="O451" s="7">
        <v>17.600000000000001</v>
      </c>
      <c r="P451" s="7">
        <v>13.238636363636363</v>
      </c>
      <c r="Q451" s="8">
        <v>340</v>
      </c>
      <c r="R451" s="7">
        <v>17</v>
      </c>
      <c r="S451" s="7">
        <f>STOCK[[#This Row],[Peso (g)]]*STOCK[[#This Row],[Precio Envío Kilogramo (USD)]]/1000</f>
        <v>5.78</v>
      </c>
      <c r="T451" s="12">
        <f>STOCK[[#This Row],[Costo Unitario (USD)]]+STOCK[[#This Row],[Costo Envío (USD)]]+STOCK[[#This Row],[Comisión 10%]]</f>
        <v>22.018636363636364</v>
      </c>
      <c r="U451" s="7">
        <f>STOCK[[#This Row],[Costo total]]*1.5</f>
        <v>33.027954545454548</v>
      </c>
      <c r="V451" s="7">
        <v>30</v>
      </c>
      <c r="W451" s="7">
        <f>STOCK[[#This Row],[Precio Final]]-STOCK[[#This Row],[Costo total]]</f>
        <v>7.9813636363636355</v>
      </c>
      <c r="X451" s="7">
        <f>STOCK[[#This Row],[Ganancia Unitaria]]*STOCK[[#This Row],[Salidas]]</f>
        <v>15.962727272727271</v>
      </c>
      <c r="Y451" s="7" t="s">
        <v>421</v>
      </c>
      <c r="AA451" s="7">
        <f>STOCK[[#This Row],[Costo total]]*STOCK[[#This Row],[Entradas]]</f>
        <v>44.037272727272729</v>
      </c>
      <c r="AB451" s="7">
        <f>STOCK[[#This Row],[Stock Actual]]*STOCK[[#This Row],[Costo total]]</f>
        <v>0</v>
      </c>
    </row>
    <row r="452" spans="1:28" s="12" customFormat="1" ht="50" customHeight="1" x14ac:dyDescent="0.15">
      <c r="A452" s="12" t="s">
        <v>874</v>
      </c>
      <c r="B452" s="70"/>
      <c r="C452" s="12" t="s">
        <v>4</v>
      </c>
      <c r="D452" s="12" t="s">
        <v>1911</v>
      </c>
      <c r="E452" s="12" t="s">
        <v>419</v>
      </c>
      <c r="F452" s="12" t="s">
        <v>243</v>
      </c>
      <c r="G452" s="12" t="s">
        <v>69</v>
      </c>
      <c r="H452" s="12">
        <f>STOCK[[#This Row],[Precio Final]]</f>
        <v>12</v>
      </c>
      <c r="I452" s="12">
        <f>STOCK[[#This Row],[Precio Venta Ideal (x1.5)]]</f>
        <v>12.613636363636363</v>
      </c>
      <c r="J452" s="87">
        <v>1</v>
      </c>
      <c r="K452" s="87">
        <f>SUMIFS(VENTAS[Cantidad],VENTAS[Código del producto Vendido],STOCK[[#This Row],[Code]])</f>
        <v>1</v>
      </c>
      <c r="L452" s="87">
        <f>STOCK[[#This Row],[Entradas]]-STOCK[[#This Row],[Salidas]]</f>
        <v>0</v>
      </c>
      <c r="M452" s="12">
        <f>STOCK[[#This Row],[Precio Final]]*10%</f>
        <v>1.2000000000000002</v>
      </c>
      <c r="N452" s="12">
        <v>82</v>
      </c>
      <c r="O452" s="12">
        <v>17.600000000000001</v>
      </c>
      <c r="P452" s="12">
        <v>4.6590909090909083</v>
      </c>
      <c r="Q452" s="87">
        <v>150</v>
      </c>
      <c r="R452" s="12">
        <v>17</v>
      </c>
      <c r="S452" s="12">
        <f>STOCK[[#This Row],[Peso (g)]]*STOCK[[#This Row],[Precio Envío Kilogramo (USD)]]/1000</f>
        <v>2.5499999999999998</v>
      </c>
      <c r="T452" s="12">
        <f>STOCK[[#This Row],[Costo Unitario (USD)]]+STOCK[[#This Row],[Costo Envío (USD)]]+STOCK[[#This Row],[Comisión 10%]]</f>
        <v>8.4090909090909083</v>
      </c>
      <c r="U452" s="12">
        <f>STOCK[[#This Row],[Costo total]]*1.5</f>
        <v>12.613636363636363</v>
      </c>
      <c r="V452" s="12">
        <v>12</v>
      </c>
      <c r="W452" s="12">
        <f>STOCK[[#This Row],[Precio Final]]-STOCK[[#This Row],[Costo total]]</f>
        <v>3.5909090909090917</v>
      </c>
      <c r="X452" s="12">
        <f>STOCK[[#This Row],[Ganancia Unitaria]]*STOCK[[#This Row],[Salidas]]</f>
        <v>3.5909090909090917</v>
      </c>
      <c r="Y452" s="12" t="s">
        <v>519</v>
      </c>
      <c r="AA452" s="12">
        <f>STOCK[[#This Row],[Costo total]]*STOCK[[#This Row],[Entradas]]</f>
        <v>8.4090909090909083</v>
      </c>
      <c r="AB452" s="12">
        <f>STOCK[[#This Row],[Stock Actual]]*STOCK[[#This Row],[Costo total]]</f>
        <v>0</v>
      </c>
    </row>
    <row r="453" spans="1:28" s="7" customFormat="1" ht="50" customHeight="1" x14ac:dyDescent="0.15">
      <c r="A453" s="7" t="s">
        <v>875</v>
      </c>
      <c r="B453" s="70"/>
      <c r="C453" s="7" t="s">
        <v>4</v>
      </c>
      <c r="D453" s="7" t="s">
        <v>1911</v>
      </c>
      <c r="E453" s="7" t="s">
        <v>1637</v>
      </c>
      <c r="F453" s="7" t="s">
        <v>1636</v>
      </c>
      <c r="G453" s="7" t="s">
        <v>69</v>
      </c>
      <c r="H453" s="7">
        <f>STOCK[[#This Row],[Precio Final]]</f>
        <v>12</v>
      </c>
      <c r="I453" s="7">
        <f>STOCK[[#This Row],[Precio Venta Ideal (x1.5)]]</f>
        <v>12.613636363636363</v>
      </c>
      <c r="J453" s="8">
        <v>1</v>
      </c>
      <c r="K453" s="8">
        <f>SUMIFS(VENTAS[Cantidad],VENTAS[Código del producto Vendido],STOCK[[#This Row],[Code]])</f>
        <v>1</v>
      </c>
      <c r="L453" s="8">
        <f>STOCK[[#This Row],[Entradas]]-STOCK[[#This Row],[Salidas]]</f>
        <v>0</v>
      </c>
      <c r="M453" s="7">
        <f>STOCK[[#This Row],[Precio Final]]*10%</f>
        <v>1.2000000000000002</v>
      </c>
      <c r="N453" s="7">
        <v>82</v>
      </c>
      <c r="O453" s="7">
        <v>17.600000000000001</v>
      </c>
      <c r="P453" s="7">
        <v>4.6590909090909083</v>
      </c>
      <c r="Q453" s="8">
        <v>150</v>
      </c>
      <c r="R453" s="7">
        <v>17</v>
      </c>
      <c r="S453" s="7">
        <f>STOCK[[#This Row],[Peso (g)]]*STOCK[[#This Row],[Precio Envío Kilogramo (USD)]]/1000</f>
        <v>2.5499999999999998</v>
      </c>
      <c r="T453" s="12">
        <f>STOCK[[#This Row],[Costo Unitario (USD)]]+STOCK[[#This Row],[Costo Envío (USD)]]+STOCK[[#This Row],[Comisión 10%]]</f>
        <v>8.4090909090909083</v>
      </c>
      <c r="U453" s="7">
        <f>STOCK[[#This Row],[Costo total]]*1.5</f>
        <v>12.613636363636363</v>
      </c>
      <c r="V453" s="7">
        <v>12</v>
      </c>
      <c r="W453" s="7">
        <f>STOCK[[#This Row],[Precio Final]]-STOCK[[#This Row],[Costo total]]</f>
        <v>3.5909090909090917</v>
      </c>
      <c r="X453" s="7">
        <f>STOCK[[#This Row],[Ganancia Unitaria]]*STOCK[[#This Row],[Salidas]]</f>
        <v>3.5909090909090917</v>
      </c>
      <c r="Y453" s="7" t="s">
        <v>519</v>
      </c>
      <c r="AA453" s="7">
        <f>STOCK[[#This Row],[Costo total]]*STOCK[[#This Row],[Entradas]]</f>
        <v>8.4090909090909083</v>
      </c>
      <c r="AB453" s="7">
        <f>STOCK[[#This Row],[Stock Actual]]*STOCK[[#This Row],[Costo total]]</f>
        <v>0</v>
      </c>
    </row>
    <row r="454" spans="1:28" s="12" customFormat="1" ht="50" customHeight="1" x14ac:dyDescent="0.15">
      <c r="A454" s="12" t="s">
        <v>876</v>
      </c>
      <c r="B454" s="70"/>
      <c r="C454" s="12" t="s">
        <v>4</v>
      </c>
      <c r="D454" s="12" t="s">
        <v>1519</v>
      </c>
      <c r="E454" s="12" t="s">
        <v>412</v>
      </c>
      <c r="F454" s="12" t="s">
        <v>238</v>
      </c>
      <c r="G454" s="12" t="s">
        <v>69</v>
      </c>
      <c r="H454" s="12">
        <f>STOCK[[#This Row],[Precio Final]]</f>
        <v>25</v>
      </c>
      <c r="I454" s="12">
        <f>STOCK[[#This Row],[Precio Venta Ideal (x1.5)]]</f>
        <v>26.057045454545452</v>
      </c>
      <c r="J454" s="87">
        <v>2</v>
      </c>
      <c r="K454" s="87">
        <f>SUMIFS(VENTAS[Cantidad],VENTAS[Código del producto Vendido],STOCK[[#This Row],[Code]])</f>
        <v>2</v>
      </c>
      <c r="L454" s="87">
        <f>STOCK[[#This Row],[Entradas]]-STOCK[[#This Row],[Salidas]]</f>
        <v>0</v>
      </c>
      <c r="M454" s="12">
        <f>STOCK[[#This Row],[Precio Final]]*10%</f>
        <v>2.5</v>
      </c>
      <c r="N454" s="12">
        <v>163</v>
      </c>
      <c r="O454" s="12">
        <v>17.600000000000001</v>
      </c>
      <c r="P454" s="12">
        <v>9.2613636363636349</v>
      </c>
      <c r="Q454" s="87">
        <v>330</v>
      </c>
      <c r="R454" s="12">
        <v>17</v>
      </c>
      <c r="S454" s="12">
        <f>STOCK[[#This Row],[Peso (g)]]*STOCK[[#This Row],[Precio Envío Kilogramo (USD)]]/1000</f>
        <v>5.61</v>
      </c>
      <c r="T454" s="12">
        <f>STOCK[[#This Row],[Costo Unitario (USD)]]+STOCK[[#This Row],[Costo Envío (USD)]]+STOCK[[#This Row],[Comisión 10%]]</f>
        <v>17.371363636363636</v>
      </c>
      <c r="U454" s="12">
        <f>STOCK[[#This Row],[Costo total]]*1.5</f>
        <v>26.057045454545452</v>
      </c>
      <c r="V454" s="12">
        <v>25</v>
      </c>
      <c r="W454" s="12">
        <f>STOCK[[#This Row],[Precio Final]]-STOCK[[#This Row],[Costo total]]</f>
        <v>7.6286363636363639</v>
      </c>
      <c r="X454" s="12">
        <f>STOCK[[#This Row],[Ganancia Unitaria]]*STOCK[[#This Row],[Salidas]]</f>
        <v>15.257272727272728</v>
      </c>
      <c r="Y454" s="12" t="s">
        <v>519</v>
      </c>
      <c r="AA454" s="12">
        <f>STOCK[[#This Row],[Costo total]]*STOCK[[#This Row],[Entradas]]</f>
        <v>34.742727272727272</v>
      </c>
      <c r="AB454" s="12">
        <f>STOCK[[#This Row],[Stock Actual]]*STOCK[[#This Row],[Costo total]]</f>
        <v>0</v>
      </c>
    </row>
    <row r="455" spans="1:28" s="7" customFormat="1" ht="50" customHeight="1" x14ac:dyDescent="0.15">
      <c r="A455" s="7" t="s">
        <v>877</v>
      </c>
      <c r="B455" s="70"/>
      <c r="C455" s="7" t="s">
        <v>4</v>
      </c>
      <c r="D455" s="7" t="s">
        <v>1519</v>
      </c>
      <c r="E455" s="7" t="s">
        <v>412</v>
      </c>
      <c r="F455" s="7" t="s">
        <v>241</v>
      </c>
      <c r="G455" s="7" t="s">
        <v>69</v>
      </c>
      <c r="H455" s="7">
        <f>STOCK[[#This Row],[Precio Final]]</f>
        <v>25</v>
      </c>
      <c r="I455" s="7">
        <f>STOCK[[#This Row],[Precio Venta Ideal (x1.5)]]</f>
        <v>26.057045454545452</v>
      </c>
      <c r="J455" s="8">
        <v>3</v>
      </c>
      <c r="K455" s="8">
        <f>SUMIFS(VENTAS[Cantidad],VENTAS[Código del producto Vendido],STOCK[[#This Row],[Code]])</f>
        <v>3</v>
      </c>
      <c r="L455" s="8">
        <f>STOCK[[#This Row],[Entradas]]-STOCK[[#This Row],[Salidas]]</f>
        <v>0</v>
      </c>
      <c r="M455" s="7">
        <f>STOCK[[#This Row],[Precio Final]]*10%</f>
        <v>2.5</v>
      </c>
      <c r="N455" s="7">
        <v>163</v>
      </c>
      <c r="O455" s="7">
        <v>17.600000000000001</v>
      </c>
      <c r="P455" s="7">
        <v>9.2613636363636349</v>
      </c>
      <c r="Q455" s="8">
        <v>330</v>
      </c>
      <c r="R455" s="7">
        <v>17</v>
      </c>
      <c r="S455" s="7">
        <f>STOCK[[#This Row],[Peso (g)]]*STOCK[[#This Row],[Precio Envío Kilogramo (USD)]]/1000</f>
        <v>5.61</v>
      </c>
      <c r="T455" s="12">
        <f>STOCK[[#This Row],[Costo Unitario (USD)]]+STOCK[[#This Row],[Costo Envío (USD)]]+STOCK[[#This Row],[Comisión 10%]]</f>
        <v>17.371363636363636</v>
      </c>
      <c r="U455" s="7">
        <f>STOCK[[#This Row],[Costo total]]*1.5</f>
        <v>26.057045454545452</v>
      </c>
      <c r="V455" s="7">
        <v>25</v>
      </c>
      <c r="W455" s="7">
        <f>STOCK[[#This Row],[Precio Final]]-STOCK[[#This Row],[Costo total]]</f>
        <v>7.6286363636363639</v>
      </c>
      <c r="X455" s="7">
        <f>STOCK[[#This Row],[Ganancia Unitaria]]*STOCK[[#This Row],[Salidas]]</f>
        <v>22.885909090909092</v>
      </c>
      <c r="Y455" s="7" t="s">
        <v>519</v>
      </c>
      <c r="AA455" s="7">
        <f>STOCK[[#This Row],[Costo total]]*STOCK[[#This Row],[Entradas]]</f>
        <v>52.114090909090905</v>
      </c>
      <c r="AB455" s="7">
        <f>STOCK[[#This Row],[Stock Actual]]*STOCK[[#This Row],[Costo total]]</f>
        <v>0</v>
      </c>
    </row>
    <row r="456" spans="1:28" s="12" customFormat="1" ht="50" customHeight="1" x14ac:dyDescent="0.15">
      <c r="A456" s="12" t="s">
        <v>440</v>
      </c>
      <c r="B456" s="70"/>
      <c r="C456" s="12" t="s">
        <v>4</v>
      </c>
      <c r="D456" s="12" t="s">
        <v>1519</v>
      </c>
      <c r="E456" s="12" t="s">
        <v>412</v>
      </c>
      <c r="F456" s="12" t="s">
        <v>243</v>
      </c>
      <c r="G456" s="12" t="s">
        <v>69</v>
      </c>
      <c r="H456" s="12">
        <f>STOCK[[#This Row],[Precio Final]]</f>
        <v>25</v>
      </c>
      <c r="I456" s="12">
        <f>STOCK[[#This Row],[Precio Venta Ideal (x1.5)]]</f>
        <v>26.057045454545452</v>
      </c>
      <c r="J456" s="87">
        <v>2</v>
      </c>
      <c r="K456" s="87">
        <f>SUMIFS(VENTAS[Cantidad],VENTAS[Código del producto Vendido],STOCK[[#This Row],[Code]])</f>
        <v>2</v>
      </c>
      <c r="L456" s="87">
        <f>STOCK[[#This Row],[Entradas]]-STOCK[[#This Row],[Salidas]]</f>
        <v>0</v>
      </c>
      <c r="M456" s="12">
        <f>STOCK[[#This Row],[Precio Final]]*10%</f>
        <v>2.5</v>
      </c>
      <c r="N456" s="12">
        <v>163</v>
      </c>
      <c r="O456" s="12">
        <v>17.600000000000001</v>
      </c>
      <c r="P456" s="12">
        <v>9.2613636363636349</v>
      </c>
      <c r="Q456" s="87">
        <v>330</v>
      </c>
      <c r="R456" s="12">
        <v>17</v>
      </c>
      <c r="S456" s="12">
        <f>STOCK[[#This Row],[Peso (g)]]*STOCK[[#This Row],[Precio Envío Kilogramo (USD)]]/1000</f>
        <v>5.61</v>
      </c>
      <c r="T456" s="12">
        <f>STOCK[[#This Row],[Costo Unitario (USD)]]+STOCK[[#This Row],[Costo Envío (USD)]]+STOCK[[#This Row],[Comisión 10%]]</f>
        <v>17.371363636363636</v>
      </c>
      <c r="U456" s="12">
        <f>STOCK[[#This Row],[Costo total]]*1.5</f>
        <v>26.057045454545452</v>
      </c>
      <c r="V456" s="12">
        <v>25</v>
      </c>
      <c r="W456" s="12">
        <f>STOCK[[#This Row],[Precio Final]]-STOCK[[#This Row],[Costo total]]</f>
        <v>7.6286363636363639</v>
      </c>
      <c r="X456" s="12">
        <f>STOCK[[#This Row],[Ganancia Unitaria]]*STOCK[[#This Row],[Salidas]]</f>
        <v>15.257272727272728</v>
      </c>
      <c r="Y456" s="12" t="s">
        <v>421</v>
      </c>
      <c r="AA456" s="12">
        <f>STOCK[[#This Row],[Costo total]]*STOCK[[#This Row],[Entradas]]</f>
        <v>34.742727272727272</v>
      </c>
      <c r="AB456" s="12">
        <f>STOCK[[#This Row],[Stock Actual]]*STOCK[[#This Row],[Costo total]]</f>
        <v>0</v>
      </c>
    </row>
    <row r="457" spans="1:28" s="7" customFormat="1" ht="50" customHeight="1" x14ac:dyDescent="0.15">
      <c r="A457" s="7" t="s">
        <v>878</v>
      </c>
      <c r="B457" s="70"/>
      <c r="C457" s="7" t="s">
        <v>4</v>
      </c>
      <c r="D457" s="7" t="s">
        <v>974</v>
      </c>
      <c r="E457" s="7" t="s">
        <v>399</v>
      </c>
      <c r="F457" s="7" t="s">
        <v>1515</v>
      </c>
      <c r="G457" s="7" t="s">
        <v>69</v>
      </c>
      <c r="H457" s="7">
        <f>STOCK[[#This Row],[Precio Final]]</f>
        <v>25</v>
      </c>
      <c r="I457" s="7">
        <f>STOCK[[#This Row],[Precio Venta Ideal (x1.5)]]</f>
        <v>22.315909090909091</v>
      </c>
      <c r="J457" s="8">
        <v>1</v>
      </c>
      <c r="K457" s="8">
        <f>SUMIFS(VENTAS[Cantidad],VENTAS[Código del producto Vendido],STOCK[[#This Row],[Code]])</f>
        <v>1</v>
      </c>
      <c r="L457" s="8">
        <f>STOCK[[#This Row],[Entradas]]-STOCK[[#This Row],[Salidas]]</f>
        <v>0</v>
      </c>
      <c r="M457" s="7">
        <f>STOCK[[#This Row],[Precio Final]]*10%</f>
        <v>2.5</v>
      </c>
      <c r="N457" s="7">
        <v>158</v>
      </c>
      <c r="O457" s="7">
        <v>17.600000000000001</v>
      </c>
      <c r="P457" s="7">
        <v>8.9772727272727266</v>
      </c>
      <c r="Q457" s="8">
        <v>200</v>
      </c>
      <c r="R457" s="7">
        <v>17</v>
      </c>
      <c r="S457" s="7">
        <f>STOCK[[#This Row],[Peso (g)]]*STOCK[[#This Row],[Precio Envío Kilogramo (USD)]]/1000</f>
        <v>3.4</v>
      </c>
      <c r="T457" s="12">
        <f>STOCK[[#This Row],[Costo Unitario (USD)]]+STOCK[[#This Row],[Costo Envío (USD)]]+STOCK[[#This Row],[Comisión 10%]]</f>
        <v>14.877272727272727</v>
      </c>
      <c r="U457" s="7">
        <f>STOCK[[#This Row],[Costo total]]*1.5</f>
        <v>22.315909090909091</v>
      </c>
      <c r="V457" s="7">
        <v>25</v>
      </c>
      <c r="W457" s="7">
        <f>STOCK[[#This Row],[Precio Final]]-STOCK[[#This Row],[Costo total]]</f>
        <v>10.122727272727273</v>
      </c>
      <c r="X457" s="7">
        <f>STOCK[[#This Row],[Ganancia Unitaria]]*STOCK[[#This Row],[Salidas]]</f>
        <v>10.122727272727273</v>
      </c>
      <c r="Y457" s="7" t="s">
        <v>519</v>
      </c>
      <c r="AA457" s="7">
        <f>STOCK[[#This Row],[Costo total]]*STOCK[[#This Row],[Entradas]]</f>
        <v>14.877272727272727</v>
      </c>
      <c r="AB457" s="7">
        <f>STOCK[[#This Row],[Stock Actual]]*STOCK[[#This Row],[Costo total]]</f>
        <v>0</v>
      </c>
    </row>
    <row r="458" spans="1:28" s="12" customFormat="1" ht="50" customHeight="1" x14ac:dyDescent="0.15">
      <c r="A458" s="12" t="s">
        <v>438</v>
      </c>
      <c r="B458" s="70"/>
      <c r="C458" s="12" t="s">
        <v>4</v>
      </c>
      <c r="D458" s="12" t="s">
        <v>211</v>
      </c>
      <c r="E458" s="12" t="s">
        <v>400</v>
      </c>
      <c r="F458" s="12" t="s">
        <v>244</v>
      </c>
      <c r="G458" s="12" t="s">
        <v>69</v>
      </c>
      <c r="H458" s="12">
        <f>STOCK[[#This Row],[Precio Final]]</f>
        <v>20</v>
      </c>
      <c r="I458" s="12">
        <f>STOCK[[#This Row],[Precio Venta Ideal (x1.5)]]</f>
        <v>20.884090909090908</v>
      </c>
      <c r="J458" s="87">
        <v>1</v>
      </c>
      <c r="K458" s="87">
        <f>SUMIFS(VENTAS[Cantidad],VENTAS[Código del producto Vendido],STOCK[[#This Row],[Code]])</f>
        <v>1</v>
      </c>
      <c r="L458" s="87">
        <f>STOCK[[#This Row],[Entradas]]-STOCK[[#This Row],[Salidas]]</f>
        <v>0</v>
      </c>
      <c r="M458" s="12">
        <f>STOCK[[#This Row],[Precio Final]]*10%</f>
        <v>2</v>
      </c>
      <c r="N458" s="12">
        <v>150</v>
      </c>
      <c r="O458" s="12">
        <v>17.600000000000001</v>
      </c>
      <c r="P458" s="12">
        <v>8.5227272727272716</v>
      </c>
      <c r="Q458" s="87">
        <v>200</v>
      </c>
      <c r="R458" s="12">
        <v>17</v>
      </c>
      <c r="S458" s="12">
        <f>STOCK[[#This Row],[Peso (g)]]*STOCK[[#This Row],[Precio Envío Kilogramo (USD)]]/1000</f>
        <v>3.4</v>
      </c>
      <c r="T458" s="12">
        <f>STOCK[[#This Row],[Costo Unitario (USD)]]+STOCK[[#This Row],[Costo Envío (USD)]]+STOCK[[#This Row],[Comisión 10%]]</f>
        <v>13.922727272727272</v>
      </c>
      <c r="U458" s="12">
        <f>STOCK[[#This Row],[Costo total]]*1.5</f>
        <v>20.884090909090908</v>
      </c>
      <c r="V458" s="12">
        <v>20</v>
      </c>
      <c r="W458" s="12">
        <f>STOCK[[#This Row],[Precio Final]]-STOCK[[#This Row],[Costo total]]</f>
        <v>6.077272727272728</v>
      </c>
      <c r="X458" s="12">
        <f>STOCK[[#This Row],[Ganancia Unitaria]]*STOCK[[#This Row],[Salidas]]</f>
        <v>6.077272727272728</v>
      </c>
      <c r="Y458" s="12" t="s">
        <v>422</v>
      </c>
      <c r="AA458" s="12">
        <f>STOCK[[#This Row],[Costo total]]*STOCK[[#This Row],[Entradas]]</f>
        <v>13.922727272727272</v>
      </c>
      <c r="AB458" s="12">
        <f>STOCK[[#This Row],[Stock Actual]]*STOCK[[#This Row],[Costo total]]</f>
        <v>0</v>
      </c>
    </row>
    <row r="459" spans="1:28" s="7" customFormat="1" ht="50" customHeight="1" x14ac:dyDescent="0.15">
      <c r="A459" s="7" t="s">
        <v>441</v>
      </c>
      <c r="B459" s="70"/>
      <c r="C459" s="7" t="s">
        <v>4</v>
      </c>
      <c r="D459" s="7" t="s">
        <v>1519</v>
      </c>
      <c r="E459" s="7" t="s">
        <v>413</v>
      </c>
      <c r="F459" s="7" t="s">
        <v>238</v>
      </c>
      <c r="G459" s="7" t="s">
        <v>69</v>
      </c>
      <c r="H459" s="7">
        <f>STOCK[[#This Row],[Precio Final]]</f>
        <v>30</v>
      </c>
      <c r="I459" s="7">
        <f>STOCK[[#This Row],[Precio Venta Ideal (x1.5)]]</f>
        <v>36.558409090909088</v>
      </c>
      <c r="J459" s="8">
        <v>0</v>
      </c>
      <c r="K459" s="8">
        <f>SUMIFS(VENTAS[Cantidad],VENTAS[Código del producto Vendido],STOCK[[#This Row],[Code]])</f>
        <v>0</v>
      </c>
      <c r="L459" s="8">
        <f>STOCK[[#This Row],[Entradas]]-STOCK[[#This Row],[Salidas]]</f>
        <v>0</v>
      </c>
      <c r="M459" s="7">
        <f>STOCK[[#This Row],[Precio Final]]*10%</f>
        <v>3</v>
      </c>
      <c r="N459" s="7">
        <v>246</v>
      </c>
      <c r="O459" s="7">
        <v>17.600000000000001</v>
      </c>
      <c r="P459" s="7">
        <v>13.977272727272727</v>
      </c>
      <c r="Q459" s="8">
        <v>435</v>
      </c>
      <c r="R459" s="7">
        <v>17</v>
      </c>
      <c r="S459" s="7">
        <f>STOCK[[#This Row],[Peso (g)]]*STOCK[[#This Row],[Precio Envío Kilogramo (USD)]]/1000</f>
        <v>7.3949999999999996</v>
      </c>
      <c r="T459" s="12">
        <f>STOCK[[#This Row],[Costo Unitario (USD)]]+STOCK[[#This Row],[Costo Envío (USD)]]+STOCK[[#This Row],[Comisión 10%]]</f>
        <v>24.372272727272726</v>
      </c>
      <c r="U459" s="7">
        <f>STOCK[[#This Row],[Costo total]]*1.5</f>
        <v>36.558409090909088</v>
      </c>
      <c r="V459" s="7">
        <v>30</v>
      </c>
      <c r="W459" s="7">
        <f>STOCK[[#This Row],[Precio Final]]-STOCK[[#This Row],[Costo total]]</f>
        <v>5.6277272727272738</v>
      </c>
      <c r="X459" s="7">
        <f>STOCK[[#This Row],[Ganancia Unitaria]]*STOCK[[#This Row],[Salidas]]</f>
        <v>0</v>
      </c>
      <c r="AA459" s="7">
        <f>STOCK[[#This Row],[Costo total]]*STOCK[[#This Row],[Entradas]]</f>
        <v>0</v>
      </c>
      <c r="AB459" s="7">
        <f>STOCK[[#This Row],[Stock Actual]]*STOCK[[#This Row],[Costo total]]</f>
        <v>0</v>
      </c>
    </row>
    <row r="460" spans="1:28" s="12" customFormat="1" ht="50" customHeight="1" x14ac:dyDescent="0.15">
      <c r="A460" s="12" t="s">
        <v>879</v>
      </c>
      <c r="B460" s="70"/>
      <c r="C460" s="12" t="s">
        <v>4</v>
      </c>
      <c r="D460" s="12" t="s">
        <v>1519</v>
      </c>
      <c r="E460" s="12" t="s">
        <v>1638</v>
      </c>
      <c r="F460" s="12" t="s">
        <v>241</v>
      </c>
      <c r="G460" s="12" t="s">
        <v>69</v>
      </c>
      <c r="H460" s="12">
        <f>STOCK[[#This Row],[Precio Final]]</f>
        <v>28</v>
      </c>
      <c r="I460" s="12">
        <f>STOCK[[#This Row],[Precio Venta Ideal (x1.5)]]</f>
        <v>36.25840909090909</v>
      </c>
      <c r="J460" s="87">
        <v>2</v>
      </c>
      <c r="K460" s="87">
        <f>SUMIFS(VENTAS[Cantidad],VENTAS[Código del producto Vendido],STOCK[[#This Row],[Code]])</f>
        <v>2</v>
      </c>
      <c r="L460" s="87">
        <f>STOCK[[#This Row],[Entradas]]-STOCK[[#This Row],[Salidas]]</f>
        <v>0</v>
      </c>
      <c r="M460" s="12">
        <f>STOCK[[#This Row],[Precio Final]]*10%</f>
        <v>2.8000000000000003</v>
      </c>
      <c r="N460" s="12">
        <v>246</v>
      </c>
      <c r="O460" s="12">
        <v>17.600000000000001</v>
      </c>
      <c r="P460" s="12">
        <v>13.977272727272727</v>
      </c>
      <c r="Q460" s="87">
        <v>435</v>
      </c>
      <c r="R460" s="12">
        <v>17</v>
      </c>
      <c r="S460" s="12">
        <f>STOCK[[#This Row],[Peso (g)]]*STOCK[[#This Row],[Precio Envío Kilogramo (USD)]]/1000</f>
        <v>7.3949999999999996</v>
      </c>
      <c r="T460" s="12">
        <f>STOCK[[#This Row],[Costo Unitario (USD)]]+STOCK[[#This Row],[Costo Envío (USD)]]+STOCK[[#This Row],[Comisión 10%]]</f>
        <v>24.172272727272727</v>
      </c>
      <c r="U460" s="12">
        <f>STOCK[[#This Row],[Costo total]]*1.5</f>
        <v>36.25840909090909</v>
      </c>
      <c r="V460" s="12">
        <v>28</v>
      </c>
      <c r="W460" s="12">
        <f>STOCK[[#This Row],[Precio Final]]-STOCK[[#This Row],[Costo total]]</f>
        <v>3.8277272727272731</v>
      </c>
      <c r="X460" s="12">
        <f>STOCK[[#This Row],[Ganancia Unitaria]]*STOCK[[#This Row],[Salidas]]</f>
        <v>7.6554545454545462</v>
      </c>
      <c r="Y460" s="12" t="s">
        <v>519</v>
      </c>
      <c r="AA460" s="12">
        <f>STOCK[[#This Row],[Costo total]]*STOCK[[#This Row],[Entradas]]</f>
        <v>48.344545454545454</v>
      </c>
      <c r="AB460" s="12">
        <f>STOCK[[#This Row],[Stock Actual]]*STOCK[[#This Row],[Costo total]]</f>
        <v>0</v>
      </c>
    </row>
    <row r="461" spans="1:28" s="7" customFormat="1" ht="50" customHeight="1" x14ac:dyDescent="0.15">
      <c r="A461" s="7" t="s">
        <v>880</v>
      </c>
      <c r="B461" s="70"/>
      <c r="C461" s="7" t="s">
        <v>4</v>
      </c>
      <c r="D461" s="7" t="s">
        <v>1519</v>
      </c>
      <c r="E461" s="7" t="s">
        <v>413</v>
      </c>
      <c r="F461" s="7" t="s">
        <v>243</v>
      </c>
      <c r="G461" s="7" t="s">
        <v>69</v>
      </c>
      <c r="H461" s="7">
        <f>STOCK[[#This Row],[Precio Final]]</f>
        <v>28</v>
      </c>
      <c r="I461" s="7">
        <f>STOCK[[#This Row],[Precio Venta Ideal (x1.5)]]</f>
        <v>36.25840909090909</v>
      </c>
      <c r="J461" s="8">
        <v>2</v>
      </c>
      <c r="K461" s="8">
        <f>SUMIFS(VENTAS[Cantidad],VENTAS[Código del producto Vendido],STOCK[[#This Row],[Code]])</f>
        <v>2</v>
      </c>
      <c r="L461" s="8">
        <f>STOCK[[#This Row],[Entradas]]-STOCK[[#This Row],[Salidas]]</f>
        <v>0</v>
      </c>
      <c r="M461" s="7">
        <f>STOCK[[#This Row],[Precio Final]]*10%</f>
        <v>2.8000000000000003</v>
      </c>
      <c r="N461" s="7">
        <v>246</v>
      </c>
      <c r="O461" s="7">
        <v>17.600000000000001</v>
      </c>
      <c r="P461" s="7">
        <v>13.977272727272727</v>
      </c>
      <c r="Q461" s="8">
        <v>435</v>
      </c>
      <c r="R461" s="7">
        <v>17</v>
      </c>
      <c r="S461" s="7">
        <f>STOCK[[#This Row],[Peso (g)]]*STOCK[[#This Row],[Precio Envío Kilogramo (USD)]]/1000</f>
        <v>7.3949999999999996</v>
      </c>
      <c r="T461" s="12">
        <f>STOCK[[#This Row],[Costo Unitario (USD)]]+STOCK[[#This Row],[Costo Envío (USD)]]+STOCK[[#This Row],[Comisión 10%]]</f>
        <v>24.172272727272727</v>
      </c>
      <c r="U461" s="7">
        <f>STOCK[[#This Row],[Costo total]]*1.5</f>
        <v>36.25840909090909</v>
      </c>
      <c r="V461" s="7">
        <v>28</v>
      </c>
      <c r="W461" s="7">
        <f>STOCK[[#This Row],[Precio Final]]-STOCK[[#This Row],[Costo total]]</f>
        <v>3.8277272727272731</v>
      </c>
      <c r="X461" s="7">
        <f>STOCK[[#This Row],[Ganancia Unitaria]]*STOCK[[#This Row],[Salidas]]</f>
        <v>7.6554545454545462</v>
      </c>
      <c r="AA461" s="7">
        <f>STOCK[[#This Row],[Costo total]]*STOCK[[#This Row],[Entradas]]</f>
        <v>48.344545454545454</v>
      </c>
      <c r="AB461" s="7">
        <f>STOCK[[#This Row],[Stock Actual]]*STOCK[[#This Row],[Costo total]]</f>
        <v>0</v>
      </c>
    </row>
    <row r="462" spans="1:28" s="12" customFormat="1" ht="50" customHeight="1" x14ac:dyDescent="0.15">
      <c r="A462" s="12" t="s">
        <v>881</v>
      </c>
      <c r="B462" s="70"/>
      <c r="C462" s="12" t="s">
        <v>4</v>
      </c>
      <c r="D462" s="12" t="s">
        <v>2291</v>
      </c>
      <c r="E462" s="12" t="s">
        <v>1638</v>
      </c>
      <c r="F462" s="12" t="s">
        <v>2122</v>
      </c>
      <c r="G462" s="12" t="s">
        <v>69</v>
      </c>
      <c r="H462" s="12">
        <f>STOCK[[#This Row],[Precio Final]]</f>
        <v>28</v>
      </c>
      <c r="I462" s="12">
        <f>STOCK[[#This Row],[Precio Venta Ideal (x1.5)]]</f>
        <v>36.25840909090909</v>
      </c>
      <c r="J462" s="87">
        <v>3</v>
      </c>
      <c r="K462" s="87">
        <f>SUMIFS(VENTAS[Cantidad],VENTAS[Código del producto Vendido],STOCK[[#This Row],[Code]])</f>
        <v>3</v>
      </c>
      <c r="L462" s="87">
        <f>STOCK[[#This Row],[Entradas]]-STOCK[[#This Row],[Salidas]]</f>
        <v>0</v>
      </c>
      <c r="M462" s="12">
        <f>STOCK[[#This Row],[Precio Final]]*10%</f>
        <v>2.8000000000000003</v>
      </c>
      <c r="N462" s="12">
        <v>246</v>
      </c>
      <c r="O462" s="12">
        <v>17.600000000000001</v>
      </c>
      <c r="P462" s="12">
        <v>13.977272727272727</v>
      </c>
      <c r="Q462" s="87">
        <v>435</v>
      </c>
      <c r="R462" s="12">
        <v>17</v>
      </c>
      <c r="S462" s="12">
        <f>STOCK[[#This Row],[Peso (g)]]*STOCK[[#This Row],[Precio Envío Kilogramo (USD)]]/1000</f>
        <v>7.3949999999999996</v>
      </c>
      <c r="T462" s="12">
        <f>STOCK[[#This Row],[Costo Unitario (USD)]]+STOCK[[#This Row],[Costo Envío (USD)]]+STOCK[[#This Row],[Comisión 10%]]</f>
        <v>24.172272727272727</v>
      </c>
      <c r="U462" s="12">
        <f>STOCK[[#This Row],[Costo total]]*1.5</f>
        <v>36.25840909090909</v>
      </c>
      <c r="V462" s="12">
        <v>28</v>
      </c>
      <c r="W462" s="12">
        <f>STOCK[[#This Row],[Precio Final]]-STOCK[[#This Row],[Costo total]]</f>
        <v>3.8277272727272731</v>
      </c>
      <c r="X462" s="12">
        <f>STOCK[[#This Row],[Ganancia Unitaria]]*STOCK[[#This Row],[Salidas]]</f>
        <v>11.483181818181819</v>
      </c>
      <c r="AA462" s="12">
        <f>STOCK[[#This Row],[Costo total]]*STOCK[[#This Row],[Entradas]]</f>
        <v>72.516818181818181</v>
      </c>
      <c r="AB462" s="12">
        <f>STOCK[[#This Row],[Stock Actual]]*STOCK[[#This Row],[Costo total]]</f>
        <v>0</v>
      </c>
    </row>
    <row r="463" spans="1:28" s="7" customFormat="1" ht="50" customHeight="1" x14ac:dyDescent="0.15">
      <c r="A463" s="7" t="s">
        <v>882</v>
      </c>
      <c r="B463" s="70"/>
      <c r="C463" s="7" t="s">
        <v>4</v>
      </c>
      <c r="D463" s="7" t="s">
        <v>2292</v>
      </c>
      <c r="E463" s="7" t="s">
        <v>1637</v>
      </c>
      <c r="F463" s="7" t="s">
        <v>2182</v>
      </c>
      <c r="G463" s="7" t="s">
        <v>69</v>
      </c>
      <c r="H463" s="7">
        <f>STOCK[[#This Row],[Precio Final]]</f>
        <v>10</v>
      </c>
      <c r="I463" s="7">
        <f>STOCK[[#This Row],[Precio Venta Ideal (x1.5)]]</f>
        <v>11.676136363636363</v>
      </c>
      <c r="J463" s="8">
        <v>2</v>
      </c>
      <c r="K463" s="8">
        <f>SUMIFS(VENTAS[Cantidad],VENTAS[Código del producto Vendido],STOCK[[#This Row],[Code]])</f>
        <v>1</v>
      </c>
      <c r="L463" s="8">
        <f>STOCK[[#This Row],[Entradas]]-STOCK[[#This Row],[Salidas]]</f>
        <v>1</v>
      </c>
      <c r="M463" s="7">
        <f>STOCK[[#This Row],[Precio Final]]*10%</f>
        <v>1</v>
      </c>
      <c r="N463" s="7">
        <v>82</v>
      </c>
      <c r="O463" s="7">
        <v>17.600000000000001</v>
      </c>
      <c r="P463" s="7">
        <v>4.6590909090909083</v>
      </c>
      <c r="Q463" s="8">
        <v>125</v>
      </c>
      <c r="R463" s="7">
        <v>17</v>
      </c>
      <c r="S463" s="7">
        <f>STOCK[[#This Row],[Peso (g)]]*STOCK[[#This Row],[Precio Envío Kilogramo (USD)]]/1000</f>
        <v>2.125</v>
      </c>
      <c r="T463" s="12">
        <f>STOCK[[#This Row],[Costo Unitario (USD)]]+STOCK[[#This Row],[Costo Envío (USD)]]+STOCK[[#This Row],[Comisión 10%]]</f>
        <v>7.7840909090909083</v>
      </c>
      <c r="U463" s="7">
        <f>STOCK[[#This Row],[Costo total]]*1.5</f>
        <v>11.676136363636363</v>
      </c>
      <c r="V463" s="7">
        <v>10</v>
      </c>
      <c r="W463" s="7">
        <f>STOCK[[#This Row],[Precio Final]]-STOCK[[#This Row],[Costo total]]</f>
        <v>2.2159090909090917</v>
      </c>
      <c r="X463" s="7">
        <f>STOCK[[#This Row],[Ganancia Unitaria]]*STOCK[[#This Row],[Salidas]]</f>
        <v>2.2159090909090917</v>
      </c>
      <c r="AA463" s="7">
        <f>STOCK[[#This Row],[Costo total]]*STOCK[[#This Row],[Entradas]]</f>
        <v>15.568181818181817</v>
      </c>
      <c r="AB463" s="7">
        <f>STOCK[[#This Row],[Stock Actual]]*STOCK[[#This Row],[Costo total]]</f>
        <v>7.7840909090909083</v>
      </c>
    </row>
    <row r="464" spans="1:28" s="12" customFormat="1" ht="50" customHeight="1" x14ac:dyDescent="0.15">
      <c r="A464" s="12" t="s">
        <v>883</v>
      </c>
      <c r="B464" s="70"/>
      <c r="C464" s="12" t="s">
        <v>4</v>
      </c>
      <c r="D464" s="12" t="s">
        <v>2292</v>
      </c>
      <c r="E464" s="12" t="s">
        <v>1639</v>
      </c>
      <c r="F464" s="12" t="s">
        <v>2183</v>
      </c>
      <c r="G464" s="12" t="s">
        <v>69</v>
      </c>
      <c r="H464" s="12">
        <f>STOCK[[#This Row],[Precio Final]]</f>
        <v>10</v>
      </c>
      <c r="I464" s="12">
        <f>STOCK[[#This Row],[Precio Venta Ideal (x1.5)]]</f>
        <v>11.676136363636363</v>
      </c>
      <c r="J464" s="87">
        <v>2</v>
      </c>
      <c r="K464" s="87">
        <f>SUMIFS(VENTAS[Cantidad],VENTAS[Código del producto Vendido],STOCK[[#This Row],[Code]])</f>
        <v>2</v>
      </c>
      <c r="L464" s="87">
        <f>STOCK[[#This Row],[Entradas]]-STOCK[[#This Row],[Salidas]]</f>
        <v>0</v>
      </c>
      <c r="M464" s="12">
        <f>STOCK[[#This Row],[Precio Final]]*10%</f>
        <v>1</v>
      </c>
      <c r="N464" s="12">
        <v>82</v>
      </c>
      <c r="O464" s="12">
        <v>17.600000000000001</v>
      </c>
      <c r="P464" s="12">
        <v>4.6590909090909083</v>
      </c>
      <c r="Q464" s="87">
        <v>125</v>
      </c>
      <c r="R464" s="12">
        <v>17</v>
      </c>
      <c r="S464" s="12">
        <f>STOCK[[#This Row],[Peso (g)]]*STOCK[[#This Row],[Precio Envío Kilogramo (USD)]]/1000</f>
        <v>2.125</v>
      </c>
      <c r="T464" s="12">
        <f>STOCK[[#This Row],[Costo Unitario (USD)]]+STOCK[[#This Row],[Costo Envío (USD)]]+STOCK[[#This Row],[Comisión 10%]]</f>
        <v>7.7840909090909083</v>
      </c>
      <c r="U464" s="12">
        <f>STOCK[[#This Row],[Costo total]]*1.5</f>
        <v>11.676136363636363</v>
      </c>
      <c r="V464" s="12">
        <v>10</v>
      </c>
      <c r="W464" s="12">
        <f>STOCK[[#This Row],[Precio Final]]-STOCK[[#This Row],[Costo total]]</f>
        <v>2.2159090909090917</v>
      </c>
      <c r="X464" s="12">
        <f>STOCK[[#This Row],[Ganancia Unitaria]]*STOCK[[#This Row],[Salidas]]</f>
        <v>4.4318181818181834</v>
      </c>
      <c r="AA464" s="12">
        <f>STOCK[[#This Row],[Costo total]]*STOCK[[#This Row],[Entradas]]</f>
        <v>15.568181818181817</v>
      </c>
      <c r="AB464" s="12">
        <f>STOCK[[#This Row],[Stock Actual]]*STOCK[[#This Row],[Costo total]]</f>
        <v>0</v>
      </c>
    </row>
    <row r="465" spans="1:28" s="7" customFormat="1" ht="50" customHeight="1" x14ac:dyDescent="0.15">
      <c r="A465" s="7" t="s">
        <v>884</v>
      </c>
      <c r="B465" s="70"/>
      <c r="C465" s="7" t="s">
        <v>4</v>
      </c>
      <c r="D465" s="7" t="s">
        <v>2292</v>
      </c>
      <c r="E465" s="7" t="s">
        <v>1639</v>
      </c>
      <c r="F465" s="7" t="s">
        <v>2623</v>
      </c>
      <c r="G465" s="7" t="s">
        <v>69</v>
      </c>
      <c r="H465" s="7">
        <f>STOCK[[#This Row],[Precio Final]]</f>
        <v>10</v>
      </c>
      <c r="I465" s="7">
        <f>STOCK[[#This Row],[Precio Venta Ideal (x1.5)]]</f>
        <v>11.676136363636363</v>
      </c>
      <c r="J465" s="8">
        <v>1</v>
      </c>
      <c r="K465" s="8">
        <f>SUMIFS(VENTAS[Cantidad],VENTAS[Código del producto Vendido],STOCK[[#This Row],[Code]])</f>
        <v>1</v>
      </c>
      <c r="L465" s="8">
        <f>STOCK[[#This Row],[Entradas]]-STOCK[[#This Row],[Salidas]]</f>
        <v>0</v>
      </c>
      <c r="M465" s="7">
        <f>STOCK[[#This Row],[Precio Final]]*10%</f>
        <v>1</v>
      </c>
      <c r="N465" s="7">
        <v>82</v>
      </c>
      <c r="O465" s="7">
        <v>17.600000000000001</v>
      </c>
      <c r="P465" s="7">
        <v>4.6590909090909083</v>
      </c>
      <c r="Q465" s="8">
        <v>125</v>
      </c>
      <c r="R465" s="7">
        <v>17</v>
      </c>
      <c r="S465" s="7">
        <f>STOCK[[#This Row],[Peso (g)]]*STOCK[[#This Row],[Precio Envío Kilogramo (USD)]]/1000</f>
        <v>2.125</v>
      </c>
      <c r="T465" s="12">
        <f>STOCK[[#This Row],[Costo Unitario (USD)]]+STOCK[[#This Row],[Costo Envío (USD)]]+STOCK[[#This Row],[Comisión 10%]]</f>
        <v>7.7840909090909083</v>
      </c>
      <c r="U465" s="7">
        <f>STOCK[[#This Row],[Costo total]]*1.5</f>
        <v>11.676136363636363</v>
      </c>
      <c r="V465" s="7">
        <v>10</v>
      </c>
      <c r="W465" s="7">
        <f>STOCK[[#This Row],[Precio Final]]-STOCK[[#This Row],[Costo total]]</f>
        <v>2.2159090909090917</v>
      </c>
      <c r="X465" s="7">
        <f>STOCK[[#This Row],[Ganancia Unitaria]]*STOCK[[#This Row],[Salidas]]</f>
        <v>2.2159090909090917</v>
      </c>
      <c r="AA465" s="7">
        <f>STOCK[[#This Row],[Costo total]]*STOCK[[#This Row],[Entradas]]</f>
        <v>7.7840909090909083</v>
      </c>
      <c r="AB465" s="7">
        <f>STOCK[[#This Row],[Stock Actual]]*STOCK[[#This Row],[Costo total]]</f>
        <v>0</v>
      </c>
    </row>
    <row r="466" spans="1:28" s="12" customFormat="1" ht="50" customHeight="1" x14ac:dyDescent="0.15">
      <c r="A466" s="12" t="s">
        <v>885</v>
      </c>
      <c r="B466" s="70"/>
      <c r="C466" s="12" t="s">
        <v>4</v>
      </c>
      <c r="D466" s="12" t="s">
        <v>211</v>
      </c>
      <c r="E466" s="12" t="s">
        <v>414</v>
      </c>
      <c r="F466" s="12" t="s">
        <v>241</v>
      </c>
      <c r="G466" s="12" t="s">
        <v>69</v>
      </c>
      <c r="H466" s="12">
        <f>STOCK[[#This Row],[Precio Final]]</f>
        <v>25</v>
      </c>
      <c r="I466" s="12">
        <f>STOCK[[#This Row],[Precio Venta Ideal (x1.5)]]</f>
        <v>26.737499999999997</v>
      </c>
      <c r="J466" s="87">
        <v>1</v>
      </c>
      <c r="K466" s="87">
        <f>SUMIFS(VENTAS[Cantidad],VENTAS[Código del producto Vendido],STOCK[[#This Row],[Code]])</f>
        <v>1</v>
      </c>
      <c r="L466" s="87">
        <f>STOCK[[#This Row],[Entradas]]-STOCK[[#This Row],[Salidas]]</f>
        <v>0</v>
      </c>
      <c r="M466" s="12">
        <f>STOCK[[#This Row],[Precio Final]]*10%</f>
        <v>2.5</v>
      </c>
      <c r="N466" s="12">
        <v>165</v>
      </c>
      <c r="O466" s="12">
        <v>17.600000000000001</v>
      </c>
      <c r="P466" s="12">
        <v>9.375</v>
      </c>
      <c r="Q466" s="87">
        <v>350</v>
      </c>
      <c r="R466" s="12">
        <v>17</v>
      </c>
      <c r="S466" s="12">
        <f>STOCK[[#This Row],[Peso (g)]]*STOCK[[#This Row],[Precio Envío Kilogramo (USD)]]/1000</f>
        <v>5.95</v>
      </c>
      <c r="T466" s="12">
        <f>STOCK[[#This Row],[Costo Unitario (USD)]]+STOCK[[#This Row],[Costo Envío (USD)]]+STOCK[[#This Row],[Comisión 10%]]</f>
        <v>17.824999999999999</v>
      </c>
      <c r="U466" s="12">
        <f>STOCK[[#This Row],[Costo total]]*1.5</f>
        <v>26.737499999999997</v>
      </c>
      <c r="V466" s="12">
        <v>25</v>
      </c>
      <c r="W466" s="12">
        <f>STOCK[[#This Row],[Precio Final]]-STOCK[[#This Row],[Costo total]]</f>
        <v>7.1750000000000007</v>
      </c>
      <c r="X466" s="12">
        <f>STOCK[[#This Row],[Ganancia Unitaria]]*STOCK[[#This Row],[Salidas]]</f>
        <v>7.1750000000000007</v>
      </c>
      <c r="Y466" s="12" t="s">
        <v>519</v>
      </c>
      <c r="AA466" s="12">
        <f>STOCK[[#This Row],[Costo total]]*STOCK[[#This Row],[Entradas]]</f>
        <v>17.824999999999999</v>
      </c>
      <c r="AB466" s="12">
        <f>STOCK[[#This Row],[Stock Actual]]*STOCK[[#This Row],[Costo total]]</f>
        <v>0</v>
      </c>
    </row>
    <row r="467" spans="1:28" s="7" customFormat="1" ht="50" customHeight="1" x14ac:dyDescent="0.15">
      <c r="A467" s="7" t="s">
        <v>886</v>
      </c>
      <c r="B467" s="70"/>
      <c r="C467" s="7" t="s">
        <v>4</v>
      </c>
      <c r="D467" s="7" t="s">
        <v>1787</v>
      </c>
      <c r="E467" s="7" t="s">
        <v>1641</v>
      </c>
      <c r="F467" s="7" t="s">
        <v>244</v>
      </c>
      <c r="G467" s="7" t="s">
        <v>69</v>
      </c>
      <c r="H467" s="7">
        <f>STOCK[[#This Row],[Precio Final]]</f>
        <v>25</v>
      </c>
      <c r="I467" s="7">
        <f>STOCK[[#This Row],[Precio Venta Ideal (x1.5)]]</f>
        <v>26.737499999999997</v>
      </c>
      <c r="J467" s="8">
        <v>2</v>
      </c>
      <c r="K467" s="8">
        <f>SUMIFS(VENTAS[Cantidad],VENTAS[Código del producto Vendido],STOCK[[#This Row],[Code]])</f>
        <v>2</v>
      </c>
      <c r="L467" s="8">
        <f>STOCK[[#This Row],[Entradas]]-STOCK[[#This Row],[Salidas]]</f>
        <v>0</v>
      </c>
      <c r="M467" s="7">
        <f>STOCK[[#This Row],[Precio Final]]*10%</f>
        <v>2.5</v>
      </c>
      <c r="N467" s="7">
        <v>165</v>
      </c>
      <c r="O467" s="7">
        <v>17.600000000000001</v>
      </c>
      <c r="P467" s="7">
        <v>9.375</v>
      </c>
      <c r="Q467" s="8">
        <v>350</v>
      </c>
      <c r="R467" s="7">
        <v>17</v>
      </c>
      <c r="S467" s="7">
        <f>STOCK[[#This Row],[Peso (g)]]*STOCK[[#This Row],[Precio Envío Kilogramo (USD)]]/1000</f>
        <v>5.95</v>
      </c>
      <c r="T467" s="12">
        <f>STOCK[[#This Row],[Costo Unitario (USD)]]+STOCK[[#This Row],[Costo Envío (USD)]]+STOCK[[#This Row],[Comisión 10%]]</f>
        <v>17.824999999999999</v>
      </c>
      <c r="U467" s="7">
        <f>STOCK[[#This Row],[Costo total]]*1.5</f>
        <v>26.737499999999997</v>
      </c>
      <c r="V467" s="7">
        <v>25</v>
      </c>
      <c r="W467" s="7">
        <f>STOCK[[#This Row],[Precio Final]]-STOCK[[#This Row],[Costo total]]</f>
        <v>7.1750000000000007</v>
      </c>
      <c r="X467" s="7">
        <f>STOCK[[#This Row],[Ganancia Unitaria]]*STOCK[[#This Row],[Salidas]]</f>
        <v>14.350000000000001</v>
      </c>
      <c r="AA467" s="7">
        <f>STOCK[[#This Row],[Costo total]]*STOCK[[#This Row],[Entradas]]</f>
        <v>35.65</v>
      </c>
      <c r="AB467" s="7">
        <f>STOCK[[#This Row],[Stock Actual]]*STOCK[[#This Row],[Costo total]]</f>
        <v>0</v>
      </c>
    </row>
    <row r="468" spans="1:28" s="12" customFormat="1" ht="50" customHeight="1" x14ac:dyDescent="0.15">
      <c r="A468" s="12" t="s">
        <v>887</v>
      </c>
      <c r="B468" s="70"/>
      <c r="C468" s="12" t="s">
        <v>4</v>
      </c>
      <c r="D468" s="12" t="s">
        <v>974</v>
      </c>
      <c r="E468" s="12" t="s">
        <v>415</v>
      </c>
      <c r="F468" s="12" t="s">
        <v>1515</v>
      </c>
      <c r="G468" s="12" t="s">
        <v>69</v>
      </c>
      <c r="H468" s="12">
        <f>STOCK[[#This Row],[Precio Final]]</f>
        <v>25</v>
      </c>
      <c r="I468" s="12">
        <f>STOCK[[#This Row],[Precio Venta Ideal (x1.5)]]</f>
        <v>25.46590909090909</v>
      </c>
      <c r="J468" s="87">
        <v>1</v>
      </c>
      <c r="K468" s="87">
        <f>SUMIFS(VENTAS[Cantidad],VENTAS[Código del producto Vendido],STOCK[[#This Row],[Code]])</f>
        <v>1</v>
      </c>
      <c r="L468" s="87">
        <f>STOCK[[#This Row],[Entradas]]-STOCK[[#This Row],[Salidas]]</f>
        <v>0</v>
      </c>
      <c r="M468" s="12">
        <f>STOCK[[#This Row],[Precio Final]]*10%</f>
        <v>2.5</v>
      </c>
      <c r="N468" s="12">
        <v>180</v>
      </c>
      <c r="O468" s="12">
        <v>17.600000000000001</v>
      </c>
      <c r="P468" s="12">
        <v>10.227272727272727</v>
      </c>
      <c r="Q468" s="87">
        <v>250</v>
      </c>
      <c r="R468" s="12">
        <v>17</v>
      </c>
      <c r="S468" s="12">
        <f>STOCK[[#This Row],[Peso (g)]]*STOCK[[#This Row],[Precio Envío Kilogramo (USD)]]/1000</f>
        <v>4.25</v>
      </c>
      <c r="T468" s="12">
        <f>STOCK[[#This Row],[Costo Unitario (USD)]]+STOCK[[#This Row],[Costo Envío (USD)]]+STOCK[[#This Row],[Comisión 10%]]</f>
        <v>16.977272727272727</v>
      </c>
      <c r="U468" s="12">
        <f>STOCK[[#This Row],[Costo total]]*1.5</f>
        <v>25.46590909090909</v>
      </c>
      <c r="V468" s="12">
        <v>25</v>
      </c>
      <c r="W468" s="12">
        <f>STOCK[[#This Row],[Precio Final]]-STOCK[[#This Row],[Costo total]]</f>
        <v>8.0227272727272734</v>
      </c>
      <c r="X468" s="12">
        <f>STOCK[[#This Row],[Ganancia Unitaria]]*STOCK[[#This Row],[Salidas]]</f>
        <v>8.0227272727272734</v>
      </c>
      <c r="Y468" s="12" t="s">
        <v>548</v>
      </c>
      <c r="AA468" s="12">
        <f>STOCK[[#This Row],[Costo total]]*STOCK[[#This Row],[Entradas]]</f>
        <v>16.977272727272727</v>
      </c>
      <c r="AB468" s="12">
        <f>STOCK[[#This Row],[Stock Actual]]*STOCK[[#This Row],[Costo total]]</f>
        <v>0</v>
      </c>
    </row>
    <row r="469" spans="1:28" s="7" customFormat="1" ht="50" customHeight="1" x14ac:dyDescent="0.15">
      <c r="A469" s="7" t="s">
        <v>442</v>
      </c>
      <c r="B469" s="70"/>
      <c r="C469" s="7" t="s">
        <v>4</v>
      </c>
      <c r="D469" s="7" t="s">
        <v>1911</v>
      </c>
      <c r="E469" s="7" t="s">
        <v>416</v>
      </c>
      <c r="F469" s="7" t="s">
        <v>244</v>
      </c>
      <c r="G469" s="7" t="s">
        <v>69</v>
      </c>
      <c r="H469" s="7">
        <f>STOCK[[#This Row],[Precio Final]]</f>
        <v>12</v>
      </c>
      <c r="I469" s="7">
        <f>STOCK[[#This Row],[Precio Venta Ideal (x1.5)]]</f>
        <v>12.017045454545455</v>
      </c>
      <c r="J469" s="8">
        <v>1</v>
      </c>
      <c r="K469" s="8">
        <f>SUMIFS(VENTAS[Cantidad],VENTAS[Código del producto Vendido],STOCK[[#This Row],[Code]])</f>
        <v>1</v>
      </c>
      <c r="L469" s="8">
        <f>STOCK[[#This Row],[Entradas]]-STOCK[[#This Row],[Salidas]]</f>
        <v>0</v>
      </c>
      <c r="M469" s="7">
        <f>STOCK[[#This Row],[Precio Final]]*10%</f>
        <v>1.2000000000000002</v>
      </c>
      <c r="N469" s="7">
        <v>75</v>
      </c>
      <c r="O469" s="7">
        <v>17.600000000000001</v>
      </c>
      <c r="P469" s="7">
        <v>4.2613636363636358</v>
      </c>
      <c r="Q469" s="8">
        <v>150</v>
      </c>
      <c r="R469" s="7">
        <v>17</v>
      </c>
      <c r="S469" s="7">
        <f>STOCK[[#This Row],[Peso (g)]]*STOCK[[#This Row],[Precio Envío Kilogramo (USD)]]/1000</f>
        <v>2.5499999999999998</v>
      </c>
      <c r="T469" s="12">
        <f>STOCK[[#This Row],[Costo Unitario (USD)]]+STOCK[[#This Row],[Costo Envío (USD)]]+STOCK[[#This Row],[Comisión 10%]]</f>
        <v>8.0113636363636367</v>
      </c>
      <c r="U469" s="7">
        <f>STOCK[[#This Row],[Costo total]]*1.5</f>
        <v>12.017045454545455</v>
      </c>
      <c r="V469" s="7">
        <v>12</v>
      </c>
      <c r="W469" s="7">
        <f>STOCK[[#This Row],[Precio Final]]-STOCK[[#This Row],[Costo total]]</f>
        <v>3.9886363636363633</v>
      </c>
      <c r="X469" s="7">
        <f>STOCK[[#This Row],[Ganancia Unitaria]]*STOCK[[#This Row],[Salidas]]</f>
        <v>3.9886363636363633</v>
      </c>
      <c r="AA469" s="7">
        <f>STOCK[[#This Row],[Costo total]]*STOCK[[#This Row],[Entradas]]</f>
        <v>8.0113636363636367</v>
      </c>
      <c r="AB469" s="7">
        <f>STOCK[[#This Row],[Stock Actual]]*STOCK[[#This Row],[Costo total]]</f>
        <v>0</v>
      </c>
    </row>
    <row r="470" spans="1:28" s="12" customFormat="1" ht="50" customHeight="1" x14ac:dyDescent="0.15">
      <c r="A470" s="12" t="s">
        <v>888</v>
      </c>
      <c r="B470" s="70"/>
      <c r="C470" s="12" t="s">
        <v>4</v>
      </c>
      <c r="D470" s="12" t="s">
        <v>1911</v>
      </c>
      <c r="E470" s="12" t="s">
        <v>416</v>
      </c>
      <c r="F470" s="12" t="s">
        <v>243</v>
      </c>
      <c r="G470" s="12" t="s">
        <v>69</v>
      </c>
      <c r="H470" s="12">
        <f>STOCK[[#This Row],[Precio Final]]</f>
        <v>12</v>
      </c>
      <c r="I470" s="12">
        <f>STOCK[[#This Row],[Precio Venta Ideal (x1.5)]]</f>
        <v>12.017045454545455</v>
      </c>
      <c r="J470" s="87">
        <v>1</v>
      </c>
      <c r="K470" s="87">
        <f>SUMIFS(VENTAS[Cantidad],VENTAS[Código del producto Vendido],STOCK[[#This Row],[Code]])</f>
        <v>1</v>
      </c>
      <c r="L470" s="87">
        <f>STOCK[[#This Row],[Entradas]]-STOCK[[#This Row],[Salidas]]</f>
        <v>0</v>
      </c>
      <c r="M470" s="12">
        <f>STOCK[[#This Row],[Precio Final]]*10%</f>
        <v>1.2000000000000002</v>
      </c>
      <c r="N470" s="12">
        <v>75</v>
      </c>
      <c r="O470" s="12">
        <v>17.600000000000001</v>
      </c>
      <c r="P470" s="12">
        <v>4.2613636363636358</v>
      </c>
      <c r="Q470" s="87">
        <v>150</v>
      </c>
      <c r="R470" s="12">
        <v>17</v>
      </c>
      <c r="S470" s="12">
        <f>STOCK[[#This Row],[Peso (g)]]*STOCK[[#This Row],[Precio Envío Kilogramo (USD)]]/1000</f>
        <v>2.5499999999999998</v>
      </c>
      <c r="T470" s="12">
        <f>STOCK[[#This Row],[Costo Unitario (USD)]]+STOCK[[#This Row],[Costo Envío (USD)]]+STOCK[[#This Row],[Comisión 10%]]</f>
        <v>8.0113636363636367</v>
      </c>
      <c r="U470" s="12">
        <f>STOCK[[#This Row],[Costo total]]*1.5</f>
        <v>12.017045454545455</v>
      </c>
      <c r="V470" s="12">
        <v>12</v>
      </c>
      <c r="W470" s="12">
        <f>STOCK[[#This Row],[Precio Final]]-STOCK[[#This Row],[Costo total]]</f>
        <v>3.9886363636363633</v>
      </c>
      <c r="X470" s="12">
        <f>STOCK[[#This Row],[Ganancia Unitaria]]*STOCK[[#This Row],[Salidas]]</f>
        <v>3.9886363636363633</v>
      </c>
      <c r="Y470" s="12" t="s">
        <v>519</v>
      </c>
      <c r="AA470" s="12">
        <f>STOCK[[#This Row],[Costo total]]*STOCK[[#This Row],[Entradas]]</f>
        <v>8.0113636363636367</v>
      </c>
      <c r="AB470" s="12">
        <f>STOCK[[#This Row],[Stock Actual]]*STOCK[[#This Row],[Costo total]]</f>
        <v>0</v>
      </c>
    </row>
    <row r="471" spans="1:28" s="7" customFormat="1" ht="50" customHeight="1" x14ac:dyDescent="0.15">
      <c r="A471" s="7" t="s">
        <v>443</v>
      </c>
      <c r="B471" s="70"/>
      <c r="C471" s="7" t="s">
        <v>4</v>
      </c>
      <c r="D471" s="7" t="s">
        <v>1911</v>
      </c>
      <c r="E471" s="7" t="s">
        <v>416</v>
      </c>
      <c r="F471" s="7" t="s">
        <v>241</v>
      </c>
      <c r="G471" s="7" t="s">
        <v>69</v>
      </c>
      <c r="H471" s="7">
        <f>STOCK[[#This Row],[Precio Final]]</f>
        <v>12</v>
      </c>
      <c r="I471" s="7">
        <f>STOCK[[#This Row],[Precio Venta Ideal (x1.5)]]</f>
        <v>12.017045454545455</v>
      </c>
      <c r="J471" s="8">
        <v>1</v>
      </c>
      <c r="K471" s="8">
        <f>SUMIFS(VENTAS[Cantidad],VENTAS[Código del producto Vendido],STOCK[[#This Row],[Code]])</f>
        <v>1</v>
      </c>
      <c r="L471" s="8">
        <f>STOCK[[#This Row],[Entradas]]-STOCK[[#This Row],[Salidas]]</f>
        <v>0</v>
      </c>
      <c r="M471" s="7">
        <f>STOCK[[#This Row],[Precio Final]]*10%</f>
        <v>1.2000000000000002</v>
      </c>
      <c r="N471" s="7">
        <v>75</v>
      </c>
      <c r="O471" s="7">
        <v>17.600000000000001</v>
      </c>
      <c r="P471" s="7">
        <v>4.2613636363636358</v>
      </c>
      <c r="Q471" s="8">
        <v>150</v>
      </c>
      <c r="R471" s="7">
        <v>17</v>
      </c>
      <c r="S471" s="7">
        <f>STOCK[[#This Row],[Peso (g)]]*STOCK[[#This Row],[Precio Envío Kilogramo (USD)]]/1000</f>
        <v>2.5499999999999998</v>
      </c>
      <c r="T471" s="12">
        <f>STOCK[[#This Row],[Costo Unitario (USD)]]+STOCK[[#This Row],[Costo Envío (USD)]]+STOCK[[#This Row],[Comisión 10%]]</f>
        <v>8.0113636363636367</v>
      </c>
      <c r="U471" s="7">
        <f>STOCK[[#This Row],[Costo total]]*1.5</f>
        <v>12.017045454545455</v>
      </c>
      <c r="V471" s="7">
        <v>12</v>
      </c>
      <c r="W471" s="7">
        <f>STOCK[[#This Row],[Precio Final]]-STOCK[[#This Row],[Costo total]]</f>
        <v>3.9886363636363633</v>
      </c>
      <c r="X471" s="7">
        <f>STOCK[[#This Row],[Ganancia Unitaria]]*STOCK[[#This Row],[Salidas]]</f>
        <v>3.9886363636363633</v>
      </c>
      <c r="AA471" s="7">
        <f>STOCK[[#This Row],[Costo total]]*STOCK[[#This Row],[Entradas]]</f>
        <v>8.0113636363636367</v>
      </c>
      <c r="AB471" s="7">
        <f>STOCK[[#This Row],[Stock Actual]]*STOCK[[#This Row],[Costo total]]</f>
        <v>0</v>
      </c>
    </row>
    <row r="472" spans="1:28" s="12" customFormat="1" ht="50" customHeight="1" x14ac:dyDescent="0.15">
      <c r="A472" s="12" t="s">
        <v>889</v>
      </c>
      <c r="B472" s="70"/>
      <c r="C472" s="12" t="s">
        <v>4</v>
      </c>
      <c r="D472" s="12" t="s">
        <v>26</v>
      </c>
      <c r="E472" s="12" t="s">
        <v>417</v>
      </c>
      <c r="F472" s="12" t="s">
        <v>241</v>
      </c>
      <c r="G472" s="12" t="s">
        <v>69</v>
      </c>
      <c r="H472" s="12">
        <f>STOCK[[#This Row],[Precio Final]]</f>
        <v>25</v>
      </c>
      <c r="I472" s="12">
        <f>STOCK[[#This Row],[Precio Venta Ideal (x1.5)]]</f>
        <v>27.041590909090907</v>
      </c>
      <c r="J472" s="87">
        <v>1</v>
      </c>
      <c r="K472" s="87">
        <f>SUMIFS(VENTAS[Cantidad],VENTAS[Código del producto Vendido],STOCK[[#This Row],[Code]])</f>
        <v>1</v>
      </c>
      <c r="L472" s="87">
        <f>STOCK[[#This Row],[Entradas]]-STOCK[[#This Row],[Salidas]]</f>
        <v>0</v>
      </c>
      <c r="M472" s="12">
        <f>STOCK[[#This Row],[Precio Final]]*10%</f>
        <v>2.5</v>
      </c>
      <c r="N472" s="12">
        <v>194</v>
      </c>
      <c r="O472" s="12">
        <v>17.600000000000001</v>
      </c>
      <c r="P472" s="12">
        <v>11.022727272727272</v>
      </c>
      <c r="Q472" s="87">
        <v>265</v>
      </c>
      <c r="R472" s="12">
        <v>17</v>
      </c>
      <c r="S472" s="12">
        <f>STOCK[[#This Row],[Peso (g)]]*STOCK[[#This Row],[Precio Envío Kilogramo (USD)]]/1000</f>
        <v>4.5049999999999999</v>
      </c>
      <c r="T472" s="12">
        <f>STOCK[[#This Row],[Costo Unitario (USD)]]+STOCK[[#This Row],[Costo Envío (USD)]]+STOCK[[#This Row],[Comisión 10%]]</f>
        <v>18.027727272727272</v>
      </c>
      <c r="U472" s="12">
        <f>STOCK[[#This Row],[Costo total]]*1.5</f>
        <v>27.041590909090907</v>
      </c>
      <c r="V472" s="12">
        <v>25</v>
      </c>
      <c r="W472" s="12">
        <f>STOCK[[#This Row],[Precio Final]]-STOCK[[#This Row],[Costo total]]</f>
        <v>6.9722727272727276</v>
      </c>
      <c r="X472" s="12">
        <f>STOCK[[#This Row],[Ganancia Unitaria]]*STOCK[[#This Row],[Salidas]]</f>
        <v>6.9722727272727276</v>
      </c>
      <c r="Y472" s="12" t="s">
        <v>421</v>
      </c>
      <c r="AA472" s="12">
        <f>STOCK[[#This Row],[Costo total]]*STOCK[[#This Row],[Entradas]]</f>
        <v>18.027727272727272</v>
      </c>
      <c r="AB472" s="12">
        <f>STOCK[[#This Row],[Stock Actual]]*STOCK[[#This Row],[Costo total]]</f>
        <v>0</v>
      </c>
    </row>
    <row r="473" spans="1:28" s="7" customFormat="1" ht="50" customHeight="1" x14ac:dyDescent="0.15">
      <c r="A473" s="7" t="s">
        <v>444</v>
      </c>
      <c r="B473" s="70"/>
      <c r="C473" s="7" t="s">
        <v>4</v>
      </c>
      <c r="D473" s="7" t="s">
        <v>26</v>
      </c>
      <c r="E473" s="7" t="s">
        <v>417</v>
      </c>
      <c r="F473" s="7" t="s">
        <v>243</v>
      </c>
      <c r="G473" s="7" t="s">
        <v>69</v>
      </c>
      <c r="H473" s="7">
        <f>STOCK[[#This Row],[Precio Final]]</f>
        <v>25</v>
      </c>
      <c r="I473" s="7">
        <f>STOCK[[#This Row],[Precio Venta Ideal (x1.5)]]</f>
        <v>27.041590909090907</v>
      </c>
      <c r="J473" s="8">
        <v>1</v>
      </c>
      <c r="K473" s="8">
        <f>SUMIFS(VENTAS[Cantidad],VENTAS[Código del producto Vendido],STOCK[[#This Row],[Code]])</f>
        <v>1</v>
      </c>
      <c r="L473" s="8">
        <f>STOCK[[#This Row],[Entradas]]-STOCK[[#This Row],[Salidas]]</f>
        <v>0</v>
      </c>
      <c r="M473" s="7">
        <f>STOCK[[#This Row],[Precio Final]]*10%</f>
        <v>2.5</v>
      </c>
      <c r="N473" s="7">
        <v>194</v>
      </c>
      <c r="O473" s="7">
        <v>17.600000000000001</v>
      </c>
      <c r="P473" s="7">
        <v>11.022727272727272</v>
      </c>
      <c r="Q473" s="8">
        <v>265</v>
      </c>
      <c r="R473" s="7">
        <v>17</v>
      </c>
      <c r="S473" s="7">
        <f>STOCK[[#This Row],[Peso (g)]]*STOCK[[#This Row],[Precio Envío Kilogramo (USD)]]/1000</f>
        <v>4.5049999999999999</v>
      </c>
      <c r="T473" s="12">
        <f>STOCK[[#This Row],[Costo Unitario (USD)]]+STOCK[[#This Row],[Costo Envío (USD)]]+STOCK[[#This Row],[Comisión 10%]]</f>
        <v>18.027727272727272</v>
      </c>
      <c r="U473" s="7">
        <f>STOCK[[#This Row],[Costo total]]*1.5</f>
        <v>27.041590909090907</v>
      </c>
      <c r="V473" s="7">
        <v>25</v>
      </c>
      <c r="W473" s="7">
        <f>STOCK[[#This Row],[Precio Final]]-STOCK[[#This Row],[Costo total]]</f>
        <v>6.9722727272727276</v>
      </c>
      <c r="X473" s="7">
        <f>STOCK[[#This Row],[Ganancia Unitaria]]*STOCK[[#This Row],[Salidas]]</f>
        <v>6.9722727272727276</v>
      </c>
      <c r="Y473" s="7" t="s">
        <v>421</v>
      </c>
      <c r="AA473" s="7">
        <f>STOCK[[#This Row],[Costo total]]*STOCK[[#This Row],[Entradas]]</f>
        <v>18.027727272727272</v>
      </c>
      <c r="AB473" s="7">
        <f>STOCK[[#This Row],[Stock Actual]]*STOCK[[#This Row],[Costo total]]</f>
        <v>0</v>
      </c>
    </row>
    <row r="474" spans="1:28" s="12" customFormat="1" ht="50" customHeight="1" x14ac:dyDescent="0.15">
      <c r="A474" s="12" t="s">
        <v>890</v>
      </c>
      <c r="B474" s="70"/>
      <c r="C474" s="12" t="s">
        <v>4</v>
      </c>
      <c r="D474" s="12" t="s">
        <v>1789</v>
      </c>
      <c r="E474" s="12" t="s">
        <v>1642</v>
      </c>
      <c r="F474" s="12" t="s">
        <v>2122</v>
      </c>
      <c r="G474" s="12" t="s">
        <v>69</v>
      </c>
      <c r="H474" s="12">
        <f>STOCK[[#This Row],[Precio Final]]</f>
        <v>20</v>
      </c>
      <c r="I474" s="12">
        <f>STOCK[[#This Row],[Precio Venta Ideal (x1.5)]]</f>
        <v>26.291590909090907</v>
      </c>
      <c r="J474" s="87">
        <v>1</v>
      </c>
      <c r="K474" s="87">
        <f>SUMIFS(VENTAS[Cantidad],VENTAS[Código del producto Vendido],STOCK[[#This Row],[Code]])</f>
        <v>1</v>
      </c>
      <c r="L474" s="87">
        <f>STOCK[[#This Row],[Entradas]]-STOCK[[#This Row],[Salidas]]</f>
        <v>0</v>
      </c>
      <c r="M474" s="12">
        <f>STOCK[[#This Row],[Precio Final]]*10%</f>
        <v>2</v>
      </c>
      <c r="N474" s="12">
        <v>194</v>
      </c>
      <c r="O474" s="12">
        <v>17.600000000000001</v>
      </c>
      <c r="P474" s="12">
        <v>11.022727272727272</v>
      </c>
      <c r="Q474" s="87">
        <v>265</v>
      </c>
      <c r="R474" s="12">
        <v>17</v>
      </c>
      <c r="S474" s="12">
        <f>STOCK[[#This Row],[Peso (g)]]*STOCK[[#This Row],[Precio Envío Kilogramo (USD)]]/1000</f>
        <v>4.5049999999999999</v>
      </c>
      <c r="T474" s="12">
        <f>STOCK[[#This Row],[Costo Unitario (USD)]]+STOCK[[#This Row],[Costo Envío (USD)]]+STOCK[[#This Row],[Comisión 10%]]</f>
        <v>17.527727272727272</v>
      </c>
      <c r="U474" s="12">
        <f>STOCK[[#This Row],[Costo total]]*1.5</f>
        <v>26.291590909090907</v>
      </c>
      <c r="V474" s="12">
        <v>20</v>
      </c>
      <c r="W474" s="12">
        <f>STOCK[[#This Row],[Precio Final]]-STOCK[[#This Row],[Costo total]]</f>
        <v>2.4722727272727276</v>
      </c>
      <c r="X474" s="12">
        <f>STOCK[[#This Row],[Ganancia Unitaria]]*STOCK[[#This Row],[Salidas]]</f>
        <v>2.4722727272727276</v>
      </c>
      <c r="Y474" s="12" t="s">
        <v>421</v>
      </c>
      <c r="AA474" s="12">
        <f>STOCK[[#This Row],[Costo total]]*STOCK[[#This Row],[Entradas]]</f>
        <v>17.527727272727272</v>
      </c>
      <c r="AB474" s="12">
        <f>STOCK[[#This Row],[Stock Actual]]*STOCK[[#This Row],[Costo total]]</f>
        <v>0</v>
      </c>
    </row>
    <row r="475" spans="1:28" s="7" customFormat="1" ht="50" customHeight="1" x14ac:dyDescent="0.15">
      <c r="A475" s="7" t="s">
        <v>891</v>
      </c>
      <c r="B475" s="70"/>
      <c r="C475" s="7" t="s">
        <v>4</v>
      </c>
      <c r="D475" s="7" t="s">
        <v>1911</v>
      </c>
      <c r="E475" s="7" t="s">
        <v>420</v>
      </c>
      <c r="F475" s="7" t="s">
        <v>244</v>
      </c>
      <c r="G475" s="7" t="s">
        <v>69</v>
      </c>
      <c r="H475" s="7">
        <f>STOCK[[#This Row],[Precio Final]]</f>
        <v>12</v>
      </c>
      <c r="I475" s="7">
        <f>STOCK[[#This Row],[Precio Venta Ideal (x1.5)]]</f>
        <v>13.251818181818184</v>
      </c>
      <c r="J475" s="8">
        <v>1</v>
      </c>
      <c r="K475" s="8">
        <f>SUMIFS(VENTAS[Cantidad],VENTAS[Código del producto Vendido],STOCK[[#This Row],[Code]])</f>
        <v>1</v>
      </c>
      <c r="L475" s="8">
        <f>STOCK[[#This Row],[Entradas]]-STOCK[[#This Row],[Salidas]]</f>
        <v>0</v>
      </c>
      <c r="M475" s="7">
        <f>STOCK[[#This Row],[Precio Final]]*10%</f>
        <v>1.2000000000000002</v>
      </c>
      <c r="N475" s="7">
        <v>85</v>
      </c>
      <c r="O475" s="7">
        <v>17.600000000000001</v>
      </c>
      <c r="P475" s="7">
        <v>4.8295454545454541</v>
      </c>
      <c r="Q475" s="8">
        <v>165</v>
      </c>
      <c r="R475" s="7">
        <v>17</v>
      </c>
      <c r="S475" s="7">
        <f>STOCK[[#This Row],[Peso (g)]]*STOCK[[#This Row],[Precio Envío Kilogramo (USD)]]/1000</f>
        <v>2.8050000000000002</v>
      </c>
      <c r="T475" s="12">
        <f>STOCK[[#This Row],[Costo Unitario (USD)]]+STOCK[[#This Row],[Costo Envío (USD)]]+STOCK[[#This Row],[Comisión 10%]]</f>
        <v>8.8345454545454558</v>
      </c>
      <c r="U475" s="7">
        <f>STOCK[[#This Row],[Costo total]]*1.5</f>
        <v>13.251818181818184</v>
      </c>
      <c r="V475" s="7">
        <v>12</v>
      </c>
      <c r="W475" s="7">
        <f>STOCK[[#This Row],[Precio Final]]-STOCK[[#This Row],[Costo total]]</f>
        <v>3.1654545454545442</v>
      </c>
      <c r="X475" s="7">
        <f>STOCK[[#This Row],[Ganancia Unitaria]]*STOCK[[#This Row],[Salidas]]</f>
        <v>3.1654545454545442</v>
      </c>
      <c r="Y475" s="7" t="s">
        <v>421</v>
      </c>
      <c r="AA475" s="7">
        <f>STOCK[[#This Row],[Costo total]]*STOCK[[#This Row],[Entradas]]</f>
        <v>8.8345454545454558</v>
      </c>
      <c r="AB475" s="7">
        <f>STOCK[[#This Row],[Stock Actual]]*STOCK[[#This Row],[Costo total]]</f>
        <v>0</v>
      </c>
    </row>
    <row r="476" spans="1:28" s="12" customFormat="1" ht="50" customHeight="1" x14ac:dyDescent="0.15">
      <c r="A476" s="12" t="s">
        <v>892</v>
      </c>
      <c r="B476" s="70"/>
      <c r="C476" s="12" t="s">
        <v>4</v>
      </c>
      <c r="D476" s="12" t="s">
        <v>1911</v>
      </c>
      <c r="E476" s="12" t="s">
        <v>420</v>
      </c>
      <c r="F476" s="12" t="s">
        <v>243</v>
      </c>
      <c r="G476" s="12" t="s">
        <v>69</v>
      </c>
      <c r="H476" s="12">
        <f>STOCK[[#This Row],[Precio Final]]</f>
        <v>12</v>
      </c>
      <c r="I476" s="12">
        <f>STOCK[[#This Row],[Precio Venta Ideal (x1.5)]]</f>
        <v>12.86931818181818</v>
      </c>
      <c r="J476" s="87">
        <v>1</v>
      </c>
      <c r="K476" s="87">
        <f>SUMIFS(VENTAS[Cantidad],VENTAS[Código del producto Vendido],STOCK[[#This Row],[Code]])</f>
        <v>1</v>
      </c>
      <c r="L476" s="87">
        <f>STOCK[[#This Row],[Entradas]]-STOCK[[#This Row],[Salidas]]</f>
        <v>0</v>
      </c>
      <c r="M476" s="12">
        <f>STOCK[[#This Row],[Precio Final]]*10%</f>
        <v>1.2000000000000002</v>
      </c>
      <c r="N476" s="12">
        <v>85</v>
      </c>
      <c r="O476" s="12">
        <v>17.600000000000001</v>
      </c>
      <c r="P476" s="12">
        <v>4.8295454545454541</v>
      </c>
      <c r="Q476" s="87">
        <v>150</v>
      </c>
      <c r="R476" s="12">
        <v>17</v>
      </c>
      <c r="S476" s="12">
        <f>STOCK[[#This Row],[Peso (g)]]*STOCK[[#This Row],[Precio Envío Kilogramo (USD)]]/1000</f>
        <v>2.5499999999999998</v>
      </c>
      <c r="T476" s="12">
        <f>STOCK[[#This Row],[Costo Unitario (USD)]]+STOCK[[#This Row],[Costo Envío (USD)]]+STOCK[[#This Row],[Comisión 10%]]</f>
        <v>8.5795454545454533</v>
      </c>
      <c r="U476" s="12">
        <f>STOCK[[#This Row],[Costo total]]*1.5</f>
        <v>12.86931818181818</v>
      </c>
      <c r="V476" s="12">
        <v>12</v>
      </c>
      <c r="W476" s="12">
        <f>STOCK[[#This Row],[Precio Final]]-STOCK[[#This Row],[Costo total]]</f>
        <v>3.4204545454545467</v>
      </c>
      <c r="X476" s="12">
        <f>STOCK[[#This Row],[Ganancia Unitaria]]*STOCK[[#This Row],[Salidas]]</f>
        <v>3.4204545454545467</v>
      </c>
      <c r="Y476" s="12" t="s">
        <v>519</v>
      </c>
      <c r="AA476" s="12">
        <f>STOCK[[#This Row],[Costo total]]*STOCK[[#This Row],[Entradas]]</f>
        <v>8.5795454545454533</v>
      </c>
      <c r="AB476" s="12">
        <f>STOCK[[#This Row],[Stock Actual]]*STOCK[[#This Row],[Costo total]]</f>
        <v>0</v>
      </c>
    </row>
    <row r="477" spans="1:28" s="7" customFormat="1" ht="50" customHeight="1" x14ac:dyDescent="0.15">
      <c r="A477" s="7" t="s">
        <v>893</v>
      </c>
      <c r="B477" s="70"/>
      <c r="C477" s="7" t="s">
        <v>4</v>
      </c>
      <c r="D477" s="7" t="s">
        <v>1911</v>
      </c>
      <c r="E477" s="7" t="s">
        <v>1637</v>
      </c>
      <c r="F477" s="7" t="s">
        <v>2165</v>
      </c>
      <c r="G477" s="7" t="s">
        <v>69</v>
      </c>
      <c r="H477" s="7">
        <f>STOCK[[#This Row],[Precio Final]]</f>
        <v>10</v>
      </c>
      <c r="I477" s="7">
        <f>STOCK[[#This Row],[Precio Venta Ideal (x1.5)]]</f>
        <v>12.569318181818181</v>
      </c>
      <c r="J477" s="8">
        <v>2</v>
      </c>
      <c r="K477" s="8">
        <f>SUMIFS(VENTAS[Cantidad],VENTAS[Código del producto Vendido],STOCK[[#This Row],[Code]])</f>
        <v>2</v>
      </c>
      <c r="L477" s="8">
        <f>STOCK[[#This Row],[Entradas]]-STOCK[[#This Row],[Salidas]]</f>
        <v>0</v>
      </c>
      <c r="M477" s="7">
        <f>STOCK[[#This Row],[Precio Final]]*10%</f>
        <v>1</v>
      </c>
      <c r="N477" s="7">
        <v>85</v>
      </c>
      <c r="O477" s="7">
        <v>17.600000000000001</v>
      </c>
      <c r="P477" s="7">
        <v>4.8295454545454541</v>
      </c>
      <c r="Q477" s="8">
        <v>150</v>
      </c>
      <c r="R477" s="7">
        <v>17</v>
      </c>
      <c r="S477" s="7">
        <f>STOCK[[#This Row],[Peso (g)]]*STOCK[[#This Row],[Precio Envío Kilogramo (USD)]]/1000</f>
        <v>2.5499999999999998</v>
      </c>
      <c r="T477" s="12">
        <f>STOCK[[#This Row],[Costo Unitario (USD)]]+STOCK[[#This Row],[Costo Envío (USD)]]+STOCK[[#This Row],[Comisión 10%]]</f>
        <v>8.379545454545454</v>
      </c>
      <c r="U477" s="7">
        <f>STOCK[[#This Row],[Costo total]]*1.5</f>
        <v>12.569318181818181</v>
      </c>
      <c r="V477" s="7">
        <v>10</v>
      </c>
      <c r="W477" s="7">
        <f>STOCK[[#This Row],[Precio Final]]-STOCK[[#This Row],[Costo total]]</f>
        <v>1.620454545454546</v>
      </c>
      <c r="X477" s="7">
        <f>STOCK[[#This Row],[Ganancia Unitaria]]*STOCK[[#This Row],[Salidas]]</f>
        <v>3.2409090909090921</v>
      </c>
      <c r="AA477" s="7">
        <f>STOCK[[#This Row],[Costo total]]*STOCK[[#This Row],[Entradas]]</f>
        <v>16.759090909090908</v>
      </c>
      <c r="AB477" s="7">
        <f>STOCK[[#This Row],[Stock Actual]]*STOCK[[#This Row],[Costo total]]</f>
        <v>0</v>
      </c>
    </row>
    <row r="478" spans="1:28" s="12" customFormat="1" ht="50" customHeight="1" x14ac:dyDescent="0.15">
      <c r="A478" s="12" t="s">
        <v>445</v>
      </c>
      <c r="B478" s="70"/>
      <c r="C478" s="12" t="s">
        <v>4</v>
      </c>
      <c r="D478" s="12" t="s">
        <v>26</v>
      </c>
      <c r="E478" s="12" t="s">
        <v>418</v>
      </c>
      <c r="F478" s="12" t="s">
        <v>403</v>
      </c>
      <c r="G478" s="12" t="s">
        <v>69</v>
      </c>
      <c r="H478" s="12">
        <f>STOCK[[#This Row],[Precio Final]]</f>
        <v>22</v>
      </c>
      <c r="I478" s="12">
        <f>STOCK[[#This Row],[Precio Venta Ideal (x1.5)]]</f>
        <v>24.756818181818183</v>
      </c>
      <c r="J478" s="87">
        <v>1</v>
      </c>
      <c r="K478" s="87">
        <f>SUMIFS(VENTAS[Cantidad],VENTAS[Código del producto Vendido],STOCK[[#This Row],[Code]])</f>
        <v>1</v>
      </c>
      <c r="L478" s="87">
        <f>STOCK[[#This Row],[Entradas]]-STOCK[[#This Row],[Salidas]]</f>
        <v>0</v>
      </c>
      <c r="M478" s="12">
        <f>STOCK[[#This Row],[Precio Final]]*10%</f>
        <v>2.2000000000000002</v>
      </c>
      <c r="N478" s="12">
        <v>162</v>
      </c>
      <c r="O478" s="12">
        <v>17.600000000000001</v>
      </c>
      <c r="P478" s="12">
        <v>9.2045454545454533</v>
      </c>
      <c r="Q478" s="87">
        <v>300</v>
      </c>
      <c r="R478" s="12">
        <v>17</v>
      </c>
      <c r="S478" s="12">
        <f>STOCK[[#This Row],[Peso (g)]]*STOCK[[#This Row],[Precio Envío Kilogramo (USD)]]/1000</f>
        <v>5.0999999999999996</v>
      </c>
      <c r="T478" s="12">
        <f>STOCK[[#This Row],[Costo Unitario (USD)]]+STOCK[[#This Row],[Costo Envío (USD)]]+STOCK[[#This Row],[Comisión 10%]]</f>
        <v>16.504545454545454</v>
      </c>
      <c r="U478" s="12">
        <f>STOCK[[#This Row],[Costo total]]*1.5</f>
        <v>24.756818181818183</v>
      </c>
      <c r="V478" s="12">
        <v>22</v>
      </c>
      <c r="W478" s="12">
        <f>STOCK[[#This Row],[Precio Final]]-STOCK[[#This Row],[Costo total]]</f>
        <v>5.495454545454546</v>
      </c>
      <c r="X478" s="12">
        <f>STOCK[[#This Row],[Ganancia Unitaria]]*STOCK[[#This Row],[Salidas]]</f>
        <v>5.495454545454546</v>
      </c>
      <c r="Y478" s="12" t="s">
        <v>421</v>
      </c>
      <c r="AA478" s="12">
        <f>STOCK[[#This Row],[Costo total]]*STOCK[[#This Row],[Entradas]]</f>
        <v>16.504545454545454</v>
      </c>
      <c r="AB478" s="12">
        <f>STOCK[[#This Row],[Stock Actual]]*STOCK[[#This Row],[Costo total]]</f>
        <v>0</v>
      </c>
    </row>
    <row r="479" spans="1:28" s="7" customFormat="1" ht="50" customHeight="1" x14ac:dyDescent="0.15">
      <c r="A479" s="7" t="s">
        <v>894</v>
      </c>
      <c r="B479" s="70"/>
      <c r="C479" s="7" t="s">
        <v>4</v>
      </c>
      <c r="D479" s="7" t="s">
        <v>1911</v>
      </c>
      <c r="E479" s="7" t="s">
        <v>2063</v>
      </c>
      <c r="F479" s="7" t="s">
        <v>2222</v>
      </c>
      <c r="G479" s="7" t="s">
        <v>69</v>
      </c>
      <c r="H479" s="7">
        <f>STOCK[[#This Row],[Precio Final]]</f>
        <v>14</v>
      </c>
      <c r="I479" s="7">
        <f>STOCK[[#This Row],[Precio Venta Ideal (x1.5)]]</f>
        <v>16.02</v>
      </c>
      <c r="J479" s="8">
        <v>2</v>
      </c>
      <c r="K479" s="8">
        <f>SUMIFS(VENTAS[Cantidad],VENTAS[Código del producto Vendido],STOCK[[#This Row],[Code]])</f>
        <v>1</v>
      </c>
      <c r="L479" s="8">
        <f>STOCK[[#This Row],[Entradas]]-STOCK[[#This Row],[Salidas]]</f>
        <v>1</v>
      </c>
      <c r="M479" s="7">
        <f>STOCK[[#This Row],[Precio Final]]*10%</f>
        <v>1.4000000000000001</v>
      </c>
      <c r="N479" s="7">
        <v>99</v>
      </c>
      <c r="O479" s="7">
        <v>17.600000000000001</v>
      </c>
      <c r="P479" s="7">
        <v>5.6249999999999991</v>
      </c>
      <c r="Q479" s="8">
        <v>215</v>
      </c>
      <c r="R479" s="7">
        <v>17</v>
      </c>
      <c r="S479" s="7">
        <f>STOCK[[#This Row],[Peso (g)]]*STOCK[[#This Row],[Precio Envío Kilogramo (USD)]]/1000</f>
        <v>3.6549999999999998</v>
      </c>
      <c r="T479" s="12">
        <f>STOCK[[#This Row],[Costo Unitario (USD)]]+STOCK[[#This Row],[Costo Envío (USD)]]+STOCK[[#This Row],[Comisión 10%]]</f>
        <v>10.68</v>
      </c>
      <c r="U479" s="7">
        <f>STOCK[[#This Row],[Costo total]]*1.5</f>
        <v>16.02</v>
      </c>
      <c r="V479" s="7">
        <v>14</v>
      </c>
      <c r="W479" s="7">
        <f>STOCK[[#This Row],[Precio Final]]-STOCK[[#This Row],[Costo total]]</f>
        <v>3.3200000000000003</v>
      </c>
      <c r="X479" s="7">
        <f>STOCK[[#This Row],[Ganancia Unitaria]]*STOCK[[#This Row],[Salidas]]</f>
        <v>3.3200000000000003</v>
      </c>
      <c r="Y479" s="7" t="s">
        <v>421</v>
      </c>
      <c r="AA479" s="7">
        <f>STOCK[[#This Row],[Costo total]]*STOCK[[#This Row],[Entradas]]</f>
        <v>21.36</v>
      </c>
      <c r="AB479" s="7">
        <f>STOCK[[#This Row],[Stock Actual]]*STOCK[[#This Row],[Costo total]]</f>
        <v>10.68</v>
      </c>
    </row>
    <row r="480" spans="1:28" s="12" customFormat="1" ht="50" customHeight="1" x14ac:dyDescent="0.15">
      <c r="A480" s="12" t="s">
        <v>895</v>
      </c>
      <c r="B480" s="70"/>
      <c r="C480" s="12" t="s">
        <v>4</v>
      </c>
      <c r="D480" s="12" t="s">
        <v>1911</v>
      </c>
      <c r="E480" s="12" t="s">
        <v>2063</v>
      </c>
      <c r="F480" s="12" t="s">
        <v>2184</v>
      </c>
      <c r="G480" s="12" t="s">
        <v>69</v>
      </c>
      <c r="H480" s="12">
        <f>STOCK[[#This Row],[Precio Final]]</f>
        <v>14</v>
      </c>
      <c r="I480" s="12">
        <f>STOCK[[#This Row],[Precio Venta Ideal (x1.5)]]</f>
        <v>16.02</v>
      </c>
      <c r="J480" s="87">
        <v>2</v>
      </c>
      <c r="K480" s="87">
        <f>SUMIFS(VENTAS[Cantidad],VENTAS[Código del producto Vendido],STOCK[[#This Row],[Code]])</f>
        <v>1</v>
      </c>
      <c r="L480" s="87">
        <f>STOCK[[#This Row],[Entradas]]-STOCK[[#This Row],[Salidas]]</f>
        <v>1</v>
      </c>
      <c r="M480" s="12">
        <f>STOCK[[#This Row],[Precio Final]]*10%</f>
        <v>1.4000000000000001</v>
      </c>
      <c r="N480" s="12">
        <v>99</v>
      </c>
      <c r="O480" s="12">
        <v>17.600000000000001</v>
      </c>
      <c r="P480" s="12">
        <v>5.6249999999999991</v>
      </c>
      <c r="Q480" s="87">
        <v>215</v>
      </c>
      <c r="R480" s="12">
        <v>17</v>
      </c>
      <c r="S480" s="12">
        <f>STOCK[[#This Row],[Peso (g)]]*STOCK[[#This Row],[Precio Envío Kilogramo (USD)]]/1000</f>
        <v>3.6549999999999998</v>
      </c>
      <c r="T480" s="12">
        <f>STOCK[[#This Row],[Costo Unitario (USD)]]+STOCK[[#This Row],[Costo Envío (USD)]]+STOCK[[#This Row],[Comisión 10%]]</f>
        <v>10.68</v>
      </c>
      <c r="U480" s="12">
        <f>STOCK[[#This Row],[Costo total]]*1.5</f>
        <v>16.02</v>
      </c>
      <c r="V480" s="12">
        <v>14</v>
      </c>
      <c r="W480" s="12">
        <f>STOCK[[#This Row],[Precio Final]]-STOCK[[#This Row],[Costo total]]</f>
        <v>3.3200000000000003</v>
      </c>
      <c r="X480" s="12">
        <f>STOCK[[#This Row],[Ganancia Unitaria]]*STOCK[[#This Row],[Salidas]]</f>
        <v>3.3200000000000003</v>
      </c>
      <c r="Y480" s="12" t="s">
        <v>421</v>
      </c>
      <c r="AA480" s="12">
        <f>STOCK[[#This Row],[Costo total]]*STOCK[[#This Row],[Entradas]]</f>
        <v>21.36</v>
      </c>
      <c r="AB480" s="12">
        <f>STOCK[[#This Row],[Stock Actual]]*STOCK[[#This Row],[Costo total]]</f>
        <v>10.68</v>
      </c>
    </row>
    <row r="481" spans="1:28" s="7" customFormat="1" ht="50" customHeight="1" x14ac:dyDescent="0.15">
      <c r="A481" s="7" t="s">
        <v>896</v>
      </c>
      <c r="B481" s="70"/>
      <c r="C481" s="7" t="s">
        <v>4</v>
      </c>
      <c r="D481" s="7" t="s">
        <v>1911</v>
      </c>
      <c r="E481" s="7" t="s">
        <v>1643</v>
      </c>
      <c r="F481" s="7" t="s">
        <v>244</v>
      </c>
      <c r="G481" s="7" t="s">
        <v>69</v>
      </c>
      <c r="H481" s="7">
        <f>STOCK[[#This Row],[Precio Final]]</f>
        <v>14</v>
      </c>
      <c r="I481" s="7">
        <f>STOCK[[#This Row],[Precio Venta Ideal (x1.5)]]</f>
        <v>16.02</v>
      </c>
      <c r="J481" s="8">
        <v>1</v>
      </c>
      <c r="K481" s="8">
        <f>SUMIFS(VENTAS[Cantidad],VENTAS[Código del producto Vendido],STOCK[[#This Row],[Code]])</f>
        <v>1</v>
      </c>
      <c r="L481" s="8">
        <f>STOCK[[#This Row],[Entradas]]-STOCK[[#This Row],[Salidas]]</f>
        <v>0</v>
      </c>
      <c r="M481" s="7">
        <f>STOCK[[#This Row],[Precio Final]]*10%</f>
        <v>1.4000000000000001</v>
      </c>
      <c r="N481" s="7">
        <v>99</v>
      </c>
      <c r="O481" s="7">
        <v>17.600000000000001</v>
      </c>
      <c r="P481" s="7">
        <v>5.6249999999999991</v>
      </c>
      <c r="Q481" s="8">
        <v>215</v>
      </c>
      <c r="R481" s="7">
        <v>17</v>
      </c>
      <c r="S481" s="7">
        <f>STOCK[[#This Row],[Peso (g)]]*STOCK[[#This Row],[Precio Envío Kilogramo (USD)]]/1000</f>
        <v>3.6549999999999998</v>
      </c>
      <c r="T481" s="12">
        <f>STOCK[[#This Row],[Costo Unitario (USD)]]+STOCK[[#This Row],[Costo Envío (USD)]]+STOCK[[#This Row],[Comisión 10%]]</f>
        <v>10.68</v>
      </c>
      <c r="U481" s="7">
        <f>STOCK[[#This Row],[Costo total]]*1.5</f>
        <v>16.02</v>
      </c>
      <c r="V481" s="7">
        <v>14</v>
      </c>
      <c r="W481" s="7">
        <f>STOCK[[#This Row],[Precio Final]]-STOCK[[#This Row],[Costo total]]</f>
        <v>3.3200000000000003</v>
      </c>
      <c r="X481" s="7">
        <f>STOCK[[#This Row],[Ganancia Unitaria]]*STOCK[[#This Row],[Salidas]]</f>
        <v>3.3200000000000003</v>
      </c>
      <c r="Y481" s="7" t="s">
        <v>421</v>
      </c>
      <c r="AA481" s="7">
        <f>STOCK[[#This Row],[Costo total]]*STOCK[[#This Row],[Entradas]]</f>
        <v>10.68</v>
      </c>
      <c r="AB481" s="7">
        <f>STOCK[[#This Row],[Stock Actual]]*STOCK[[#This Row],[Costo total]]</f>
        <v>0</v>
      </c>
    </row>
    <row r="482" spans="1:28" s="12" customFormat="1" ht="50" customHeight="1" x14ac:dyDescent="0.15">
      <c r="A482" s="12" t="s">
        <v>897</v>
      </c>
      <c r="B482" s="70"/>
      <c r="C482" s="12" t="s">
        <v>4</v>
      </c>
      <c r="D482" s="12" t="s">
        <v>2697</v>
      </c>
      <c r="E482" s="12" t="s">
        <v>2128</v>
      </c>
      <c r="F482" s="12" t="s">
        <v>2129</v>
      </c>
      <c r="G482" s="12" t="s">
        <v>69</v>
      </c>
      <c r="H482" s="12">
        <f>STOCK[[#This Row],[Precio Final]]</f>
        <v>25</v>
      </c>
      <c r="I482" s="12">
        <f>STOCK[[#This Row],[Precio Venta Ideal (x1.5)]]</f>
        <v>26.740909090909092</v>
      </c>
      <c r="J482" s="87">
        <v>2</v>
      </c>
      <c r="K482" s="87">
        <f>SUMIFS(VENTAS[Cantidad],VENTAS[Código del producto Vendido],STOCK[[#This Row],[Code]])</f>
        <v>1</v>
      </c>
      <c r="L482" s="87">
        <f>STOCK[[#This Row],[Entradas]]-STOCK[[#This Row],[Salidas]]</f>
        <v>1</v>
      </c>
      <c r="M482" s="12">
        <f>STOCK[[#This Row],[Precio Final]]*10%</f>
        <v>2.5</v>
      </c>
      <c r="N482" s="12">
        <v>180</v>
      </c>
      <c r="O482" s="12">
        <v>17.600000000000001</v>
      </c>
      <c r="P482" s="12">
        <v>10.227272727272727</v>
      </c>
      <c r="Q482" s="87">
        <v>300</v>
      </c>
      <c r="R482" s="12">
        <v>17</v>
      </c>
      <c r="S482" s="12">
        <f>STOCK[[#This Row],[Peso (g)]]*STOCK[[#This Row],[Precio Envío Kilogramo (USD)]]/1000</f>
        <v>5.0999999999999996</v>
      </c>
      <c r="T482" s="12">
        <f>STOCK[[#This Row],[Costo Unitario (USD)]]+STOCK[[#This Row],[Costo Envío (USD)]]+STOCK[[#This Row],[Comisión 10%]]</f>
        <v>17.827272727272728</v>
      </c>
      <c r="U482" s="12">
        <f>STOCK[[#This Row],[Costo total]]*1.5</f>
        <v>26.740909090909092</v>
      </c>
      <c r="V482" s="12">
        <v>25</v>
      </c>
      <c r="W482" s="12">
        <f>STOCK[[#This Row],[Precio Final]]-STOCK[[#This Row],[Costo total]]</f>
        <v>7.172727272727272</v>
      </c>
      <c r="X482" s="12">
        <f>STOCK[[#This Row],[Ganancia Unitaria]]*STOCK[[#This Row],[Salidas]]</f>
        <v>7.172727272727272</v>
      </c>
      <c r="Y482" s="12" t="s">
        <v>421</v>
      </c>
      <c r="AA482" s="12">
        <f>STOCK[[#This Row],[Costo total]]*STOCK[[#This Row],[Entradas]]</f>
        <v>35.654545454545456</v>
      </c>
      <c r="AB482" s="12">
        <f>STOCK[[#This Row],[Stock Actual]]*STOCK[[#This Row],[Costo total]]</f>
        <v>17.827272727272728</v>
      </c>
    </row>
    <row r="483" spans="1:28" s="7" customFormat="1" ht="50" customHeight="1" x14ac:dyDescent="0.15">
      <c r="A483" s="7" t="s">
        <v>898</v>
      </c>
      <c r="B483" s="70"/>
      <c r="C483" s="7" t="s">
        <v>4</v>
      </c>
      <c r="D483" s="7" t="s">
        <v>26</v>
      </c>
      <c r="E483" s="7" t="s">
        <v>2128</v>
      </c>
      <c r="F483" s="7" t="s">
        <v>2130</v>
      </c>
      <c r="G483" s="7" t="s">
        <v>69</v>
      </c>
      <c r="H483" s="7">
        <f>STOCK[[#This Row],[Precio Final]]</f>
        <v>25</v>
      </c>
      <c r="I483" s="7">
        <f>STOCK[[#This Row],[Precio Venta Ideal (x1.5)]]</f>
        <v>26.740909090909092</v>
      </c>
      <c r="J483" s="8">
        <v>2</v>
      </c>
      <c r="K483" s="8">
        <f>SUMIFS(VENTAS[Cantidad],VENTAS[Código del producto Vendido],STOCK[[#This Row],[Code]])</f>
        <v>2</v>
      </c>
      <c r="L483" s="8">
        <f>STOCK[[#This Row],[Entradas]]-STOCK[[#This Row],[Salidas]]</f>
        <v>0</v>
      </c>
      <c r="M483" s="7">
        <f>STOCK[[#This Row],[Precio Final]]*10%</f>
        <v>2.5</v>
      </c>
      <c r="N483" s="7">
        <v>180</v>
      </c>
      <c r="O483" s="7">
        <v>17.600000000000001</v>
      </c>
      <c r="P483" s="7">
        <v>10.227272727272727</v>
      </c>
      <c r="Q483" s="8">
        <v>300</v>
      </c>
      <c r="R483" s="7">
        <v>17</v>
      </c>
      <c r="S483" s="7">
        <f>STOCK[[#This Row],[Peso (g)]]*STOCK[[#This Row],[Precio Envío Kilogramo (USD)]]/1000</f>
        <v>5.0999999999999996</v>
      </c>
      <c r="T483" s="12">
        <f>STOCK[[#This Row],[Costo Unitario (USD)]]+STOCK[[#This Row],[Costo Envío (USD)]]+STOCK[[#This Row],[Comisión 10%]]</f>
        <v>17.827272727272728</v>
      </c>
      <c r="U483" s="7">
        <f>STOCK[[#This Row],[Costo total]]*1.5</f>
        <v>26.740909090909092</v>
      </c>
      <c r="V483" s="7">
        <v>25</v>
      </c>
      <c r="W483" s="7">
        <f>STOCK[[#This Row],[Precio Final]]-STOCK[[#This Row],[Costo total]]</f>
        <v>7.172727272727272</v>
      </c>
      <c r="X483" s="7">
        <f>STOCK[[#This Row],[Ganancia Unitaria]]*STOCK[[#This Row],[Salidas]]</f>
        <v>14.345454545454544</v>
      </c>
      <c r="Y483" s="7" t="s">
        <v>421</v>
      </c>
      <c r="AA483" s="7">
        <f>STOCK[[#This Row],[Costo total]]*STOCK[[#This Row],[Entradas]]</f>
        <v>35.654545454545456</v>
      </c>
      <c r="AB483" s="7">
        <f>STOCK[[#This Row],[Stock Actual]]*STOCK[[#This Row],[Costo total]]</f>
        <v>0</v>
      </c>
    </row>
    <row r="484" spans="1:28" s="12" customFormat="1" ht="50" customHeight="1" x14ac:dyDescent="0.15">
      <c r="A484" s="12" t="s">
        <v>899</v>
      </c>
      <c r="B484" s="70"/>
      <c r="C484" s="12" t="s">
        <v>4</v>
      </c>
      <c r="D484" s="12" t="s">
        <v>211</v>
      </c>
      <c r="E484" s="12" t="s">
        <v>401</v>
      </c>
      <c r="F484" s="12" t="s">
        <v>243</v>
      </c>
      <c r="G484" s="12" t="s">
        <v>69</v>
      </c>
      <c r="H484" s="12">
        <f>STOCK[[#This Row],[Precio Final]]</f>
        <v>25</v>
      </c>
      <c r="I484" s="12">
        <f>STOCK[[#This Row],[Precio Venta Ideal (x1.5)]]</f>
        <v>25.718181818181819</v>
      </c>
      <c r="J484" s="87">
        <v>2</v>
      </c>
      <c r="K484" s="87">
        <f>SUMIFS(VENTAS[Cantidad],VENTAS[Código del producto Vendido],STOCK[[#This Row],[Code]])</f>
        <v>2</v>
      </c>
      <c r="L484" s="87">
        <f>STOCK[[#This Row],[Entradas]]-STOCK[[#This Row],[Salidas]]</f>
        <v>0</v>
      </c>
      <c r="M484" s="12">
        <f>STOCK[[#This Row],[Precio Final]]*10%</f>
        <v>2.5</v>
      </c>
      <c r="N484" s="12">
        <v>168</v>
      </c>
      <c r="O484" s="12">
        <v>17.600000000000001</v>
      </c>
      <c r="P484" s="12">
        <v>9.545454545454545</v>
      </c>
      <c r="Q484" s="87">
        <v>300</v>
      </c>
      <c r="R484" s="12">
        <v>17</v>
      </c>
      <c r="S484" s="12">
        <f>STOCK[[#This Row],[Peso (g)]]*STOCK[[#This Row],[Precio Envío Kilogramo (USD)]]/1000</f>
        <v>5.0999999999999996</v>
      </c>
      <c r="T484" s="12">
        <f>STOCK[[#This Row],[Costo Unitario (USD)]]+STOCK[[#This Row],[Costo Envío (USD)]]+STOCK[[#This Row],[Comisión 10%]]</f>
        <v>17.145454545454545</v>
      </c>
      <c r="U484" s="12">
        <f>STOCK[[#This Row],[Costo total]]*1.5</f>
        <v>25.718181818181819</v>
      </c>
      <c r="V484" s="12">
        <v>25</v>
      </c>
      <c r="W484" s="12">
        <f>STOCK[[#This Row],[Precio Final]]-STOCK[[#This Row],[Costo total]]</f>
        <v>7.8545454545454554</v>
      </c>
      <c r="X484" s="12">
        <f>STOCK[[#This Row],[Ganancia Unitaria]]*STOCK[[#This Row],[Salidas]]</f>
        <v>15.709090909090911</v>
      </c>
      <c r="Y484" s="12" t="s">
        <v>421</v>
      </c>
      <c r="AA484" s="12">
        <f>STOCK[[#This Row],[Costo total]]*STOCK[[#This Row],[Entradas]]</f>
        <v>34.290909090909089</v>
      </c>
      <c r="AB484" s="12">
        <f>STOCK[[#This Row],[Stock Actual]]*STOCK[[#This Row],[Costo total]]</f>
        <v>0</v>
      </c>
    </row>
    <row r="485" spans="1:28" s="7" customFormat="1" ht="50" customHeight="1" x14ac:dyDescent="0.15">
      <c r="A485" s="7" t="s">
        <v>900</v>
      </c>
      <c r="B485" s="70"/>
      <c r="C485" s="7" t="s">
        <v>4</v>
      </c>
      <c r="D485" s="7" t="s">
        <v>2702</v>
      </c>
      <c r="E485" s="7" t="s">
        <v>424</v>
      </c>
      <c r="F485" s="7" t="s">
        <v>2157</v>
      </c>
      <c r="G485" s="7" t="s">
        <v>69</v>
      </c>
      <c r="H485" s="7">
        <f>STOCK[[#This Row],[Precio Final]]</f>
        <v>35</v>
      </c>
      <c r="I485" s="7">
        <f>STOCK[[#This Row],[Precio Venta Ideal (x1.5)]]</f>
        <v>42.344318181818181</v>
      </c>
      <c r="J485" s="8">
        <v>1</v>
      </c>
      <c r="K485" s="8">
        <f>SUMIFS(VENTAS[Cantidad],VENTAS[Código del producto Vendido],STOCK[[#This Row],[Code]])</f>
        <v>1</v>
      </c>
      <c r="L485" s="8">
        <f>STOCK[[#This Row],[Entradas]]-STOCK[[#This Row],[Salidas]]</f>
        <v>0</v>
      </c>
      <c r="M485" s="7">
        <f>STOCK[[#This Row],[Precio Final]]*10%</f>
        <v>3.5</v>
      </c>
      <c r="N485" s="7">
        <v>272</v>
      </c>
      <c r="O485" s="7">
        <v>17.600000000000001</v>
      </c>
      <c r="P485" s="7">
        <v>15.454545454545453</v>
      </c>
      <c r="Q485" s="8">
        <v>530</v>
      </c>
      <c r="R485" s="7">
        <v>17.5</v>
      </c>
      <c r="S485" s="7">
        <f>STOCK[[#This Row],[Peso (g)]]*STOCK[[#This Row],[Precio Envío Kilogramo (USD)]]/1000</f>
        <v>9.2750000000000004</v>
      </c>
      <c r="T485" s="12">
        <f>STOCK[[#This Row],[Costo Unitario (USD)]]+STOCK[[#This Row],[Costo Envío (USD)]]+STOCK[[#This Row],[Comisión 10%]]</f>
        <v>28.229545454545452</v>
      </c>
      <c r="U485" s="7">
        <f>STOCK[[#This Row],[Costo total]]*1.5</f>
        <v>42.344318181818181</v>
      </c>
      <c r="V485" s="7">
        <v>35</v>
      </c>
      <c r="W485" s="7">
        <f>STOCK[[#This Row],[Precio Final]]-STOCK[[#This Row],[Costo total]]</f>
        <v>6.7704545454545482</v>
      </c>
      <c r="X485" s="7">
        <f>STOCK[[#This Row],[Ganancia Unitaria]]*STOCK[[#This Row],[Salidas]]</f>
        <v>6.7704545454545482</v>
      </c>
      <c r="Y485" s="7" t="s">
        <v>519</v>
      </c>
      <c r="AA485" s="7">
        <f>STOCK[[#This Row],[Costo total]]*STOCK[[#This Row],[Entradas]]</f>
        <v>28.229545454545452</v>
      </c>
      <c r="AB485" s="7">
        <f>STOCK[[#This Row],[Stock Actual]]*STOCK[[#This Row],[Costo total]]</f>
        <v>0</v>
      </c>
    </row>
    <row r="486" spans="1:28" s="12" customFormat="1" ht="50" customHeight="1" x14ac:dyDescent="0.15">
      <c r="A486" s="12" t="s">
        <v>901</v>
      </c>
      <c r="B486" s="70"/>
      <c r="C486" s="12" t="s">
        <v>4</v>
      </c>
      <c r="D486" s="12" t="s">
        <v>1789</v>
      </c>
      <c r="E486" s="12" t="s">
        <v>424</v>
      </c>
      <c r="F486" s="12" t="s">
        <v>244</v>
      </c>
      <c r="G486" s="12" t="s">
        <v>69</v>
      </c>
      <c r="H486" s="12">
        <f>STOCK[[#This Row],[Precio Final]]</f>
        <v>35</v>
      </c>
      <c r="I486" s="12">
        <f>STOCK[[#This Row],[Precio Venta Ideal (x1.5)]]</f>
        <v>41.55681818181818</v>
      </c>
      <c r="J486" s="87">
        <v>1</v>
      </c>
      <c r="K486" s="87">
        <f>SUMIFS(VENTAS[Cantidad],VENTAS[Código del producto Vendido],STOCK[[#This Row],[Code]])</f>
        <v>1</v>
      </c>
      <c r="L486" s="87">
        <f>STOCK[[#This Row],[Entradas]]-STOCK[[#This Row],[Salidas]]</f>
        <v>0</v>
      </c>
      <c r="M486" s="12">
        <f>STOCK[[#This Row],[Precio Final]]*10%</f>
        <v>3.5</v>
      </c>
      <c r="N486" s="12">
        <v>272</v>
      </c>
      <c r="O486" s="12">
        <v>17.600000000000001</v>
      </c>
      <c r="P486" s="12">
        <v>15.454545454545453</v>
      </c>
      <c r="Q486" s="87">
        <v>500</v>
      </c>
      <c r="R486" s="12">
        <v>17.5</v>
      </c>
      <c r="S486" s="12">
        <f>STOCK[[#This Row],[Peso (g)]]*STOCK[[#This Row],[Precio Envío Kilogramo (USD)]]/1000</f>
        <v>8.75</v>
      </c>
      <c r="T486" s="12">
        <f>STOCK[[#This Row],[Costo Unitario (USD)]]+STOCK[[#This Row],[Costo Envío (USD)]]+STOCK[[#This Row],[Comisión 10%]]</f>
        <v>27.704545454545453</v>
      </c>
      <c r="U486" s="12">
        <f>STOCK[[#This Row],[Costo total]]*1.5</f>
        <v>41.55681818181818</v>
      </c>
      <c r="V486" s="12">
        <v>35</v>
      </c>
      <c r="W486" s="12">
        <f>STOCK[[#This Row],[Precio Final]]-STOCK[[#This Row],[Costo total]]</f>
        <v>7.2954545454545467</v>
      </c>
      <c r="X486" s="12">
        <f>STOCK[[#This Row],[Ganancia Unitaria]]*STOCK[[#This Row],[Salidas]]</f>
        <v>7.2954545454545467</v>
      </c>
      <c r="Y486" s="12" t="s">
        <v>519</v>
      </c>
      <c r="AA486" s="12">
        <f>STOCK[[#This Row],[Costo total]]*STOCK[[#This Row],[Entradas]]</f>
        <v>27.704545454545453</v>
      </c>
      <c r="AB486" s="12">
        <f>STOCK[[#This Row],[Stock Actual]]*STOCK[[#This Row],[Costo total]]</f>
        <v>0</v>
      </c>
    </row>
    <row r="487" spans="1:28" s="7" customFormat="1" ht="50" customHeight="1" x14ac:dyDescent="0.15">
      <c r="A487" s="7" t="s">
        <v>902</v>
      </c>
      <c r="B487" s="70"/>
      <c r="C487" s="7" t="s">
        <v>4</v>
      </c>
      <c r="D487" s="7" t="s">
        <v>2697</v>
      </c>
      <c r="E487" s="7" t="s">
        <v>424</v>
      </c>
      <c r="F487" s="7" t="s">
        <v>2132</v>
      </c>
      <c r="G487" s="7" t="s">
        <v>69</v>
      </c>
      <c r="H487" s="7">
        <f>STOCK[[#This Row],[Precio Final]]</f>
        <v>35</v>
      </c>
      <c r="I487" s="7">
        <f>STOCK[[#This Row],[Precio Venta Ideal (x1.5)]]</f>
        <v>38.538068181818183</v>
      </c>
      <c r="J487" s="8">
        <v>2</v>
      </c>
      <c r="K487" s="8">
        <f>SUMIFS(VENTAS[Cantidad],VENTAS[Código del producto Vendido],STOCK[[#This Row],[Code]])</f>
        <v>2</v>
      </c>
      <c r="L487" s="8">
        <f>STOCK[[#This Row],[Entradas]]-STOCK[[#This Row],[Salidas]]</f>
        <v>0</v>
      </c>
      <c r="M487" s="7">
        <f>STOCK[[#This Row],[Precio Final]]*10%</f>
        <v>3.5</v>
      </c>
      <c r="N487" s="7">
        <v>272</v>
      </c>
      <c r="O487" s="7">
        <v>17.600000000000001</v>
      </c>
      <c r="P487" s="7">
        <v>15.454545454545453</v>
      </c>
      <c r="Q487" s="8">
        <v>385</v>
      </c>
      <c r="R487" s="7">
        <v>17.5</v>
      </c>
      <c r="S487" s="7">
        <f>STOCK[[#This Row],[Peso (g)]]*STOCK[[#This Row],[Precio Envío Kilogramo (USD)]]/1000</f>
        <v>6.7374999999999998</v>
      </c>
      <c r="T487" s="12">
        <f>STOCK[[#This Row],[Costo Unitario (USD)]]+STOCK[[#This Row],[Costo Envío (USD)]]+STOCK[[#This Row],[Comisión 10%]]</f>
        <v>25.692045454545454</v>
      </c>
      <c r="U487" s="7">
        <f>STOCK[[#This Row],[Costo total]]*1.5</f>
        <v>38.538068181818183</v>
      </c>
      <c r="V487" s="7">
        <v>35</v>
      </c>
      <c r="W487" s="7">
        <f>STOCK[[#This Row],[Precio Final]]-STOCK[[#This Row],[Costo total]]</f>
        <v>9.307954545454546</v>
      </c>
      <c r="X487" s="7">
        <f>STOCK[[#This Row],[Ganancia Unitaria]]*STOCK[[#This Row],[Salidas]]</f>
        <v>18.615909090909092</v>
      </c>
      <c r="Y487" s="7" t="s">
        <v>421</v>
      </c>
      <c r="AA487" s="7">
        <f>STOCK[[#This Row],[Costo total]]*STOCK[[#This Row],[Entradas]]</f>
        <v>51.384090909090908</v>
      </c>
      <c r="AB487" s="7">
        <f>STOCK[[#This Row],[Stock Actual]]*STOCK[[#This Row],[Costo total]]</f>
        <v>0</v>
      </c>
    </row>
    <row r="488" spans="1:28" s="12" customFormat="1" ht="50" customHeight="1" x14ac:dyDescent="0.15">
      <c r="A488" s="12" t="s">
        <v>903</v>
      </c>
      <c r="B488" s="70"/>
      <c r="C488" s="12" t="s">
        <v>4</v>
      </c>
      <c r="D488" s="12" t="s">
        <v>134</v>
      </c>
      <c r="E488" s="12" t="s">
        <v>402</v>
      </c>
      <c r="F488" s="12" t="s">
        <v>243</v>
      </c>
      <c r="G488" s="12" t="s">
        <v>69</v>
      </c>
      <c r="H488" s="12">
        <f>STOCK[[#This Row],[Precio Final]]</f>
        <v>12</v>
      </c>
      <c r="I488" s="12">
        <f>STOCK[[#This Row],[Precio Venta Ideal (x1.5)]]</f>
        <v>13.348295454545454</v>
      </c>
      <c r="J488" s="87">
        <v>2</v>
      </c>
      <c r="K488" s="87">
        <f>SUMIFS(VENTAS[Cantidad],VENTAS[Código del producto Vendido],STOCK[[#This Row],[Code]])</f>
        <v>2</v>
      </c>
      <c r="L488" s="87">
        <f>STOCK[[#This Row],[Entradas]]-STOCK[[#This Row],[Salidas]]</f>
        <v>0</v>
      </c>
      <c r="M488" s="12">
        <f>STOCK[[#This Row],[Precio Final]]*10%</f>
        <v>1.2000000000000002</v>
      </c>
      <c r="N488" s="12">
        <v>97</v>
      </c>
      <c r="O488" s="12">
        <v>17.600000000000001</v>
      </c>
      <c r="P488" s="12">
        <v>5.5113636363636358</v>
      </c>
      <c r="Q488" s="87">
        <v>125</v>
      </c>
      <c r="R488" s="12">
        <v>17.5</v>
      </c>
      <c r="S488" s="12">
        <f>STOCK[[#This Row],[Peso (g)]]*STOCK[[#This Row],[Precio Envío Kilogramo (USD)]]/1000</f>
        <v>2.1875</v>
      </c>
      <c r="T488" s="12">
        <f>STOCK[[#This Row],[Costo Unitario (USD)]]+STOCK[[#This Row],[Costo Envío (USD)]]+STOCK[[#This Row],[Comisión 10%]]</f>
        <v>8.898863636363636</v>
      </c>
      <c r="U488" s="12">
        <f>STOCK[[#This Row],[Costo total]]*1.5</f>
        <v>13.348295454545454</v>
      </c>
      <c r="V488" s="12">
        <v>12</v>
      </c>
      <c r="W488" s="12">
        <f>STOCK[[#This Row],[Precio Final]]-STOCK[[#This Row],[Costo total]]</f>
        <v>3.101136363636364</v>
      </c>
      <c r="X488" s="12">
        <f>STOCK[[#This Row],[Ganancia Unitaria]]*STOCK[[#This Row],[Salidas]]</f>
        <v>6.202272727272728</v>
      </c>
      <c r="Y488" s="12" t="s">
        <v>519</v>
      </c>
      <c r="AA488" s="12">
        <f>STOCK[[#This Row],[Costo total]]*STOCK[[#This Row],[Entradas]]</f>
        <v>17.797727272727272</v>
      </c>
      <c r="AB488" s="12">
        <f>STOCK[[#This Row],[Stock Actual]]*STOCK[[#This Row],[Costo total]]</f>
        <v>0</v>
      </c>
    </row>
    <row r="489" spans="1:28" s="7" customFormat="1" ht="50" customHeight="1" x14ac:dyDescent="0.15">
      <c r="A489" s="7" t="s">
        <v>446</v>
      </c>
      <c r="B489" s="70"/>
      <c r="C489" s="7" t="s">
        <v>4</v>
      </c>
      <c r="D489" s="7" t="s">
        <v>1911</v>
      </c>
      <c r="E489" s="7" t="s">
        <v>425</v>
      </c>
      <c r="F489" s="7" t="s">
        <v>238</v>
      </c>
      <c r="G489" s="7" t="s">
        <v>69</v>
      </c>
      <c r="H489" s="7">
        <f>STOCK[[#This Row],[Precio Final]]</f>
        <v>12</v>
      </c>
      <c r="I489" s="7">
        <f>STOCK[[#This Row],[Precio Venta Ideal (x1.5)]]</f>
        <v>12.535227272727271</v>
      </c>
      <c r="J489" s="8">
        <v>1</v>
      </c>
      <c r="K489" s="8">
        <f>SUMIFS(VENTAS[Cantidad],VENTAS[Código del producto Vendido],STOCK[[#This Row],[Code]])</f>
        <v>1</v>
      </c>
      <c r="L489" s="8">
        <f>STOCK[[#This Row],[Entradas]]-STOCK[[#This Row],[Salidas]]</f>
        <v>0</v>
      </c>
      <c r="M489" s="7">
        <f>STOCK[[#This Row],[Precio Final]]*10%</f>
        <v>1.2000000000000002</v>
      </c>
      <c r="N489" s="7">
        <v>89</v>
      </c>
      <c r="O489" s="7">
        <v>17.600000000000001</v>
      </c>
      <c r="P489" s="7">
        <v>5.0568181818181817</v>
      </c>
      <c r="Q489" s="8">
        <v>120</v>
      </c>
      <c r="R489" s="7">
        <v>17.5</v>
      </c>
      <c r="S489" s="7">
        <f>STOCK[[#This Row],[Peso (g)]]*STOCK[[#This Row],[Precio Envío Kilogramo (USD)]]/1000</f>
        <v>2.1</v>
      </c>
      <c r="T489" s="12">
        <f>STOCK[[#This Row],[Costo Unitario (USD)]]+STOCK[[#This Row],[Costo Envío (USD)]]+STOCK[[#This Row],[Comisión 10%]]</f>
        <v>8.3568181818181806</v>
      </c>
      <c r="U489" s="7">
        <f>STOCK[[#This Row],[Costo total]]*1.5</f>
        <v>12.535227272727271</v>
      </c>
      <c r="V489" s="7">
        <v>12</v>
      </c>
      <c r="W489" s="7">
        <f>STOCK[[#This Row],[Precio Final]]-STOCK[[#This Row],[Costo total]]</f>
        <v>3.6431818181818194</v>
      </c>
      <c r="X489" s="7">
        <f>STOCK[[#This Row],[Ganancia Unitaria]]*STOCK[[#This Row],[Salidas]]</f>
        <v>3.6431818181818194</v>
      </c>
      <c r="Y489" s="7" t="s">
        <v>421</v>
      </c>
      <c r="AA489" s="7">
        <f>STOCK[[#This Row],[Costo total]]*STOCK[[#This Row],[Entradas]]</f>
        <v>8.3568181818181806</v>
      </c>
      <c r="AB489" s="7">
        <f>STOCK[[#This Row],[Stock Actual]]*STOCK[[#This Row],[Costo total]]</f>
        <v>0</v>
      </c>
    </row>
    <row r="490" spans="1:28" s="12" customFormat="1" ht="50" customHeight="1" x14ac:dyDescent="0.15">
      <c r="A490" s="12" t="s">
        <v>904</v>
      </c>
      <c r="B490" s="70"/>
      <c r="C490" s="12" t="s">
        <v>4</v>
      </c>
      <c r="D490" s="12" t="s">
        <v>1911</v>
      </c>
      <c r="E490" s="12" t="s">
        <v>425</v>
      </c>
      <c r="F490" s="12" t="s">
        <v>241</v>
      </c>
      <c r="G490" s="12" t="s">
        <v>69</v>
      </c>
      <c r="H490" s="12">
        <f>STOCK[[#This Row],[Precio Final]]</f>
        <v>12</v>
      </c>
      <c r="I490" s="12">
        <f>STOCK[[#This Row],[Precio Venta Ideal (x1.5)]]</f>
        <v>12.535227272727271</v>
      </c>
      <c r="J490" s="87">
        <v>2</v>
      </c>
      <c r="K490" s="87">
        <f>SUMIFS(VENTAS[Cantidad],VENTAS[Código del producto Vendido],STOCK[[#This Row],[Code]])</f>
        <v>2</v>
      </c>
      <c r="L490" s="87">
        <f>STOCK[[#This Row],[Entradas]]-STOCK[[#This Row],[Salidas]]</f>
        <v>0</v>
      </c>
      <c r="M490" s="12">
        <f>STOCK[[#This Row],[Precio Final]]*10%</f>
        <v>1.2000000000000002</v>
      </c>
      <c r="N490" s="12">
        <v>89</v>
      </c>
      <c r="O490" s="12">
        <v>17.600000000000001</v>
      </c>
      <c r="P490" s="12">
        <v>5.0568181818181817</v>
      </c>
      <c r="Q490" s="87">
        <v>120</v>
      </c>
      <c r="R490" s="12">
        <v>17.5</v>
      </c>
      <c r="S490" s="12">
        <f>STOCK[[#This Row],[Peso (g)]]*STOCK[[#This Row],[Precio Envío Kilogramo (USD)]]/1000</f>
        <v>2.1</v>
      </c>
      <c r="T490" s="12">
        <f>STOCK[[#This Row],[Costo Unitario (USD)]]+STOCK[[#This Row],[Costo Envío (USD)]]+STOCK[[#This Row],[Comisión 10%]]</f>
        <v>8.3568181818181806</v>
      </c>
      <c r="U490" s="12">
        <f>STOCK[[#This Row],[Costo total]]*1.5</f>
        <v>12.535227272727271</v>
      </c>
      <c r="V490" s="12">
        <v>12</v>
      </c>
      <c r="W490" s="12">
        <f>STOCK[[#This Row],[Precio Final]]-STOCK[[#This Row],[Costo total]]</f>
        <v>3.6431818181818194</v>
      </c>
      <c r="X490" s="12">
        <f>STOCK[[#This Row],[Ganancia Unitaria]]*STOCK[[#This Row],[Salidas]]</f>
        <v>7.2863636363636388</v>
      </c>
      <c r="Y490" s="12" t="s">
        <v>519</v>
      </c>
      <c r="AA490" s="12">
        <f>STOCK[[#This Row],[Costo total]]*STOCK[[#This Row],[Entradas]]</f>
        <v>16.713636363636361</v>
      </c>
      <c r="AB490" s="12">
        <f>STOCK[[#This Row],[Stock Actual]]*STOCK[[#This Row],[Costo total]]</f>
        <v>0</v>
      </c>
    </row>
    <row r="491" spans="1:28" s="7" customFormat="1" ht="50" customHeight="1" x14ac:dyDescent="0.15">
      <c r="A491" s="7" t="s">
        <v>905</v>
      </c>
      <c r="B491" s="70"/>
      <c r="C491" s="7" t="s">
        <v>4</v>
      </c>
      <c r="D491" s="7" t="s">
        <v>1911</v>
      </c>
      <c r="E491" s="7" t="s">
        <v>425</v>
      </c>
      <c r="F491" s="7" t="s">
        <v>243</v>
      </c>
      <c r="G491" s="7" t="s">
        <v>69</v>
      </c>
      <c r="H491" s="7">
        <f>STOCK[[#This Row],[Precio Final]]</f>
        <v>12</v>
      </c>
      <c r="I491" s="7">
        <f>STOCK[[#This Row],[Precio Venta Ideal (x1.5)]]</f>
        <v>12.535227272727271</v>
      </c>
      <c r="J491" s="8">
        <v>1</v>
      </c>
      <c r="K491" s="8">
        <f>SUMIFS(VENTAS[Cantidad],VENTAS[Código del producto Vendido],STOCK[[#This Row],[Code]])</f>
        <v>1</v>
      </c>
      <c r="L491" s="8">
        <f>STOCK[[#This Row],[Entradas]]-STOCK[[#This Row],[Salidas]]</f>
        <v>0</v>
      </c>
      <c r="M491" s="7">
        <f>STOCK[[#This Row],[Precio Final]]*10%</f>
        <v>1.2000000000000002</v>
      </c>
      <c r="N491" s="7">
        <v>89</v>
      </c>
      <c r="O491" s="7">
        <v>17.600000000000001</v>
      </c>
      <c r="P491" s="7">
        <v>5.0568181818181817</v>
      </c>
      <c r="Q491" s="8">
        <v>120</v>
      </c>
      <c r="R491" s="7">
        <v>17.5</v>
      </c>
      <c r="S491" s="7">
        <f>STOCK[[#This Row],[Peso (g)]]*STOCK[[#This Row],[Precio Envío Kilogramo (USD)]]/1000</f>
        <v>2.1</v>
      </c>
      <c r="T491" s="12">
        <f>STOCK[[#This Row],[Costo Unitario (USD)]]+STOCK[[#This Row],[Costo Envío (USD)]]+STOCK[[#This Row],[Comisión 10%]]</f>
        <v>8.3568181818181806</v>
      </c>
      <c r="U491" s="7">
        <f>STOCK[[#This Row],[Costo total]]*1.5</f>
        <v>12.535227272727271</v>
      </c>
      <c r="V491" s="7">
        <v>12</v>
      </c>
      <c r="W491" s="7">
        <f>STOCK[[#This Row],[Precio Final]]-STOCK[[#This Row],[Costo total]]</f>
        <v>3.6431818181818194</v>
      </c>
      <c r="X491" s="7">
        <f>STOCK[[#This Row],[Ganancia Unitaria]]*STOCK[[#This Row],[Salidas]]</f>
        <v>3.6431818181818194</v>
      </c>
      <c r="Y491" s="7" t="s">
        <v>519</v>
      </c>
      <c r="AA491" s="7">
        <f>STOCK[[#This Row],[Costo total]]*STOCK[[#This Row],[Entradas]]</f>
        <v>8.3568181818181806</v>
      </c>
      <c r="AB491" s="7">
        <f>STOCK[[#This Row],[Stock Actual]]*STOCK[[#This Row],[Costo total]]</f>
        <v>0</v>
      </c>
    </row>
    <row r="492" spans="1:28" s="12" customFormat="1" ht="50" customHeight="1" x14ac:dyDescent="0.15">
      <c r="A492" s="12" t="s">
        <v>906</v>
      </c>
      <c r="B492" s="70"/>
      <c r="C492" s="12" t="s">
        <v>4</v>
      </c>
      <c r="D492" s="12" t="s">
        <v>1519</v>
      </c>
      <c r="E492" s="12" t="s">
        <v>1645</v>
      </c>
      <c r="F492" s="12" t="s">
        <v>238</v>
      </c>
      <c r="G492" s="12" t="s">
        <v>69</v>
      </c>
      <c r="H492" s="12">
        <f>STOCK[[#This Row],[Precio Final]]</f>
        <v>19</v>
      </c>
      <c r="I492" s="12">
        <f>STOCK[[#This Row],[Precio Venta Ideal (x1.5)]]</f>
        <v>15.007499999999999</v>
      </c>
      <c r="J492" s="87">
        <v>2</v>
      </c>
      <c r="K492" s="87">
        <f>SUMIFS(VENTAS[Cantidad],VENTAS[Código del producto Vendido],STOCK[[#This Row],[Code]])</f>
        <v>1</v>
      </c>
      <c r="L492" s="87">
        <f>STOCK[[#This Row],[Entradas]]-STOCK[[#This Row],[Salidas]]</f>
        <v>1</v>
      </c>
      <c r="M492" s="12">
        <f>STOCK[[#This Row],[Precio Final]]*10%</f>
        <v>1.9000000000000001</v>
      </c>
      <c r="N492" s="12">
        <v>110</v>
      </c>
      <c r="O492" s="12">
        <v>17.600000000000001</v>
      </c>
      <c r="P492" s="12">
        <v>6.2499999999999991</v>
      </c>
      <c r="Q492" s="87">
        <v>106</v>
      </c>
      <c r="R492" s="12">
        <v>17.5</v>
      </c>
      <c r="S492" s="12">
        <f>STOCK[[#This Row],[Peso (g)]]*STOCK[[#This Row],[Precio Envío Kilogramo (USD)]]/1000</f>
        <v>1.855</v>
      </c>
      <c r="T492" s="12">
        <f>STOCK[[#This Row],[Costo Unitario (USD)]]+STOCK[[#This Row],[Costo Envío (USD)]]+STOCK[[#This Row],[Comisión 10%]]</f>
        <v>10.004999999999999</v>
      </c>
      <c r="U492" s="12">
        <f>STOCK[[#This Row],[Costo total]]*1.5</f>
        <v>15.007499999999999</v>
      </c>
      <c r="V492" s="12">
        <v>19</v>
      </c>
      <c r="W492" s="12">
        <f>STOCK[[#This Row],[Precio Final]]-STOCK[[#This Row],[Costo total]]</f>
        <v>8.995000000000001</v>
      </c>
      <c r="X492" s="12">
        <f>STOCK[[#This Row],[Ganancia Unitaria]]*STOCK[[#This Row],[Salidas]]</f>
        <v>8.995000000000001</v>
      </c>
      <c r="AA492" s="12">
        <f>STOCK[[#This Row],[Costo total]]*STOCK[[#This Row],[Entradas]]</f>
        <v>20.009999999999998</v>
      </c>
      <c r="AB492" s="12">
        <f>STOCK[[#This Row],[Stock Actual]]*STOCK[[#This Row],[Costo total]]</f>
        <v>10.004999999999999</v>
      </c>
    </row>
    <row r="493" spans="1:28" s="7" customFormat="1" ht="50" customHeight="1" x14ac:dyDescent="0.15">
      <c r="A493" s="7" t="s">
        <v>447</v>
      </c>
      <c r="B493" s="70"/>
      <c r="C493" s="7" t="s">
        <v>4</v>
      </c>
      <c r="D493" s="7" t="s">
        <v>1519</v>
      </c>
      <c r="E493" s="7" t="s">
        <v>426</v>
      </c>
      <c r="F493" s="7" t="s">
        <v>241</v>
      </c>
      <c r="G493" s="7" t="s">
        <v>69</v>
      </c>
      <c r="H493" s="7">
        <f>STOCK[[#This Row],[Precio Final]]</f>
        <v>19</v>
      </c>
      <c r="I493" s="7">
        <f>STOCK[[#This Row],[Precio Venta Ideal (x1.5)]]</f>
        <v>15.007499999999999</v>
      </c>
      <c r="J493" s="8">
        <v>1</v>
      </c>
      <c r="K493" s="8">
        <f>SUMIFS(VENTAS[Cantidad],VENTAS[Código del producto Vendido],STOCK[[#This Row],[Code]])</f>
        <v>1</v>
      </c>
      <c r="L493" s="8">
        <f>STOCK[[#This Row],[Entradas]]-STOCK[[#This Row],[Salidas]]</f>
        <v>0</v>
      </c>
      <c r="M493" s="7">
        <f>STOCK[[#This Row],[Precio Final]]*10%</f>
        <v>1.9000000000000001</v>
      </c>
      <c r="N493" s="7">
        <v>110</v>
      </c>
      <c r="O493" s="7">
        <v>17.600000000000001</v>
      </c>
      <c r="P493" s="7">
        <v>6.2499999999999991</v>
      </c>
      <c r="Q493" s="8">
        <v>106</v>
      </c>
      <c r="R493" s="7">
        <v>17.5</v>
      </c>
      <c r="S493" s="7">
        <f>STOCK[[#This Row],[Peso (g)]]*STOCK[[#This Row],[Precio Envío Kilogramo (USD)]]/1000</f>
        <v>1.855</v>
      </c>
      <c r="T493" s="12">
        <f>STOCK[[#This Row],[Costo Unitario (USD)]]+STOCK[[#This Row],[Costo Envío (USD)]]+STOCK[[#This Row],[Comisión 10%]]</f>
        <v>10.004999999999999</v>
      </c>
      <c r="U493" s="7">
        <f>STOCK[[#This Row],[Costo total]]*1.5</f>
        <v>15.007499999999999</v>
      </c>
      <c r="V493" s="7">
        <v>19</v>
      </c>
      <c r="W493" s="7">
        <f>STOCK[[#This Row],[Precio Final]]-STOCK[[#This Row],[Costo total]]</f>
        <v>8.995000000000001</v>
      </c>
      <c r="X493" s="7">
        <f>STOCK[[#This Row],[Ganancia Unitaria]]*STOCK[[#This Row],[Salidas]]</f>
        <v>8.995000000000001</v>
      </c>
      <c r="AA493" s="7">
        <f>STOCK[[#This Row],[Costo total]]*STOCK[[#This Row],[Entradas]]</f>
        <v>10.004999999999999</v>
      </c>
      <c r="AB493" s="7">
        <f>STOCK[[#This Row],[Stock Actual]]*STOCK[[#This Row],[Costo total]]</f>
        <v>0</v>
      </c>
    </row>
    <row r="494" spans="1:28" s="12" customFormat="1" ht="50" customHeight="1" x14ac:dyDescent="0.15">
      <c r="A494" s="12" t="s">
        <v>907</v>
      </c>
      <c r="B494" s="70"/>
      <c r="C494" s="12" t="s">
        <v>4</v>
      </c>
      <c r="D494" s="12" t="s">
        <v>1519</v>
      </c>
      <c r="E494" s="12" t="s">
        <v>426</v>
      </c>
      <c r="F494" s="12" t="s">
        <v>243</v>
      </c>
      <c r="G494" s="12" t="s">
        <v>69</v>
      </c>
      <c r="H494" s="12">
        <f>STOCK[[#This Row],[Precio Final]]</f>
        <v>19</v>
      </c>
      <c r="I494" s="12">
        <f>STOCK[[#This Row],[Precio Venta Ideal (x1.5)]]</f>
        <v>15.007499999999999</v>
      </c>
      <c r="J494" s="87">
        <v>1</v>
      </c>
      <c r="K494" s="87">
        <f>SUMIFS(VENTAS[Cantidad],VENTAS[Código del producto Vendido],STOCK[[#This Row],[Code]])</f>
        <v>1</v>
      </c>
      <c r="L494" s="87">
        <f>STOCK[[#This Row],[Entradas]]-STOCK[[#This Row],[Salidas]]</f>
        <v>0</v>
      </c>
      <c r="M494" s="12">
        <f>STOCK[[#This Row],[Precio Final]]*10%</f>
        <v>1.9000000000000001</v>
      </c>
      <c r="N494" s="12">
        <v>110</v>
      </c>
      <c r="O494" s="12">
        <v>17.600000000000001</v>
      </c>
      <c r="P494" s="12">
        <v>6.2499999999999991</v>
      </c>
      <c r="Q494" s="87">
        <v>106</v>
      </c>
      <c r="R494" s="12">
        <v>17.5</v>
      </c>
      <c r="S494" s="12">
        <f>STOCK[[#This Row],[Peso (g)]]*STOCK[[#This Row],[Precio Envío Kilogramo (USD)]]/1000</f>
        <v>1.855</v>
      </c>
      <c r="T494" s="12">
        <f>STOCK[[#This Row],[Costo Unitario (USD)]]+STOCK[[#This Row],[Costo Envío (USD)]]+STOCK[[#This Row],[Comisión 10%]]</f>
        <v>10.004999999999999</v>
      </c>
      <c r="U494" s="12">
        <f>STOCK[[#This Row],[Costo total]]*1.5</f>
        <v>15.007499999999999</v>
      </c>
      <c r="V494" s="12">
        <v>19</v>
      </c>
      <c r="W494" s="12">
        <f>STOCK[[#This Row],[Precio Final]]-STOCK[[#This Row],[Costo total]]</f>
        <v>8.995000000000001</v>
      </c>
      <c r="X494" s="12">
        <f>STOCK[[#This Row],[Ganancia Unitaria]]*STOCK[[#This Row],[Salidas]]</f>
        <v>8.995000000000001</v>
      </c>
      <c r="AA494" s="12">
        <f>STOCK[[#This Row],[Costo total]]*STOCK[[#This Row],[Entradas]]</f>
        <v>10.004999999999999</v>
      </c>
      <c r="AB494" s="12">
        <f>STOCK[[#This Row],[Stock Actual]]*STOCK[[#This Row],[Costo total]]</f>
        <v>0</v>
      </c>
    </row>
    <row r="495" spans="1:28" s="7" customFormat="1" ht="50" customHeight="1" x14ac:dyDescent="0.15">
      <c r="A495" s="7" t="s">
        <v>908</v>
      </c>
      <c r="B495" s="70"/>
      <c r="C495" s="7" t="s">
        <v>4</v>
      </c>
      <c r="D495" s="7" t="s">
        <v>1911</v>
      </c>
      <c r="E495" s="7" t="s">
        <v>428</v>
      </c>
      <c r="F495" s="7" t="s">
        <v>238</v>
      </c>
      <c r="G495" s="7" t="s">
        <v>69</v>
      </c>
      <c r="H495" s="7">
        <f>STOCK[[#This Row],[Precio Final]]</f>
        <v>12</v>
      </c>
      <c r="I495" s="7">
        <f>STOCK[[#This Row],[Precio Venta Ideal (x1.5)]]</f>
        <v>11.938636363636363</v>
      </c>
      <c r="J495" s="8">
        <v>1</v>
      </c>
      <c r="K495" s="8">
        <f>SUMIFS(VENTAS[Cantidad],VENTAS[Código del producto Vendido],STOCK[[#This Row],[Code]])</f>
        <v>1</v>
      </c>
      <c r="L495" s="8">
        <f>STOCK[[#This Row],[Entradas]]-STOCK[[#This Row],[Salidas]]</f>
        <v>0</v>
      </c>
      <c r="M495" s="7">
        <f>STOCK[[#This Row],[Precio Final]]*10%</f>
        <v>1.2000000000000002</v>
      </c>
      <c r="N495" s="7">
        <v>82</v>
      </c>
      <c r="O495" s="7">
        <v>17.600000000000001</v>
      </c>
      <c r="P495" s="7">
        <v>4.6590909090909083</v>
      </c>
      <c r="Q495" s="8">
        <v>120</v>
      </c>
      <c r="R495" s="7">
        <v>17.5</v>
      </c>
      <c r="S495" s="7">
        <f>STOCK[[#This Row],[Peso (g)]]*STOCK[[#This Row],[Precio Envío Kilogramo (USD)]]/1000</f>
        <v>2.1</v>
      </c>
      <c r="T495" s="12">
        <f>STOCK[[#This Row],[Costo Unitario (USD)]]+STOCK[[#This Row],[Costo Envío (USD)]]+STOCK[[#This Row],[Comisión 10%]]</f>
        <v>7.9590909090909081</v>
      </c>
      <c r="U495" s="7">
        <f>STOCK[[#This Row],[Costo total]]*1.5</f>
        <v>11.938636363636363</v>
      </c>
      <c r="V495" s="7">
        <v>12</v>
      </c>
      <c r="W495" s="7">
        <f>STOCK[[#This Row],[Precio Final]]-STOCK[[#This Row],[Costo total]]</f>
        <v>4.0409090909090919</v>
      </c>
      <c r="X495" s="7">
        <f>STOCK[[#This Row],[Ganancia Unitaria]]*STOCK[[#This Row],[Salidas]]</f>
        <v>4.0409090909090919</v>
      </c>
      <c r="Y495" s="7" t="s">
        <v>421</v>
      </c>
      <c r="AA495" s="7">
        <f>STOCK[[#This Row],[Costo total]]*STOCK[[#This Row],[Entradas]]</f>
        <v>7.9590909090909081</v>
      </c>
      <c r="AB495" s="7">
        <f>STOCK[[#This Row],[Stock Actual]]*STOCK[[#This Row],[Costo total]]</f>
        <v>0</v>
      </c>
    </row>
    <row r="496" spans="1:28" s="12" customFormat="1" ht="50" customHeight="1" x14ac:dyDescent="0.15">
      <c r="A496" s="12" t="s">
        <v>909</v>
      </c>
      <c r="B496" s="70"/>
      <c r="C496" s="12" t="s">
        <v>4</v>
      </c>
      <c r="D496" s="12" t="s">
        <v>1911</v>
      </c>
      <c r="E496" s="12" t="s">
        <v>428</v>
      </c>
      <c r="F496" s="12" t="s">
        <v>241</v>
      </c>
      <c r="G496" s="12" t="s">
        <v>69</v>
      </c>
      <c r="H496" s="12">
        <f>STOCK[[#This Row],[Precio Final]]</f>
        <v>12</v>
      </c>
      <c r="I496" s="12">
        <f>STOCK[[#This Row],[Precio Venta Ideal (x1.5)]]</f>
        <v>11.938636363636363</v>
      </c>
      <c r="J496" s="87">
        <v>1</v>
      </c>
      <c r="K496" s="87">
        <f>SUMIFS(VENTAS[Cantidad],VENTAS[Código del producto Vendido],STOCK[[#This Row],[Code]])</f>
        <v>1</v>
      </c>
      <c r="L496" s="87">
        <f>STOCK[[#This Row],[Entradas]]-STOCK[[#This Row],[Salidas]]</f>
        <v>0</v>
      </c>
      <c r="M496" s="12">
        <f>STOCK[[#This Row],[Precio Final]]*10%</f>
        <v>1.2000000000000002</v>
      </c>
      <c r="N496" s="12">
        <v>82</v>
      </c>
      <c r="O496" s="12">
        <v>17.600000000000001</v>
      </c>
      <c r="P496" s="12">
        <v>4.6590909090909083</v>
      </c>
      <c r="Q496" s="87">
        <v>120</v>
      </c>
      <c r="R496" s="12">
        <v>17.5</v>
      </c>
      <c r="S496" s="12">
        <f>STOCK[[#This Row],[Peso (g)]]*STOCK[[#This Row],[Precio Envío Kilogramo (USD)]]/1000</f>
        <v>2.1</v>
      </c>
      <c r="T496" s="12">
        <f>STOCK[[#This Row],[Costo Unitario (USD)]]+STOCK[[#This Row],[Costo Envío (USD)]]+STOCK[[#This Row],[Comisión 10%]]</f>
        <v>7.9590909090909081</v>
      </c>
      <c r="U496" s="12">
        <f>STOCK[[#This Row],[Costo total]]*1.5</f>
        <v>11.938636363636363</v>
      </c>
      <c r="V496" s="12">
        <v>12</v>
      </c>
      <c r="W496" s="12">
        <f>STOCK[[#This Row],[Precio Final]]-STOCK[[#This Row],[Costo total]]</f>
        <v>4.0409090909090919</v>
      </c>
      <c r="X496" s="12">
        <f>STOCK[[#This Row],[Ganancia Unitaria]]*STOCK[[#This Row],[Salidas]]</f>
        <v>4.0409090909090919</v>
      </c>
      <c r="Y496" s="12" t="s">
        <v>421</v>
      </c>
      <c r="AA496" s="12">
        <f>STOCK[[#This Row],[Costo total]]*STOCK[[#This Row],[Entradas]]</f>
        <v>7.9590909090909081</v>
      </c>
      <c r="AB496" s="12">
        <f>STOCK[[#This Row],[Stock Actual]]*STOCK[[#This Row],[Costo total]]</f>
        <v>0</v>
      </c>
    </row>
    <row r="497" spans="1:28" s="7" customFormat="1" ht="50" customHeight="1" x14ac:dyDescent="0.15">
      <c r="A497" s="7" t="s">
        <v>449</v>
      </c>
      <c r="B497" s="70"/>
      <c r="C497" s="7" t="s">
        <v>4</v>
      </c>
      <c r="D497" s="7" t="s">
        <v>1911</v>
      </c>
      <c r="E497" s="7" t="s">
        <v>428</v>
      </c>
      <c r="F497" s="7" t="s">
        <v>243</v>
      </c>
      <c r="G497" s="7" t="s">
        <v>69</v>
      </c>
      <c r="H497" s="7">
        <f>STOCK[[#This Row],[Precio Final]]</f>
        <v>12</v>
      </c>
      <c r="I497" s="7">
        <f>STOCK[[#This Row],[Precio Venta Ideal (x1.5)]]</f>
        <v>11.938636363636363</v>
      </c>
      <c r="J497" s="8">
        <v>1</v>
      </c>
      <c r="K497" s="8">
        <f>SUMIFS(VENTAS[Cantidad],VENTAS[Código del producto Vendido],STOCK[[#This Row],[Code]])</f>
        <v>1</v>
      </c>
      <c r="L497" s="8">
        <f>STOCK[[#This Row],[Entradas]]-STOCK[[#This Row],[Salidas]]</f>
        <v>0</v>
      </c>
      <c r="M497" s="7">
        <f>STOCK[[#This Row],[Precio Final]]*10%</f>
        <v>1.2000000000000002</v>
      </c>
      <c r="N497" s="7">
        <v>82</v>
      </c>
      <c r="O497" s="7">
        <v>17.600000000000001</v>
      </c>
      <c r="P497" s="7">
        <v>4.6590909090909083</v>
      </c>
      <c r="Q497" s="8">
        <v>120</v>
      </c>
      <c r="R497" s="7">
        <v>17.5</v>
      </c>
      <c r="S497" s="7">
        <f>STOCK[[#This Row],[Peso (g)]]*STOCK[[#This Row],[Precio Envío Kilogramo (USD)]]/1000</f>
        <v>2.1</v>
      </c>
      <c r="T497" s="12">
        <f>STOCK[[#This Row],[Costo Unitario (USD)]]+STOCK[[#This Row],[Costo Envío (USD)]]+STOCK[[#This Row],[Comisión 10%]]</f>
        <v>7.9590909090909081</v>
      </c>
      <c r="U497" s="7">
        <f>STOCK[[#This Row],[Costo total]]*1.5</f>
        <v>11.938636363636363</v>
      </c>
      <c r="V497" s="7">
        <v>12</v>
      </c>
      <c r="W497" s="7">
        <f>STOCK[[#This Row],[Precio Final]]-STOCK[[#This Row],[Costo total]]</f>
        <v>4.0409090909090919</v>
      </c>
      <c r="X497" s="7">
        <f>STOCK[[#This Row],[Ganancia Unitaria]]*STOCK[[#This Row],[Salidas]]</f>
        <v>4.0409090909090919</v>
      </c>
      <c r="Y497" s="7" t="s">
        <v>421</v>
      </c>
      <c r="AA497" s="7">
        <f>STOCK[[#This Row],[Costo total]]*STOCK[[#This Row],[Entradas]]</f>
        <v>7.9590909090909081</v>
      </c>
      <c r="AB497" s="7">
        <f>STOCK[[#This Row],[Stock Actual]]*STOCK[[#This Row],[Costo total]]</f>
        <v>0</v>
      </c>
    </row>
    <row r="498" spans="1:28" s="12" customFormat="1" ht="50" customHeight="1" x14ac:dyDescent="0.15">
      <c r="A498" s="12" t="s">
        <v>910</v>
      </c>
      <c r="B498" s="70"/>
      <c r="C498" s="12" t="s">
        <v>4</v>
      </c>
      <c r="D498" s="12" t="s">
        <v>1911</v>
      </c>
      <c r="E498" s="12" t="s">
        <v>431</v>
      </c>
      <c r="F498" s="12" t="s">
        <v>241</v>
      </c>
      <c r="G498" s="12" t="s">
        <v>69</v>
      </c>
      <c r="H498" s="12">
        <f>STOCK[[#This Row],[Precio Final]]</f>
        <v>12</v>
      </c>
      <c r="I498" s="12">
        <f>STOCK[[#This Row],[Precio Venta Ideal (x1.5)]]</f>
        <v>13.433522727272727</v>
      </c>
      <c r="J498" s="87">
        <v>3</v>
      </c>
      <c r="K498" s="87">
        <f>SUMIFS(VENTAS[Cantidad],VENTAS[Código del producto Vendido],STOCK[[#This Row],[Code]])</f>
        <v>3</v>
      </c>
      <c r="L498" s="87">
        <f>STOCK[[#This Row],[Entradas]]-STOCK[[#This Row],[Salidas]]</f>
        <v>0</v>
      </c>
      <c r="M498" s="12">
        <f>STOCK[[#This Row],[Precio Final]]*10%</f>
        <v>1.2000000000000002</v>
      </c>
      <c r="N498" s="12">
        <v>98</v>
      </c>
      <c r="O498" s="12">
        <v>17.600000000000001</v>
      </c>
      <c r="P498" s="12">
        <v>5.5681818181818175</v>
      </c>
      <c r="Q498" s="87">
        <v>125</v>
      </c>
      <c r="R498" s="12">
        <v>17.5</v>
      </c>
      <c r="S498" s="12">
        <f>STOCK[[#This Row],[Peso (g)]]*STOCK[[#This Row],[Precio Envío Kilogramo (USD)]]/1000</f>
        <v>2.1875</v>
      </c>
      <c r="T498" s="12">
        <f>STOCK[[#This Row],[Costo Unitario (USD)]]+STOCK[[#This Row],[Costo Envío (USD)]]+STOCK[[#This Row],[Comisión 10%]]</f>
        <v>8.9556818181818176</v>
      </c>
      <c r="U498" s="12">
        <f>STOCK[[#This Row],[Costo total]]*1.5</f>
        <v>13.433522727272727</v>
      </c>
      <c r="V498" s="12">
        <v>12</v>
      </c>
      <c r="W498" s="12">
        <f>STOCK[[#This Row],[Precio Final]]-STOCK[[#This Row],[Costo total]]</f>
        <v>3.0443181818181824</v>
      </c>
      <c r="X498" s="12">
        <f>STOCK[[#This Row],[Ganancia Unitaria]]*STOCK[[#This Row],[Salidas]]</f>
        <v>9.1329545454545471</v>
      </c>
      <c r="Y498" s="12" t="s">
        <v>430</v>
      </c>
      <c r="AA498" s="12">
        <f>STOCK[[#This Row],[Costo total]]*STOCK[[#This Row],[Entradas]]</f>
        <v>26.867045454545455</v>
      </c>
      <c r="AB498" s="12">
        <f>STOCK[[#This Row],[Stock Actual]]*STOCK[[#This Row],[Costo total]]</f>
        <v>0</v>
      </c>
    </row>
    <row r="499" spans="1:28" s="7" customFormat="1" ht="50" customHeight="1" x14ac:dyDescent="0.15">
      <c r="A499" s="7" t="s">
        <v>911</v>
      </c>
      <c r="B499" s="70"/>
      <c r="C499" s="7" t="s">
        <v>4</v>
      </c>
      <c r="D499" s="7" t="s">
        <v>134</v>
      </c>
      <c r="E499" s="7" t="s">
        <v>427</v>
      </c>
      <c r="F499" s="7" t="s">
        <v>243</v>
      </c>
      <c r="G499" s="7" t="s">
        <v>69</v>
      </c>
      <c r="H499" s="7">
        <f>STOCK[[#This Row],[Precio Final]]</f>
        <v>12</v>
      </c>
      <c r="I499" s="7">
        <f>STOCK[[#This Row],[Precio Venta Ideal (x1.5)]]</f>
        <v>7.505113636363637</v>
      </c>
      <c r="J499" s="8">
        <v>1</v>
      </c>
      <c r="K499" s="8">
        <f>SUMIFS(VENTAS[Cantidad],VENTAS[Código del producto Vendido],STOCK[[#This Row],[Code]])</f>
        <v>1</v>
      </c>
      <c r="L499" s="8">
        <f>STOCK[[#This Row],[Entradas]]-STOCK[[#This Row],[Salidas]]</f>
        <v>0</v>
      </c>
      <c r="M499" s="7">
        <f>STOCK[[#This Row],[Precio Final]]*10%</f>
        <v>1.2000000000000002</v>
      </c>
      <c r="N499" s="7">
        <v>50</v>
      </c>
      <c r="O499" s="7">
        <v>17.600000000000001</v>
      </c>
      <c r="P499" s="7">
        <v>2.8409090909090908</v>
      </c>
      <c r="Q499" s="8">
        <v>55</v>
      </c>
      <c r="R499" s="7">
        <v>17.5</v>
      </c>
      <c r="S499" s="7">
        <f>STOCK[[#This Row],[Peso (g)]]*STOCK[[#This Row],[Precio Envío Kilogramo (USD)]]/1000</f>
        <v>0.96250000000000002</v>
      </c>
      <c r="T499" s="12">
        <f>STOCK[[#This Row],[Costo Unitario (USD)]]+STOCK[[#This Row],[Costo Envío (USD)]]+STOCK[[#This Row],[Comisión 10%]]</f>
        <v>5.0034090909090914</v>
      </c>
      <c r="U499" s="7">
        <f>STOCK[[#This Row],[Costo total]]*1.5</f>
        <v>7.505113636363637</v>
      </c>
      <c r="V499" s="7">
        <v>12</v>
      </c>
      <c r="W499" s="7">
        <f>STOCK[[#This Row],[Precio Final]]-STOCK[[#This Row],[Costo total]]</f>
        <v>6.9965909090909086</v>
      </c>
      <c r="X499" s="7">
        <f>STOCK[[#This Row],[Ganancia Unitaria]]*STOCK[[#This Row],[Salidas]]</f>
        <v>6.9965909090909086</v>
      </c>
      <c r="Y499" s="7" t="s">
        <v>421</v>
      </c>
      <c r="AA499" s="7">
        <f>STOCK[[#This Row],[Costo total]]*STOCK[[#This Row],[Entradas]]</f>
        <v>5.0034090909090914</v>
      </c>
      <c r="AB499" s="7">
        <f>STOCK[[#This Row],[Stock Actual]]*STOCK[[#This Row],[Costo total]]</f>
        <v>0</v>
      </c>
    </row>
    <row r="500" spans="1:28" s="12" customFormat="1" ht="50" customHeight="1" x14ac:dyDescent="0.15">
      <c r="A500" s="12" t="s">
        <v>912</v>
      </c>
      <c r="B500" s="70"/>
      <c r="C500" s="12" t="s">
        <v>4</v>
      </c>
      <c r="D500" s="12" t="s">
        <v>373</v>
      </c>
      <c r="E500" s="12" t="s">
        <v>453</v>
      </c>
      <c r="F500" s="12" t="s">
        <v>241</v>
      </c>
      <c r="G500" s="12" t="s">
        <v>69</v>
      </c>
      <c r="H500" s="12">
        <f>STOCK[[#This Row],[Precio Final]]</f>
        <v>35</v>
      </c>
      <c r="I500" s="12">
        <f>STOCK[[#This Row],[Precio Venta Ideal (x1.5)]]</f>
        <v>42.272727272727266</v>
      </c>
      <c r="J500" s="87">
        <v>3</v>
      </c>
      <c r="K500" s="87">
        <f>SUMIFS(VENTAS[Cantidad],VENTAS[Código del producto Vendido],STOCK[[#This Row],[Code]])</f>
        <v>3</v>
      </c>
      <c r="L500" s="87">
        <f>STOCK[[#This Row],[Entradas]]-STOCK[[#This Row],[Salidas]]</f>
        <v>0</v>
      </c>
      <c r="M500" s="12">
        <f>STOCK[[#This Row],[Precio Final]]*10%</f>
        <v>3.5</v>
      </c>
      <c r="N500" s="12">
        <v>265</v>
      </c>
      <c r="O500" s="12">
        <v>17.600000000000001</v>
      </c>
      <c r="P500" s="12">
        <v>15.05681818181818</v>
      </c>
      <c r="Q500" s="87">
        <v>550</v>
      </c>
      <c r="R500" s="12">
        <v>17.5</v>
      </c>
      <c r="S500" s="12">
        <f>STOCK[[#This Row],[Peso (g)]]*STOCK[[#This Row],[Precio Envío Kilogramo (USD)]]/1000</f>
        <v>9.625</v>
      </c>
      <c r="T500" s="12">
        <f>STOCK[[#This Row],[Costo Unitario (USD)]]+STOCK[[#This Row],[Costo Envío (USD)]]+STOCK[[#This Row],[Comisión 10%]]</f>
        <v>28.18181818181818</v>
      </c>
      <c r="U500" s="12">
        <f>STOCK[[#This Row],[Costo total]]*1.5</f>
        <v>42.272727272727266</v>
      </c>
      <c r="V500" s="12">
        <v>35</v>
      </c>
      <c r="W500" s="12">
        <f>STOCK[[#This Row],[Precio Final]]-STOCK[[#This Row],[Costo total]]</f>
        <v>6.8181818181818201</v>
      </c>
      <c r="X500" s="12">
        <f>STOCK[[#This Row],[Ganancia Unitaria]]*STOCK[[#This Row],[Salidas]]</f>
        <v>20.45454545454546</v>
      </c>
      <c r="AA500" s="12">
        <f>STOCK[[#This Row],[Costo total]]*STOCK[[#This Row],[Entradas]]</f>
        <v>84.545454545454533</v>
      </c>
      <c r="AB500" s="12">
        <f>STOCK[[#This Row],[Stock Actual]]*STOCK[[#This Row],[Costo total]]</f>
        <v>0</v>
      </c>
    </row>
    <row r="501" spans="1:28" s="7" customFormat="1" ht="50" customHeight="1" x14ac:dyDescent="0.15">
      <c r="A501" s="7" t="s">
        <v>913</v>
      </c>
      <c r="B501" s="70"/>
      <c r="C501" s="7" t="s">
        <v>4</v>
      </c>
      <c r="D501" s="7" t="s">
        <v>373</v>
      </c>
      <c r="E501" s="7" t="s">
        <v>453</v>
      </c>
      <c r="F501" s="7" t="s">
        <v>243</v>
      </c>
      <c r="G501" s="7" t="s">
        <v>69</v>
      </c>
      <c r="H501" s="7">
        <f>STOCK[[#This Row],[Precio Final]]</f>
        <v>35</v>
      </c>
      <c r="I501" s="7">
        <f>STOCK[[#This Row],[Precio Venta Ideal (x1.5)]]</f>
        <v>42.272727272727266</v>
      </c>
      <c r="J501" s="8">
        <v>3</v>
      </c>
      <c r="K501" s="8">
        <f>SUMIFS(VENTAS[Cantidad],VENTAS[Código del producto Vendido],STOCK[[#This Row],[Code]])</f>
        <v>3</v>
      </c>
      <c r="L501" s="8">
        <f>STOCK[[#This Row],[Entradas]]-STOCK[[#This Row],[Salidas]]</f>
        <v>0</v>
      </c>
      <c r="M501" s="7">
        <f>STOCK[[#This Row],[Precio Final]]*10%</f>
        <v>3.5</v>
      </c>
      <c r="N501" s="7">
        <v>265</v>
      </c>
      <c r="O501" s="7">
        <v>17.600000000000001</v>
      </c>
      <c r="P501" s="7">
        <v>15.05681818181818</v>
      </c>
      <c r="Q501" s="8">
        <v>550</v>
      </c>
      <c r="R501" s="7">
        <v>17.5</v>
      </c>
      <c r="S501" s="7">
        <f>STOCK[[#This Row],[Peso (g)]]*STOCK[[#This Row],[Precio Envío Kilogramo (USD)]]/1000</f>
        <v>9.625</v>
      </c>
      <c r="T501" s="12">
        <f>STOCK[[#This Row],[Costo Unitario (USD)]]+STOCK[[#This Row],[Costo Envío (USD)]]+STOCK[[#This Row],[Comisión 10%]]</f>
        <v>28.18181818181818</v>
      </c>
      <c r="U501" s="7">
        <f>STOCK[[#This Row],[Costo total]]*1.5</f>
        <v>42.272727272727266</v>
      </c>
      <c r="V501" s="7">
        <v>35</v>
      </c>
      <c r="W501" s="7">
        <f>STOCK[[#This Row],[Precio Final]]-STOCK[[#This Row],[Costo total]]</f>
        <v>6.8181818181818201</v>
      </c>
      <c r="X501" s="7">
        <f>STOCK[[#This Row],[Ganancia Unitaria]]*STOCK[[#This Row],[Salidas]]</f>
        <v>20.45454545454546</v>
      </c>
      <c r="AA501" s="7">
        <f>STOCK[[#This Row],[Costo total]]*STOCK[[#This Row],[Entradas]]</f>
        <v>84.545454545454533</v>
      </c>
      <c r="AB501" s="7">
        <f>STOCK[[#This Row],[Stock Actual]]*STOCK[[#This Row],[Costo total]]</f>
        <v>0</v>
      </c>
    </row>
    <row r="502" spans="1:28" s="12" customFormat="1" ht="50" customHeight="1" x14ac:dyDescent="0.15">
      <c r="A502" s="12" t="s">
        <v>914</v>
      </c>
      <c r="B502" s="70"/>
      <c r="C502" s="12" t="s">
        <v>4</v>
      </c>
      <c r="D502" s="12" t="s">
        <v>1519</v>
      </c>
      <c r="E502" s="12" t="s">
        <v>454</v>
      </c>
      <c r="F502" s="12" t="s">
        <v>243</v>
      </c>
      <c r="G502" s="12" t="s">
        <v>69</v>
      </c>
      <c r="H502" s="12">
        <f>STOCK[[#This Row],[Precio Final]]</f>
        <v>23</v>
      </c>
      <c r="I502" s="12">
        <f>STOCK[[#This Row],[Precio Venta Ideal (x1.5)]]</f>
        <v>25.387500000000003</v>
      </c>
      <c r="J502" s="87">
        <v>1</v>
      </c>
      <c r="K502" s="87">
        <f>SUMIFS(VENTAS[Cantidad],VENTAS[Código del producto Vendido],STOCK[[#This Row],[Code]])</f>
        <v>1</v>
      </c>
      <c r="L502" s="87">
        <f>STOCK[[#This Row],[Entradas]]-STOCK[[#This Row],[Salidas]]</f>
        <v>0</v>
      </c>
      <c r="M502" s="12">
        <f>STOCK[[#This Row],[Precio Final]]*10%</f>
        <v>2.3000000000000003</v>
      </c>
      <c r="N502" s="12">
        <v>165</v>
      </c>
      <c r="O502" s="12">
        <v>17.600000000000001</v>
      </c>
      <c r="P502" s="12">
        <v>9.375</v>
      </c>
      <c r="Q502" s="87">
        <v>300</v>
      </c>
      <c r="R502" s="12">
        <v>17.5</v>
      </c>
      <c r="S502" s="12">
        <f>STOCK[[#This Row],[Peso (g)]]*STOCK[[#This Row],[Precio Envío Kilogramo (USD)]]/1000</f>
        <v>5.25</v>
      </c>
      <c r="T502" s="12">
        <f>STOCK[[#This Row],[Costo Unitario (USD)]]+STOCK[[#This Row],[Costo Envío (USD)]]+STOCK[[#This Row],[Comisión 10%]]</f>
        <v>16.925000000000001</v>
      </c>
      <c r="U502" s="12">
        <f>STOCK[[#This Row],[Costo total]]*1.5</f>
        <v>25.387500000000003</v>
      </c>
      <c r="V502" s="12">
        <v>23</v>
      </c>
      <c r="W502" s="12">
        <f>STOCK[[#This Row],[Precio Final]]-STOCK[[#This Row],[Costo total]]</f>
        <v>6.0749999999999993</v>
      </c>
      <c r="X502" s="12">
        <f>STOCK[[#This Row],[Ganancia Unitaria]]*STOCK[[#This Row],[Salidas]]</f>
        <v>6.0749999999999993</v>
      </c>
      <c r="AA502" s="12">
        <f>STOCK[[#This Row],[Costo total]]*STOCK[[#This Row],[Entradas]]</f>
        <v>16.925000000000001</v>
      </c>
      <c r="AB502" s="12">
        <f>STOCK[[#This Row],[Stock Actual]]*STOCK[[#This Row],[Costo total]]</f>
        <v>0</v>
      </c>
    </row>
    <row r="503" spans="1:28" s="7" customFormat="1" ht="50" customHeight="1" x14ac:dyDescent="0.15">
      <c r="A503" s="7" t="s">
        <v>915</v>
      </c>
      <c r="B503" s="70"/>
      <c r="C503" s="7" t="s">
        <v>4</v>
      </c>
      <c r="D503" s="7" t="s">
        <v>1519</v>
      </c>
      <c r="E503" s="7" t="s">
        <v>1646</v>
      </c>
      <c r="F503" s="7" t="s">
        <v>2132</v>
      </c>
      <c r="G503" s="7" t="s">
        <v>69</v>
      </c>
      <c r="H503" s="7">
        <f>STOCK[[#This Row],[Precio Final]]</f>
        <v>25</v>
      </c>
      <c r="I503" s="7">
        <f>STOCK[[#This Row],[Precio Venta Ideal (x1.5)]]</f>
        <v>25.6875</v>
      </c>
      <c r="J503" s="8">
        <v>1</v>
      </c>
      <c r="K503" s="8">
        <f>SUMIFS(VENTAS[Cantidad],VENTAS[Código del producto Vendido],STOCK[[#This Row],[Code]])</f>
        <v>1</v>
      </c>
      <c r="L503" s="8">
        <f>STOCK[[#This Row],[Entradas]]-STOCK[[#This Row],[Salidas]]</f>
        <v>0</v>
      </c>
      <c r="M503" s="7">
        <f>STOCK[[#This Row],[Precio Final]]*10%</f>
        <v>2.5</v>
      </c>
      <c r="N503" s="7">
        <v>165</v>
      </c>
      <c r="O503" s="7">
        <v>17.600000000000001</v>
      </c>
      <c r="P503" s="7">
        <v>9.375</v>
      </c>
      <c r="Q503" s="8">
        <v>300</v>
      </c>
      <c r="R503" s="7">
        <v>17.5</v>
      </c>
      <c r="S503" s="7">
        <f>STOCK[[#This Row],[Peso (g)]]*STOCK[[#This Row],[Precio Envío Kilogramo (USD)]]/1000</f>
        <v>5.25</v>
      </c>
      <c r="T503" s="12">
        <f>STOCK[[#This Row],[Costo Unitario (USD)]]+STOCK[[#This Row],[Costo Envío (USD)]]+STOCK[[#This Row],[Comisión 10%]]</f>
        <v>17.125</v>
      </c>
      <c r="U503" s="7">
        <f>STOCK[[#This Row],[Costo total]]*1.5</f>
        <v>25.6875</v>
      </c>
      <c r="V503" s="7">
        <v>25</v>
      </c>
      <c r="W503" s="7">
        <f>STOCK[[#This Row],[Precio Final]]-STOCK[[#This Row],[Costo total]]</f>
        <v>7.875</v>
      </c>
      <c r="X503" s="7">
        <f>STOCK[[#This Row],[Ganancia Unitaria]]*STOCK[[#This Row],[Salidas]]</f>
        <v>7.875</v>
      </c>
      <c r="AA503" s="7">
        <f>STOCK[[#This Row],[Costo total]]*STOCK[[#This Row],[Entradas]]</f>
        <v>17.125</v>
      </c>
      <c r="AB503" s="7">
        <f>STOCK[[#This Row],[Stock Actual]]*STOCK[[#This Row],[Costo total]]</f>
        <v>0</v>
      </c>
    </row>
    <row r="504" spans="1:28" s="12" customFormat="1" ht="50" customHeight="1" x14ac:dyDescent="0.15">
      <c r="A504" s="12" t="s">
        <v>916</v>
      </c>
      <c r="B504" s="70"/>
      <c r="C504" s="12" t="s">
        <v>4</v>
      </c>
      <c r="D504" s="12" t="s">
        <v>373</v>
      </c>
      <c r="E504" s="12" t="s">
        <v>455</v>
      </c>
      <c r="F504" s="12" t="s">
        <v>238</v>
      </c>
      <c r="G504" s="12" t="s">
        <v>69</v>
      </c>
      <c r="H504" s="12">
        <f>STOCK[[#This Row],[Precio Final]]</f>
        <v>35</v>
      </c>
      <c r="I504" s="12">
        <f>STOCK[[#This Row],[Precio Venta Ideal (x1.5)]]</f>
        <v>46.534090909090907</v>
      </c>
      <c r="J504" s="87">
        <v>4</v>
      </c>
      <c r="K504" s="87">
        <f>SUMIFS(VENTAS[Cantidad],VENTAS[Código del producto Vendido],STOCK[[#This Row],[Code]])</f>
        <v>4</v>
      </c>
      <c r="L504" s="87">
        <f>STOCK[[#This Row],[Entradas]]-STOCK[[#This Row],[Salidas]]</f>
        <v>0</v>
      </c>
      <c r="M504" s="12">
        <f>STOCK[[#This Row],[Precio Final]]*10%</f>
        <v>3.5</v>
      </c>
      <c r="N504" s="12">
        <v>315</v>
      </c>
      <c r="O504" s="12">
        <v>17.600000000000001</v>
      </c>
      <c r="P504" s="12">
        <v>17.89772727272727</v>
      </c>
      <c r="Q504" s="87">
        <v>550</v>
      </c>
      <c r="R504" s="12">
        <v>17.5</v>
      </c>
      <c r="S504" s="12">
        <f>STOCK[[#This Row],[Peso (g)]]*STOCK[[#This Row],[Precio Envío Kilogramo (USD)]]/1000</f>
        <v>9.625</v>
      </c>
      <c r="T504" s="12">
        <f>STOCK[[#This Row],[Costo Unitario (USD)]]+STOCK[[#This Row],[Costo Envío (USD)]]+STOCK[[#This Row],[Comisión 10%]]</f>
        <v>31.02272727272727</v>
      </c>
      <c r="U504" s="12">
        <f>STOCK[[#This Row],[Costo total]]*1.5</f>
        <v>46.534090909090907</v>
      </c>
      <c r="V504" s="12">
        <v>35</v>
      </c>
      <c r="W504" s="12">
        <f>STOCK[[#This Row],[Precio Final]]-STOCK[[#This Row],[Costo total]]</f>
        <v>3.9772727272727302</v>
      </c>
      <c r="X504" s="12">
        <f>STOCK[[#This Row],[Ganancia Unitaria]]*STOCK[[#This Row],[Salidas]]</f>
        <v>15.909090909090921</v>
      </c>
      <c r="AA504" s="12">
        <f>STOCK[[#This Row],[Costo total]]*STOCK[[#This Row],[Entradas]]</f>
        <v>124.09090909090908</v>
      </c>
      <c r="AB504" s="12">
        <f>STOCK[[#This Row],[Stock Actual]]*STOCK[[#This Row],[Costo total]]</f>
        <v>0</v>
      </c>
    </row>
    <row r="505" spans="1:28" s="7" customFormat="1" ht="50" customHeight="1" x14ac:dyDescent="0.15">
      <c r="A505" s="7" t="s">
        <v>917</v>
      </c>
      <c r="B505" s="70"/>
      <c r="C505" s="7" t="s">
        <v>4</v>
      </c>
      <c r="D505" s="7" t="s">
        <v>373</v>
      </c>
      <c r="E505" s="7" t="s">
        <v>455</v>
      </c>
      <c r="F505" s="7" t="s">
        <v>241</v>
      </c>
      <c r="G505" s="7" t="s">
        <v>69</v>
      </c>
      <c r="H505" s="7">
        <f>STOCK[[#This Row],[Precio Final]]</f>
        <v>35</v>
      </c>
      <c r="I505" s="7">
        <f>STOCK[[#This Row],[Precio Venta Ideal (x1.5)]]</f>
        <v>46.534090909090907</v>
      </c>
      <c r="J505" s="8">
        <v>3</v>
      </c>
      <c r="K505" s="8">
        <f>SUMIFS(VENTAS[Cantidad],VENTAS[Código del producto Vendido],STOCK[[#This Row],[Code]])</f>
        <v>3</v>
      </c>
      <c r="L505" s="8">
        <f>STOCK[[#This Row],[Entradas]]-STOCK[[#This Row],[Salidas]]</f>
        <v>0</v>
      </c>
      <c r="M505" s="7">
        <f>STOCK[[#This Row],[Precio Final]]*10%</f>
        <v>3.5</v>
      </c>
      <c r="N505" s="7">
        <v>315</v>
      </c>
      <c r="O505" s="7">
        <v>17.600000000000001</v>
      </c>
      <c r="P505" s="7">
        <v>17.89772727272727</v>
      </c>
      <c r="Q505" s="8">
        <v>550</v>
      </c>
      <c r="R505" s="7">
        <v>17.5</v>
      </c>
      <c r="S505" s="7">
        <f>STOCK[[#This Row],[Peso (g)]]*STOCK[[#This Row],[Precio Envío Kilogramo (USD)]]/1000</f>
        <v>9.625</v>
      </c>
      <c r="T505" s="12">
        <f>STOCK[[#This Row],[Costo Unitario (USD)]]+STOCK[[#This Row],[Costo Envío (USD)]]+STOCK[[#This Row],[Comisión 10%]]</f>
        <v>31.02272727272727</v>
      </c>
      <c r="U505" s="7">
        <f>STOCK[[#This Row],[Costo total]]*1.5</f>
        <v>46.534090909090907</v>
      </c>
      <c r="V505" s="7">
        <v>35</v>
      </c>
      <c r="W505" s="7">
        <f>STOCK[[#This Row],[Precio Final]]-STOCK[[#This Row],[Costo total]]</f>
        <v>3.9772727272727302</v>
      </c>
      <c r="X505" s="7">
        <f>STOCK[[#This Row],[Ganancia Unitaria]]*STOCK[[#This Row],[Salidas]]</f>
        <v>11.931818181818191</v>
      </c>
      <c r="AA505" s="7">
        <f>STOCK[[#This Row],[Costo total]]*STOCK[[#This Row],[Entradas]]</f>
        <v>93.068181818181813</v>
      </c>
      <c r="AB505" s="7">
        <f>STOCK[[#This Row],[Stock Actual]]*STOCK[[#This Row],[Costo total]]</f>
        <v>0</v>
      </c>
    </row>
    <row r="506" spans="1:28" s="12" customFormat="1" ht="50" customHeight="1" x14ac:dyDescent="0.15">
      <c r="A506" s="12" t="s">
        <v>458</v>
      </c>
      <c r="B506" s="70"/>
      <c r="C506" s="12" t="s">
        <v>4</v>
      </c>
      <c r="D506" s="12" t="s">
        <v>373</v>
      </c>
      <c r="E506" s="12" t="s">
        <v>455</v>
      </c>
      <c r="F506" s="12" t="s">
        <v>243</v>
      </c>
      <c r="G506" s="12" t="s">
        <v>69</v>
      </c>
      <c r="H506" s="12">
        <f>STOCK[[#This Row],[Precio Final]]</f>
        <v>35</v>
      </c>
      <c r="I506" s="12">
        <f>STOCK[[#This Row],[Precio Venta Ideal (x1.5)]]</f>
        <v>46.534090909090907</v>
      </c>
      <c r="J506" s="87">
        <v>2</v>
      </c>
      <c r="K506" s="87">
        <f>SUMIFS(VENTAS[Cantidad],VENTAS[Código del producto Vendido],STOCK[[#This Row],[Code]])</f>
        <v>2</v>
      </c>
      <c r="L506" s="87">
        <f>STOCK[[#This Row],[Entradas]]-STOCK[[#This Row],[Salidas]]</f>
        <v>0</v>
      </c>
      <c r="M506" s="12">
        <f>STOCK[[#This Row],[Precio Final]]*10%</f>
        <v>3.5</v>
      </c>
      <c r="N506" s="12">
        <v>315</v>
      </c>
      <c r="O506" s="12">
        <v>17.600000000000001</v>
      </c>
      <c r="P506" s="12">
        <v>17.89772727272727</v>
      </c>
      <c r="Q506" s="87">
        <v>550</v>
      </c>
      <c r="R506" s="12">
        <v>17.5</v>
      </c>
      <c r="S506" s="12">
        <f>STOCK[[#This Row],[Peso (g)]]*STOCK[[#This Row],[Precio Envío Kilogramo (USD)]]/1000</f>
        <v>9.625</v>
      </c>
      <c r="T506" s="12">
        <f>STOCK[[#This Row],[Costo Unitario (USD)]]+STOCK[[#This Row],[Costo Envío (USD)]]+STOCK[[#This Row],[Comisión 10%]]</f>
        <v>31.02272727272727</v>
      </c>
      <c r="U506" s="12">
        <f>STOCK[[#This Row],[Costo total]]*1.5</f>
        <v>46.534090909090907</v>
      </c>
      <c r="V506" s="12">
        <v>35</v>
      </c>
      <c r="W506" s="12">
        <f>STOCK[[#This Row],[Precio Final]]-STOCK[[#This Row],[Costo total]]</f>
        <v>3.9772727272727302</v>
      </c>
      <c r="X506" s="12">
        <f>STOCK[[#This Row],[Ganancia Unitaria]]*STOCK[[#This Row],[Salidas]]</f>
        <v>7.9545454545454604</v>
      </c>
      <c r="AA506" s="12">
        <f>STOCK[[#This Row],[Costo total]]*STOCK[[#This Row],[Entradas]]</f>
        <v>62.04545454545454</v>
      </c>
      <c r="AB506" s="12">
        <f>STOCK[[#This Row],[Stock Actual]]*STOCK[[#This Row],[Costo total]]</f>
        <v>0</v>
      </c>
    </row>
    <row r="507" spans="1:28" s="7" customFormat="1" ht="50" customHeight="1" x14ac:dyDescent="0.15">
      <c r="A507" s="7" t="s">
        <v>918</v>
      </c>
      <c r="B507" s="70"/>
      <c r="C507" s="7" t="s">
        <v>4</v>
      </c>
      <c r="D507" s="7" t="s">
        <v>373</v>
      </c>
      <c r="E507" s="7" t="s">
        <v>456</v>
      </c>
      <c r="F507" s="7" t="s">
        <v>457</v>
      </c>
      <c r="G507" s="7" t="s">
        <v>69</v>
      </c>
      <c r="H507" s="7">
        <f>STOCK[[#This Row],[Precio Final]]</f>
        <v>30</v>
      </c>
      <c r="I507" s="7">
        <f>STOCK[[#This Row],[Precio Venta Ideal (x1.5)]]</f>
        <v>43.227272727272727</v>
      </c>
      <c r="J507" s="8">
        <v>3</v>
      </c>
      <c r="K507" s="8">
        <f>SUMIFS(VENTAS[Cantidad],VENTAS[Código del producto Vendido],STOCK[[#This Row],[Code]])</f>
        <v>3</v>
      </c>
      <c r="L507" s="8">
        <f>STOCK[[#This Row],[Entradas]]-STOCK[[#This Row],[Salidas]]</f>
        <v>0</v>
      </c>
      <c r="M507" s="7">
        <f>STOCK[[#This Row],[Precio Final]]*10%</f>
        <v>3</v>
      </c>
      <c r="N507" s="7">
        <v>285</v>
      </c>
      <c r="O507" s="7">
        <v>17.600000000000001</v>
      </c>
      <c r="P507" s="7">
        <v>16.193181818181817</v>
      </c>
      <c r="Q507" s="8">
        <v>550</v>
      </c>
      <c r="R507" s="7">
        <v>17.5</v>
      </c>
      <c r="S507" s="7">
        <f>STOCK[[#This Row],[Peso (g)]]*STOCK[[#This Row],[Precio Envío Kilogramo (USD)]]/1000</f>
        <v>9.625</v>
      </c>
      <c r="T507" s="12">
        <f>STOCK[[#This Row],[Costo Unitario (USD)]]+STOCK[[#This Row],[Costo Envío (USD)]]+STOCK[[#This Row],[Comisión 10%]]</f>
        <v>28.818181818181817</v>
      </c>
      <c r="U507" s="7">
        <f>STOCK[[#This Row],[Costo total]]*1.5</f>
        <v>43.227272727272727</v>
      </c>
      <c r="V507" s="7">
        <v>30</v>
      </c>
      <c r="W507" s="7">
        <f>STOCK[[#This Row],[Precio Final]]-STOCK[[#This Row],[Costo total]]</f>
        <v>1.1818181818181834</v>
      </c>
      <c r="X507" s="7">
        <f>STOCK[[#This Row],[Ganancia Unitaria]]*STOCK[[#This Row],[Salidas]]</f>
        <v>3.5454545454545503</v>
      </c>
      <c r="AA507" s="7">
        <f>STOCK[[#This Row],[Costo total]]*STOCK[[#This Row],[Entradas]]</f>
        <v>86.454545454545453</v>
      </c>
      <c r="AB507" s="7">
        <f>STOCK[[#This Row],[Stock Actual]]*STOCK[[#This Row],[Costo total]]</f>
        <v>0</v>
      </c>
    </row>
    <row r="508" spans="1:28" s="12" customFormat="1" ht="50" customHeight="1" x14ac:dyDescent="0.15">
      <c r="A508" s="12" t="s">
        <v>919</v>
      </c>
      <c r="B508" s="70"/>
      <c r="C508" s="12" t="s">
        <v>4</v>
      </c>
      <c r="D508" s="12" t="s">
        <v>373</v>
      </c>
      <c r="E508" s="12" t="s">
        <v>456</v>
      </c>
      <c r="F508" s="12" t="s">
        <v>243</v>
      </c>
      <c r="G508" s="12" t="s">
        <v>69</v>
      </c>
      <c r="H508" s="12">
        <f>STOCK[[#This Row],[Precio Final]]</f>
        <v>35</v>
      </c>
      <c r="I508" s="12">
        <f>STOCK[[#This Row],[Precio Venta Ideal (x1.5)]]</f>
        <v>43.977272727272727</v>
      </c>
      <c r="J508" s="87">
        <v>2</v>
      </c>
      <c r="K508" s="87">
        <f>SUMIFS(VENTAS[Cantidad],VENTAS[Código del producto Vendido],STOCK[[#This Row],[Code]])</f>
        <v>2</v>
      </c>
      <c r="L508" s="87">
        <f>STOCK[[#This Row],[Entradas]]-STOCK[[#This Row],[Salidas]]</f>
        <v>0</v>
      </c>
      <c r="M508" s="12">
        <f>STOCK[[#This Row],[Precio Final]]*10%</f>
        <v>3.5</v>
      </c>
      <c r="N508" s="12">
        <v>285</v>
      </c>
      <c r="O508" s="12">
        <v>17.600000000000001</v>
      </c>
      <c r="P508" s="12">
        <v>16.193181818181817</v>
      </c>
      <c r="Q508" s="87">
        <v>550</v>
      </c>
      <c r="R508" s="12">
        <v>17.5</v>
      </c>
      <c r="S508" s="12">
        <f>STOCK[[#This Row],[Peso (g)]]*STOCK[[#This Row],[Precio Envío Kilogramo (USD)]]/1000</f>
        <v>9.625</v>
      </c>
      <c r="T508" s="12">
        <f>STOCK[[#This Row],[Costo Unitario (USD)]]+STOCK[[#This Row],[Costo Envío (USD)]]+STOCK[[#This Row],[Comisión 10%]]</f>
        <v>29.318181818181817</v>
      </c>
      <c r="U508" s="12">
        <f>STOCK[[#This Row],[Costo total]]*1.5</f>
        <v>43.977272727272727</v>
      </c>
      <c r="V508" s="12">
        <v>35</v>
      </c>
      <c r="W508" s="12">
        <f>STOCK[[#This Row],[Precio Final]]-STOCK[[#This Row],[Costo total]]</f>
        <v>5.6818181818181834</v>
      </c>
      <c r="X508" s="12">
        <f>STOCK[[#This Row],[Ganancia Unitaria]]*STOCK[[#This Row],[Salidas]]</f>
        <v>11.363636363636367</v>
      </c>
      <c r="AA508" s="12">
        <f>STOCK[[#This Row],[Costo total]]*STOCK[[#This Row],[Entradas]]</f>
        <v>58.636363636363633</v>
      </c>
      <c r="AB508" s="12">
        <f>STOCK[[#This Row],[Stock Actual]]*STOCK[[#This Row],[Costo total]]</f>
        <v>0</v>
      </c>
    </row>
    <row r="509" spans="1:28" s="7" customFormat="1" ht="50" customHeight="1" x14ac:dyDescent="0.15">
      <c r="A509" s="7" t="s">
        <v>462</v>
      </c>
      <c r="B509" s="70"/>
      <c r="C509" s="7" t="s">
        <v>4</v>
      </c>
      <c r="D509" s="7" t="s">
        <v>1519</v>
      </c>
      <c r="E509" s="7" t="s">
        <v>463</v>
      </c>
      <c r="F509" s="7" t="s">
        <v>241</v>
      </c>
      <c r="G509" s="7" t="s">
        <v>69</v>
      </c>
      <c r="H509" s="7">
        <f>STOCK[[#This Row],[Precio Final]]</f>
        <v>20</v>
      </c>
      <c r="I509" s="7">
        <f>STOCK[[#This Row],[Precio Venta Ideal (x1.5)]]</f>
        <v>30.97159090909091</v>
      </c>
      <c r="J509" s="8">
        <v>1</v>
      </c>
      <c r="K509" s="8">
        <f>SUMIFS(VENTAS[Cantidad],VENTAS[Código del producto Vendido],STOCK[[#This Row],[Code]])</f>
        <v>1</v>
      </c>
      <c r="L509" s="8">
        <f>STOCK[[#This Row],[Entradas]]-STOCK[[#This Row],[Salidas]]</f>
        <v>0</v>
      </c>
      <c r="M509" s="7">
        <f>STOCK[[#This Row],[Precio Final]]*10%</f>
        <v>2</v>
      </c>
      <c r="N509" s="7">
        <v>205</v>
      </c>
      <c r="O509" s="7">
        <v>17.600000000000001</v>
      </c>
      <c r="P509" s="7">
        <v>11.647727272727272</v>
      </c>
      <c r="Q509" s="8">
        <v>400</v>
      </c>
      <c r="R509" s="7">
        <v>17.5</v>
      </c>
      <c r="S509" s="7">
        <f>STOCK[[#This Row],[Peso (g)]]*STOCK[[#This Row],[Precio Envío Kilogramo (USD)]]/1000</f>
        <v>7</v>
      </c>
      <c r="T509" s="12">
        <f>STOCK[[#This Row],[Costo Unitario (USD)]]+STOCK[[#This Row],[Costo Envío (USD)]]+STOCK[[#This Row],[Comisión 10%]]</f>
        <v>20.647727272727273</v>
      </c>
      <c r="U509" s="7">
        <f>STOCK[[#This Row],[Costo total]]*1.5</f>
        <v>30.97159090909091</v>
      </c>
      <c r="V509" s="7">
        <v>20</v>
      </c>
      <c r="W509" s="7">
        <f>STOCK[[#This Row],[Precio Final]]-STOCK[[#This Row],[Costo total]]</f>
        <v>-0.64772727272727337</v>
      </c>
      <c r="X509" s="7">
        <f>STOCK[[#This Row],[Ganancia Unitaria]]*STOCK[[#This Row],[Salidas]]</f>
        <v>-0.64772727272727337</v>
      </c>
      <c r="AA509" s="7">
        <f>STOCK[[#This Row],[Costo total]]*STOCK[[#This Row],[Entradas]]</f>
        <v>20.647727272727273</v>
      </c>
      <c r="AB509" s="7">
        <f>STOCK[[#This Row],[Stock Actual]]*STOCK[[#This Row],[Costo total]]</f>
        <v>0</v>
      </c>
    </row>
    <row r="510" spans="1:28" s="12" customFormat="1" ht="50" customHeight="1" x14ac:dyDescent="0.15">
      <c r="A510" s="12" t="s">
        <v>920</v>
      </c>
      <c r="B510" s="70"/>
      <c r="C510" s="12" t="s">
        <v>4</v>
      </c>
      <c r="D510" s="12" t="s">
        <v>1519</v>
      </c>
      <c r="E510" s="12" t="s">
        <v>463</v>
      </c>
      <c r="F510" s="12" t="s">
        <v>243</v>
      </c>
      <c r="G510" s="12" t="s">
        <v>69</v>
      </c>
      <c r="H510" s="12">
        <f>STOCK[[#This Row],[Precio Final]]</f>
        <v>30</v>
      </c>
      <c r="I510" s="12">
        <f>STOCK[[#This Row],[Precio Venta Ideal (x1.5)]]</f>
        <v>32.471590909090907</v>
      </c>
      <c r="J510" s="87">
        <v>1</v>
      </c>
      <c r="K510" s="87">
        <f>SUMIFS(VENTAS[Cantidad],VENTAS[Código del producto Vendido],STOCK[[#This Row],[Code]])</f>
        <v>1</v>
      </c>
      <c r="L510" s="87">
        <f>STOCK[[#This Row],[Entradas]]-STOCK[[#This Row],[Salidas]]</f>
        <v>0</v>
      </c>
      <c r="M510" s="12">
        <f>STOCK[[#This Row],[Precio Final]]*10%</f>
        <v>3</v>
      </c>
      <c r="N510" s="12">
        <v>205</v>
      </c>
      <c r="O510" s="12">
        <v>17.600000000000001</v>
      </c>
      <c r="P510" s="12">
        <v>11.647727272727272</v>
      </c>
      <c r="Q510" s="87">
        <v>400</v>
      </c>
      <c r="R510" s="12">
        <v>17.5</v>
      </c>
      <c r="S510" s="12">
        <f>STOCK[[#This Row],[Peso (g)]]*STOCK[[#This Row],[Precio Envío Kilogramo (USD)]]/1000</f>
        <v>7</v>
      </c>
      <c r="T510" s="12">
        <f>STOCK[[#This Row],[Costo Unitario (USD)]]+STOCK[[#This Row],[Costo Envío (USD)]]+STOCK[[#This Row],[Comisión 10%]]</f>
        <v>21.647727272727273</v>
      </c>
      <c r="U510" s="12">
        <f>STOCK[[#This Row],[Costo total]]*1.5</f>
        <v>32.471590909090907</v>
      </c>
      <c r="V510" s="12">
        <v>30</v>
      </c>
      <c r="W510" s="12">
        <f>STOCK[[#This Row],[Precio Final]]-STOCK[[#This Row],[Costo total]]</f>
        <v>8.3522727272727266</v>
      </c>
      <c r="X510" s="12">
        <f>STOCK[[#This Row],[Ganancia Unitaria]]*STOCK[[#This Row],[Salidas]]</f>
        <v>8.3522727272727266</v>
      </c>
      <c r="AA510" s="12">
        <f>STOCK[[#This Row],[Costo total]]*STOCK[[#This Row],[Entradas]]</f>
        <v>21.647727272727273</v>
      </c>
      <c r="AB510" s="12">
        <f>STOCK[[#This Row],[Stock Actual]]*STOCK[[#This Row],[Costo total]]</f>
        <v>0</v>
      </c>
    </row>
    <row r="511" spans="1:28" s="7" customFormat="1" ht="50" customHeight="1" x14ac:dyDescent="0.15">
      <c r="A511" s="7" t="s">
        <v>921</v>
      </c>
      <c r="B511" s="70"/>
      <c r="C511" s="7" t="s">
        <v>4</v>
      </c>
      <c r="D511" s="7" t="s">
        <v>1519</v>
      </c>
      <c r="E511" s="7" t="s">
        <v>463</v>
      </c>
      <c r="F511" s="7" t="s">
        <v>244</v>
      </c>
      <c r="G511" s="7" t="s">
        <v>69</v>
      </c>
      <c r="H511" s="7">
        <f>STOCK[[#This Row],[Precio Final]]</f>
        <v>30</v>
      </c>
      <c r="I511" s="7">
        <f>STOCK[[#This Row],[Precio Venta Ideal (x1.5)]]</f>
        <v>32.471590909090907</v>
      </c>
      <c r="J511" s="8">
        <v>3</v>
      </c>
      <c r="K511" s="8">
        <f>SUMIFS(VENTAS[Cantidad],VENTAS[Código del producto Vendido],STOCK[[#This Row],[Code]])</f>
        <v>3</v>
      </c>
      <c r="L511" s="8">
        <f>STOCK[[#This Row],[Entradas]]-STOCK[[#This Row],[Salidas]]</f>
        <v>0</v>
      </c>
      <c r="M511" s="7">
        <f>STOCK[[#This Row],[Precio Final]]*10%</f>
        <v>3</v>
      </c>
      <c r="N511" s="7">
        <v>205</v>
      </c>
      <c r="O511" s="7">
        <v>17.600000000000001</v>
      </c>
      <c r="P511" s="7">
        <v>11.647727272727272</v>
      </c>
      <c r="Q511" s="8">
        <v>400</v>
      </c>
      <c r="R511" s="7">
        <v>17.5</v>
      </c>
      <c r="S511" s="7">
        <f>STOCK[[#This Row],[Peso (g)]]*STOCK[[#This Row],[Precio Envío Kilogramo (USD)]]/1000</f>
        <v>7</v>
      </c>
      <c r="T511" s="12">
        <f>STOCK[[#This Row],[Costo Unitario (USD)]]+STOCK[[#This Row],[Costo Envío (USD)]]+STOCK[[#This Row],[Comisión 10%]]</f>
        <v>21.647727272727273</v>
      </c>
      <c r="U511" s="7">
        <f>STOCK[[#This Row],[Costo total]]*1.5</f>
        <v>32.471590909090907</v>
      </c>
      <c r="V511" s="7">
        <v>30</v>
      </c>
      <c r="W511" s="7">
        <f>STOCK[[#This Row],[Precio Final]]-STOCK[[#This Row],[Costo total]]</f>
        <v>8.3522727272727266</v>
      </c>
      <c r="X511" s="7">
        <f>STOCK[[#This Row],[Ganancia Unitaria]]*STOCK[[#This Row],[Salidas]]</f>
        <v>25.05681818181818</v>
      </c>
      <c r="AA511" s="7">
        <f>STOCK[[#This Row],[Costo total]]*STOCK[[#This Row],[Entradas]]</f>
        <v>64.943181818181813</v>
      </c>
      <c r="AB511" s="7">
        <f>STOCK[[#This Row],[Stock Actual]]*STOCK[[#This Row],[Costo total]]</f>
        <v>0</v>
      </c>
    </row>
    <row r="512" spans="1:28" s="12" customFormat="1" ht="50" customHeight="1" x14ac:dyDescent="0.15">
      <c r="A512" s="12" t="s">
        <v>922</v>
      </c>
      <c r="B512" s="70"/>
      <c r="C512" s="12" t="s">
        <v>4</v>
      </c>
      <c r="D512" s="12" t="s">
        <v>2697</v>
      </c>
      <c r="E512" s="12" t="s">
        <v>2154</v>
      </c>
      <c r="F512" s="12" t="s">
        <v>2103</v>
      </c>
      <c r="G512" s="12" t="s">
        <v>69</v>
      </c>
      <c r="H512" s="12">
        <f>STOCK[[#This Row],[Precio Final]]</f>
        <v>30</v>
      </c>
      <c r="I512" s="12">
        <f>STOCK[[#This Row],[Precio Venta Ideal (x1.5)]]</f>
        <v>36.705681818181816</v>
      </c>
      <c r="J512" s="87">
        <v>1</v>
      </c>
      <c r="K512" s="87">
        <f>SUMIFS(VENTAS[Cantidad],VENTAS[Código del producto Vendido],STOCK[[#This Row],[Code]])</f>
        <v>1</v>
      </c>
      <c r="L512" s="87">
        <f>STOCK[[#This Row],[Entradas]]-STOCK[[#This Row],[Salidas]]</f>
        <v>0</v>
      </c>
      <c r="M512" s="12">
        <f>STOCK[[#This Row],[Precio Final]]*10%</f>
        <v>3</v>
      </c>
      <c r="N512" s="12">
        <v>267</v>
      </c>
      <c r="O512" s="12">
        <v>17.600000000000001</v>
      </c>
      <c r="P512" s="12">
        <v>15.170454545454545</v>
      </c>
      <c r="Q512" s="87">
        <v>360</v>
      </c>
      <c r="R512" s="12">
        <v>17.5</v>
      </c>
      <c r="S512" s="12">
        <f>STOCK[[#This Row],[Peso (g)]]*STOCK[[#This Row],[Precio Envío Kilogramo (USD)]]/1000</f>
        <v>6.3</v>
      </c>
      <c r="T512" s="12">
        <f>STOCK[[#This Row],[Costo Unitario (USD)]]+STOCK[[#This Row],[Costo Envío (USD)]]+STOCK[[#This Row],[Comisión 10%]]</f>
        <v>24.470454545454544</v>
      </c>
      <c r="U512" s="12">
        <f>STOCK[[#This Row],[Costo total]]*1.5</f>
        <v>36.705681818181816</v>
      </c>
      <c r="V512" s="12">
        <v>30</v>
      </c>
      <c r="W512" s="12">
        <f>STOCK[[#This Row],[Precio Final]]-STOCK[[#This Row],[Costo total]]</f>
        <v>5.5295454545454561</v>
      </c>
      <c r="X512" s="12">
        <f>STOCK[[#This Row],[Ganancia Unitaria]]*STOCK[[#This Row],[Salidas]]</f>
        <v>5.5295454545454561</v>
      </c>
      <c r="Y512" s="12" t="s">
        <v>519</v>
      </c>
      <c r="AA512" s="12">
        <f>STOCK[[#This Row],[Costo total]]*STOCK[[#This Row],[Entradas]]</f>
        <v>24.470454545454544</v>
      </c>
      <c r="AB512" s="12">
        <f>STOCK[[#This Row],[Stock Actual]]*STOCK[[#This Row],[Costo total]]</f>
        <v>0</v>
      </c>
    </row>
    <row r="513" spans="1:28" s="7" customFormat="1" ht="50" customHeight="1" x14ac:dyDescent="0.15">
      <c r="A513" s="7" t="s">
        <v>923</v>
      </c>
      <c r="B513" s="70"/>
      <c r="C513" s="7" t="s">
        <v>4</v>
      </c>
      <c r="D513" s="7" t="s">
        <v>2697</v>
      </c>
      <c r="E513" s="7" t="s">
        <v>2154</v>
      </c>
      <c r="F513" s="7" t="s">
        <v>2132</v>
      </c>
      <c r="G513" s="7" t="s">
        <v>69</v>
      </c>
      <c r="H513" s="7">
        <f>STOCK[[#This Row],[Precio Final]]</f>
        <v>30</v>
      </c>
      <c r="I513" s="7">
        <f>STOCK[[#This Row],[Precio Venta Ideal (x1.5)]]</f>
        <v>36.705681818181816</v>
      </c>
      <c r="J513" s="8">
        <v>1</v>
      </c>
      <c r="K513" s="8">
        <f>SUMIFS(VENTAS[Cantidad],VENTAS[Código del producto Vendido],STOCK[[#This Row],[Code]])</f>
        <v>1</v>
      </c>
      <c r="L513" s="8">
        <f>STOCK[[#This Row],[Entradas]]-STOCK[[#This Row],[Salidas]]</f>
        <v>0</v>
      </c>
      <c r="M513" s="7">
        <f>STOCK[[#This Row],[Precio Final]]*10%</f>
        <v>3</v>
      </c>
      <c r="N513" s="7">
        <v>267</v>
      </c>
      <c r="O513" s="7">
        <v>17.600000000000001</v>
      </c>
      <c r="P513" s="7">
        <v>15.170454545454545</v>
      </c>
      <c r="Q513" s="8">
        <v>360</v>
      </c>
      <c r="R513" s="7">
        <v>17.5</v>
      </c>
      <c r="S513" s="7">
        <f>STOCK[[#This Row],[Peso (g)]]*STOCK[[#This Row],[Precio Envío Kilogramo (USD)]]/1000</f>
        <v>6.3</v>
      </c>
      <c r="T513" s="12">
        <f>STOCK[[#This Row],[Costo Unitario (USD)]]+STOCK[[#This Row],[Costo Envío (USD)]]+STOCK[[#This Row],[Comisión 10%]]</f>
        <v>24.470454545454544</v>
      </c>
      <c r="U513" s="7">
        <f>STOCK[[#This Row],[Costo total]]*1.5</f>
        <v>36.705681818181816</v>
      </c>
      <c r="V513" s="7">
        <v>30</v>
      </c>
      <c r="W513" s="7">
        <f>STOCK[[#This Row],[Precio Final]]-STOCK[[#This Row],[Costo total]]</f>
        <v>5.5295454545454561</v>
      </c>
      <c r="X513" s="7">
        <f>STOCK[[#This Row],[Ganancia Unitaria]]*STOCK[[#This Row],[Salidas]]</f>
        <v>5.5295454545454561</v>
      </c>
      <c r="Y513" s="7" t="s">
        <v>519</v>
      </c>
      <c r="AA513" s="7">
        <f>STOCK[[#This Row],[Costo total]]*STOCK[[#This Row],[Entradas]]</f>
        <v>24.470454545454544</v>
      </c>
      <c r="AB513" s="7">
        <f>STOCK[[#This Row],[Stock Actual]]*STOCK[[#This Row],[Costo total]]</f>
        <v>0</v>
      </c>
    </row>
    <row r="514" spans="1:28" s="12" customFormat="1" ht="50" customHeight="1" x14ac:dyDescent="0.15">
      <c r="A514" s="12" t="s">
        <v>924</v>
      </c>
      <c r="B514" s="70"/>
      <c r="C514" s="12" t="s">
        <v>4</v>
      </c>
      <c r="D514" s="12" t="s">
        <v>2702</v>
      </c>
      <c r="E514" s="12" t="s">
        <v>2154</v>
      </c>
      <c r="F514" s="12" t="s">
        <v>2122</v>
      </c>
      <c r="G514" s="12" t="s">
        <v>69</v>
      </c>
      <c r="H514" s="12">
        <f>STOCK[[#This Row],[Precio Final]]</f>
        <v>30</v>
      </c>
      <c r="I514" s="12">
        <f>STOCK[[#This Row],[Precio Venta Ideal (x1.5)]]</f>
        <v>36.705681818181816</v>
      </c>
      <c r="J514" s="87">
        <v>2</v>
      </c>
      <c r="K514" s="87">
        <f>SUMIFS(VENTAS[Cantidad],VENTAS[Código del producto Vendido],STOCK[[#This Row],[Code]])</f>
        <v>0</v>
      </c>
      <c r="L514" s="87">
        <f>STOCK[[#This Row],[Entradas]]-STOCK[[#This Row],[Salidas]]</f>
        <v>2</v>
      </c>
      <c r="M514" s="12">
        <f>STOCK[[#This Row],[Precio Final]]*10%</f>
        <v>3</v>
      </c>
      <c r="N514" s="12">
        <v>267</v>
      </c>
      <c r="O514" s="12">
        <v>17.600000000000001</v>
      </c>
      <c r="P514" s="12">
        <v>15.170454545454545</v>
      </c>
      <c r="Q514" s="87">
        <v>360</v>
      </c>
      <c r="R514" s="12">
        <v>17.5</v>
      </c>
      <c r="S514" s="12">
        <f>STOCK[[#This Row],[Peso (g)]]*STOCK[[#This Row],[Precio Envío Kilogramo (USD)]]/1000</f>
        <v>6.3</v>
      </c>
      <c r="T514" s="12">
        <f>STOCK[[#This Row],[Costo Unitario (USD)]]+STOCK[[#This Row],[Costo Envío (USD)]]+STOCK[[#This Row],[Comisión 10%]]</f>
        <v>24.470454545454544</v>
      </c>
      <c r="U514" s="12">
        <f>STOCK[[#This Row],[Costo total]]*1.5</f>
        <v>36.705681818181816</v>
      </c>
      <c r="V514" s="12">
        <v>30</v>
      </c>
      <c r="W514" s="12">
        <f>STOCK[[#This Row],[Precio Final]]-STOCK[[#This Row],[Costo total]]</f>
        <v>5.5295454545454561</v>
      </c>
      <c r="X514" s="12">
        <f>STOCK[[#This Row],[Ganancia Unitaria]]*STOCK[[#This Row],[Salidas]]</f>
        <v>0</v>
      </c>
      <c r="Y514" s="12" t="s">
        <v>519</v>
      </c>
      <c r="AA514" s="12">
        <f>STOCK[[#This Row],[Costo total]]*STOCK[[#This Row],[Entradas]]</f>
        <v>48.940909090909088</v>
      </c>
      <c r="AB514" s="12">
        <f>STOCK[[#This Row],[Stock Actual]]*STOCK[[#This Row],[Costo total]]</f>
        <v>48.940909090909088</v>
      </c>
    </row>
    <row r="515" spans="1:28" s="7" customFormat="1" ht="50" customHeight="1" x14ac:dyDescent="0.15">
      <c r="A515" s="7" t="s">
        <v>925</v>
      </c>
      <c r="B515" s="70"/>
      <c r="C515" s="7" t="s">
        <v>4</v>
      </c>
      <c r="D515" s="7" t="s">
        <v>1519</v>
      </c>
      <c r="E515" s="7" t="s">
        <v>1647</v>
      </c>
      <c r="F515" s="7" t="s">
        <v>2132</v>
      </c>
      <c r="G515" s="7" t="s">
        <v>69</v>
      </c>
      <c r="H515" s="7">
        <f>STOCK[[#This Row],[Precio Final]]</f>
        <v>20</v>
      </c>
      <c r="I515" s="7">
        <f>STOCK[[#This Row],[Precio Venta Ideal (x1.5)]]</f>
        <v>25.295454545454547</v>
      </c>
      <c r="J515" s="8">
        <v>1</v>
      </c>
      <c r="K515" s="8">
        <f>SUMIFS(VENTAS[Cantidad],VENTAS[Código del producto Vendido],STOCK[[#This Row],[Code]])</f>
        <v>1</v>
      </c>
      <c r="L515" s="8">
        <f>STOCK[[#This Row],[Entradas]]-STOCK[[#This Row],[Salidas]]</f>
        <v>0</v>
      </c>
      <c r="M515" s="7">
        <f>STOCK[[#This Row],[Precio Final]]*10%</f>
        <v>2</v>
      </c>
      <c r="N515" s="7">
        <v>200</v>
      </c>
      <c r="O515" s="7">
        <v>17.600000000000001</v>
      </c>
      <c r="P515" s="7">
        <v>11.363636363636363</v>
      </c>
      <c r="Q515" s="8">
        <v>200</v>
      </c>
      <c r="R515" s="7">
        <v>17.5</v>
      </c>
      <c r="S515" s="7">
        <f>STOCK[[#This Row],[Peso (g)]]*STOCK[[#This Row],[Precio Envío Kilogramo (USD)]]/1000</f>
        <v>3.5</v>
      </c>
      <c r="T515" s="12">
        <f>STOCK[[#This Row],[Costo Unitario (USD)]]+STOCK[[#This Row],[Costo Envío (USD)]]+STOCK[[#This Row],[Comisión 10%]]</f>
        <v>16.863636363636363</v>
      </c>
      <c r="U515" s="7">
        <f>STOCK[[#This Row],[Costo total]]*1.5</f>
        <v>25.295454545454547</v>
      </c>
      <c r="V515" s="7">
        <v>20</v>
      </c>
      <c r="W515" s="7">
        <f>STOCK[[#This Row],[Precio Final]]-STOCK[[#This Row],[Costo total]]</f>
        <v>3.1363636363636367</v>
      </c>
      <c r="X515" s="7">
        <f>STOCK[[#This Row],[Ganancia Unitaria]]*STOCK[[#This Row],[Salidas]]</f>
        <v>3.1363636363636367</v>
      </c>
      <c r="AA515" s="7">
        <f>STOCK[[#This Row],[Costo total]]*STOCK[[#This Row],[Entradas]]</f>
        <v>16.863636363636363</v>
      </c>
      <c r="AB515" s="7">
        <f>STOCK[[#This Row],[Stock Actual]]*STOCK[[#This Row],[Costo total]]</f>
        <v>0</v>
      </c>
    </row>
    <row r="516" spans="1:28" s="12" customFormat="1" ht="50" customHeight="1" x14ac:dyDescent="0.15">
      <c r="A516" s="12" t="s">
        <v>926</v>
      </c>
      <c r="B516" s="70"/>
      <c r="C516" s="12" t="s">
        <v>4</v>
      </c>
      <c r="D516" s="12" t="s">
        <v>1911</v>
      </c>
      <c r="E516" s="12" t="s">
        <v>1648</v>
      </c>
      <c r="F516" s="12" t="s">
        <v>2103</v>
      </c>
      <c r="G516" s="12" t="s">
        <v>214</v>
      </c>
      <c r="H516" s="12">
        <f>STOCK[[#This Row],[Precio Final]]</f>
        <v>8</v>
      </c>
      <c r="I516" s="12">
        <f>STOCK[[#This Row],[Precio Venta Ideal (x1.5)]]</f>
        <v>8.6889705882352928</v>
      </c>
      <c r="J516" s="87">
        <v>4</v>
      </c>
      <c r="K516" s="87">
        <f>SUMIFS(VENTAS[Cantidad],VENTAS[Código del producto Vendido],STOCK[[#This Row],[Code]])</f>
        <v>1</v>
      </c>
      <c r="L516" s="87">
        <f>STOCK[[#This Row],[Entradas]]-STOCK[[#This Row],[Salidas]]</f>
        <v>3</v>
      </c>
      <c r="M516" s="12">
        <f>STOCK[[#This Row],[Precio Final]]*10%</f>
        <v>0.8</v>
      </c>
      <c r="N516" s="12">
        <v>70</v>
      </c>
      <c r="O516" s="12">
        <v>17</v>
      </c>
      <c r="P516" s="12">
        <v>4.117647058823529</v>
      </c>
      <c r="Q516" s="87">
        <v>50</v>
      </c>
      <c r="R516" s="12">
        <v>17.5</v>
      </c>
      <c r="S516" s="12">
        <f>STOCK[[#This Row],[Peso (g)]]*STOCK[[#This Row],[Precio Envío Kilogramo (USD)]]/1000</f>
        <v>0.875</v>
      </c>
      <c r="T516" s="12">
        <f>STOCK[[#This Row],[Costo Unitario (USD)]]+STOCK[[#This Row],[Costo Envío (USD)]]+STOCK[[#This Row],[Comisión 10%]]</f>
        <v>5.7926470588235288</v>
      </c>
      <c r="U516" s="12">
        <f>STOCK[[#This Row],[Costo total]]*1.5</f>
        <v>8.6889705882352928</v>
      </c>
      <c r="V516" s="12">
        <v>8</v>
      </c>
      <c r="W516" s="12">
        <f>STOCK[[#This Row],[Precio Final]]-STOCK[[#This Row],[Costo total]]</f>
        <v>2.2073529411764712</v>
      </c>
      <c r="X516" s="12">
        <f>STOCK[[#This Row],[Ganancia Unitaria]]*STOCK[[#This Row],[Salidas]]</f>
        <v>2.2073529411764712</v>
      </c>
      <c r="AA516" s="12">
        <f>STOCK[[#This Row],[Costo total]]*STOCK[[#This Row],[Entradas]]</f>
        <v>23.170588235294115</v>
      </c>
      <c r="AB516" s="12">
        <f>STOCK[[#This Row],[Stock Actual]]*STOCK[[#This Row],[Costo total]]</f>
        <v>17.377941176470586</v>
      </c>
    </row>
    <row r="517" spans="1:28" s="7" customFormat="1" ht="50" customHeight="1" x14ac:dyDescent="0.15">
      <c r="B517" s="70"/>
      <c r="H517" s="7">
        <f>STOCK[[#This Row],[Precio Final]]</f>
        <v>0</v>
      </c>
      <c r="I517" s="7">
        <f>STOCK[[#This Row],[Precio Venta Ideal (x1.5)]]</f>
        <v>0</v>
      </c>
      <c r="J517" s="8"/>
      <c r="K517" s="8">
        <f>SUMIFS(VENTAS[Cantidad],VENTAS[Código del producto Vendido],STOCK[[#This Row],[Code]])</f>
        <v>0</v>
      </c>
      <c r="L517" s="8">
        <f>STOCK[[#This Row],[Entradas]]-STOCK[[#This Row],[Salidas]]</f>
        <v>0</v>
      </c>
      <c r="M517" s="7">
        <f>STOCK[[#This Row],[Precio Final]]*10%</f>
        <v>0</v>
      </c>
      <c r="Q517" s="8"/>
      <c r="S517" s="7">
        <f>STOCK[[#This Row],[Peso (g)]]*STOCK[[#This Row],[Precio Envío Kilogramo (USD)]]/1000</f>
        <v>0</v>
      </c>
      <c r="T517" s="12">
        <f>STOCK[[#This Row],[Costo Unitario (USD)]]+STOCK[[#This Row],[Costo Envío (USD)]]+STOCK[[#This Row],[Comisión 10%]]</f>
        <v>0</v>
      </c>
      <c r="U517" s="7">
        <f>STOCK[[#This Row],[Costo total]]*1.5</f>
        <v>0</v>
      </c>
      <c r="W517" s="7">
        <f>STOCK[[#This Row],[Precio Final]]-STOCK[[#This Row],[Costo total]]</f>
        <v>0</v>
      </c>
      <c r="X517" s="7">
        <f>STOCK[[#This Row],[Ganancia Unitaria]]*STOCK[[#This Row],[Salidas]]</f>
        <v>0</v>
      </c>
      <c r="AA517" s="7">
        <f>STOCK[[#This Row],[Costo total]]*STOCK[[#This Row],[Entradas]]</f>
        <v>0</v>
      </c>
      <c r="AB517" s="7">
        <f>STOCK[[#This Row],[Stock Actual]]*STOCK[[#This Row],[Costo total]]</f>
        <v>0</v>
      </c>
    </row>
    <row r="518" spans="1:28" s="12" customFormat="1" ht="50" customHeight="1" x14ac:dyDescent="0.15">
      <c r="A518" s="12" t="s">
        <v>929</v>
      </c>
      <c r="B518" s="70"/>
      <c r="C518" s="12" t="s">
        <v>4</v>
      </c>
      <c r="D518" s="12" t="s">
        <v>1911</v>
      </c>
      <c r="E518" s="12" t="s">
        <v>1649</v>
      </c>
      <c r="F518" s="12" t="s">
        <v>2137</v>
      </c>
      <c r="G518" s="12" t="s">
        <v>214</v>
      </c>
      <c r="H518" s="12">
        <f>STOCK[[#This Row],[Precio Final]]</f>
        <v>8</v>
      </c>
      <c r="I518" s="12">
        <f>STOCK[[#This Row],[Precio Venta Ideal (x1.5)]]</f>
        <v>7.8066176470588236</v>
      </c>
      <c r="J518" s="87">
        <v>6</v>
      </c>
      <c r="K518" s="87">
        <f>SUMIFS(VENTAS[Cantidad],VENTAS[Código del producto Vendido],STOCK[[#This Row],[Code]])</f>
        <v>2</v>
      </c>
      <c r="L518" s="87">
        <f>STOCK[[#This Row],[Entradas]]-STOCK[[#This Row],[Salidas]]</f>
        <v>4</v>
      </c>
      <c r="M518" s="12">
        <f>STOCK[[#This Row],[Precio Final]]*10%</f>
        <v>0.8</v>
      </c>
      <c r="N518" s="12">
        <v>60</v>
      </c>
      <c r="O518" s="12">
        <v>17</v>
      </c>
      <c r="P518" s="12">
        <v>3.5294117647058822</v>
      </c>
      <c r="Q518" s="87">
        <v>50</v>
      </c>
      <c r="R518" s="12">
        <v>17.5</v>
      </c>
      <c r="S518" s="12">
        <f>STOCK[[#This Row],[Peso (g)]]*STOCK[[#This Row],[Precio Envío Kilogramo (USD)]]/1000</f>
        <v>0.875</v>
      </c>
      <c r="T518" s="12">
        <f>STOCK[[#This Row],[Costo Unitario (USD)]]+STOCK[[#This Row],[Costo Envío (USD)]]+STOCK[[#This Row],[Comisión 10%]]</f>
        <v>5.2044117647058821</v>
      </c>
      <c r="U518" s="12">
        <f>STOCK[[#This Row],[Costo total]]*1.5</f>
        <v>7.8066176470588236</v>
      </c>
      <c r="V518" s="12">
        <v>8</v>
      </c>
      <c r="W518" s="12">
        <f>STOCK[[#This Row],[Precio Final]]-STOCK[[#This Row],[Costo total]]</f>
        <v>2.7955882352941179</v>
      </c>
      <c r="X518" s="12">
        <f>STOCK[[#This Row],[Ganancia Unitaria]]*STOCK[[#This Row],[Salidas]]</f>
        <v>5.5911764705882359</v>
      </c>
      <c r="AA518" s="12">
        <f>STOCK[[#This Row],[Costo total]]*STOCK[[#This Row],[Entradas]]</f>
        <v>31.226470588235294</v>
      </c>
      <c r="AB518" s="12">
        <f>STOCK[[#This Row],[Stock Actual]]*STOCK[[#This Row],[Costo total]]</f>
        <v>20.817647058823528</v>
      </c>
    </row>
    <row r="519" spans="1:28" s="7" customFormat="1" ht="50" customHeight="1" x14ac:dyDescent="0.15">
      <c r="A519" s="7" t="s">
        <v>966</v>
      </c>
      <c r="B519" s="70"/>
      <c r="C519" s="7" t="s">
        <v>4</v>
      </c>
      <c r="D519" s="7" t="s">
        <v>1911</v>
      </c>
      <c r="E519" s="7" t="s">
        <v>1650</v>
      </c>
      <c r="F519" s="7" t="s">
        <v>2103</v>
      </c>
      <c r="G519" s="7" t="s">
        <v>214</v>
      </c>
      <c r="H519" s="7">
        <f>STOCK[[#This Row],[Precio Final]]</f>
        <v>9</v>
      </c>
      <c r="I519" s="7">
        <f>STOCK[[#This Row],[Precio Venta Ideal (x1.5)]]</f>
        <v>8.8389705882352949</v>
      </c>
      <c r="J519" s="8">
        <v>4</v>
      </c>
      <c r="K519" s="8">
        <f>SUMIFS(VENTAS[Cantidad],VENTAS[Código del producto Vendido],STOCK[[#This Row],[Code]])</f>
        <v>1</v>
      </c>
      <c r="L519" s="8">
        <f>STOCK[[#This Row],[Entradas]]-STOCK[[#This Row],[Salidas]]</f>
        <v>3</v>
      </c>
      <c r="M519" s="7">
        <f>STOCK[[#This Row],[Precio Final]]*10%</f>
        <v>0.9</v>
      </c>
      <c r="N519" s="7">
        <v>70</v>
      </c>
      <c r="O519" s="7">
        <v>17</v>
      </c>
      <c r="P519" s="7">
        <v>4.117647058823529</v>
      </c>
      <c r="Q519" s="8">
        <v>50</v>
      </c>
      <c r="R519" s="7">
        <v>17.5</v>
      </c>
      <c r="S519" s="7">
        <f>STOCK[[#This Row],[Peso (g)]]*STOCK[[#This Row],[Precio Envío Kilogramo (USD)]]/1000</f>
        <v>0.875</v>
      </c>
      <c r="T519" s="12">
        <f>STOCK[[#This Row],[Costo Unitario (USD)]]+STOCK[[#This Row],[Costo Envío (USD)]]+STOCK[[#This Row],[Comisión 10%]]</f>
        <v>5.8926470588235293</v>
      </c>
      <c r="U519" s="7">
        <f>STOCK[[#This Row],[Costo total]]*1.5</f>
        <v>8.8389705882352949</v>
      </c>
      <c r="V519" s="7">
        <v>9</v>
      </c>
      <c r="W519" s="7">
        <f>STOCK[[#This Row],[Precio Final]]-STOCK[[#This Row],[Costo total]]</f>
        <v>3.1073529411764707</v>
      </c>
      <c r="X519" s="7">
        <f>STOCK[[#This Row],[Ganancia Unitaria]]*STOCK[[#This Row],[Salidas]]</f>
        <v>3.1073529411764707</v>
      </c>
      <c r="AA519" s="7">
        <f>STOCK[[#This Row],[Costo total]]*STOCK[[#This Row],[Entradas]]</f>
        <v>23.570588235294117</v>
      </c>
      <c r="AB519" s="7">
        <f>STOCK[[#This Row],[Stock Actual]]*STOCK[[#This Row],[Costo total]]</f>
        <v>17.67794117647059</v>
      </c>
    </row>
    <row r="520" spans="1:28" s="12" customFormat="1" ht="50" customHeight="1" x14ac:dyDescent="0.15">
      <c r="A520" s="12" t="s">
        <v>520</v>
      </c>
      <c r="B520" s="70"/>
      <c r="C520" s="12" t="s">
        <v>4</v>
      </c>
      <c r="D520" s="12" t="s">
        <v>1519</v>
      </c>
      <c r="E520" s="12" t="s">
        <v>512</v>
      </c>
      <c r="F520" s="12" t="s">
        <v>241</v>
      </c>
      <c r="G520" s="12" t="s">
        <v>69</v>
      </c>
      <c r="H520" s="12">
        <f>STOCK[[#This Row],[Precio Final]]</f>
        <v>20</v>
      </c>
      <c r="I520" s="12">
        <f>STOCK[[#This Row],[Precio Venta Ideal (x1.5)]]</f>
        <v>23.465073529411764</v>
      </c>
      <c r="J520" s="87">
        <v>2</v>
      </c>
      <c r="K520" s="87">
        <f>SUMIFS(VENTAS[Cantidad],VENTAS[Código del producto Vendido],STOCK[[#This Row],[Code]])</f>
        <v>2</v>
      </c>
      <c r="L520" s="87">
        <f>STOCK[[#This Row],[Entradas]]-STOCK[[#This Row],[Salidas]]</f>
        <v>0</v>
      </c>
      <c r="M520" s="12">
        <f>STOCK[[#This Row],[Precio Final]]*10%</f>
        <v>2</v>
      </c>
      <c r="N520" s="12">
        <v>165</v>
      </c>
      <c r="O520" s="12">
        <v>17</v>
      </c>
      <c r="P520" s="12">
        <v>9.7058823529411757</v>
      </c>
      <c r="Q520" s="87">
        <v>225</v>
      </c>
      <c r="R520" s="12">
        <v>17.5</v>
      </c>
      <c r="S520" s="12">
        <f>STOCK[[#This Row],[Peso (g)]]*STOCK[[#This Row],[Precio Envío Kilogramo (USD)]]/1000</f>
        <v>3.9375</v>
      </c>
      <c r="T520" s="12">
        <f>STOCK[[#This Row],[Costo Unitario (USD)]]+STOCK[[#This Row],[Costo Envío (USD)]]+STOCK[[#This Row],[Comisión 10%]]</f>
        <v>15.643382352941176</v>
      </c>
      <c r="U520" s="12">
        <f>STOCK[[#This Row],[Costo total]]*1.5</f>
        <v>23.465073529411764</v>
      </c>
      <c r="V520" s="12">
        <v>20</v>
      </c>
      <c r="W520" s="12">
        <f>STOCK[[#This Row],[Precio Final]]-STOCK[[#This Row],[Costo total]]</f>
        <v>4.3566176470588243</v>
      </c>
      <c r="X520" s="12">
        <f>STOCK[[#This Row],[Ganancia Unitaria]]*STOCK[[#This Row],[Salidas]]</f>
        <v>8.7132352941176485</v>
      </c>
      <c r="Y520" s="12" t="s">
        <v>519</v>
      </c>
      <c r="AA520" s="12">
        <f>STOCK[[#This Row],[Costo total]]*STOCK[[#This Row],[Entradas]]</f>
        <v>31.286764705882351</v>
      </c>
      <c r="AB520" s="12">
        <f>STOCK[[#This Row],[Stock Actual]]*STOCK[[#This Row],[Costo total]]</f>
        <v>0</v>
      </c>
    </row>
    <row r="521" spans="1:28" s="7" customFormat="1" ht="50" customHeight="1" x14ac:dyDescent="0.15">
      <c r="A521" s="7" t="s">
        <v>521</v>
      </c>
      <c r="B521" s="70"/>
      <c r="C521" s="7" t="s">
        <v>4</v>
      </c>
      <c r="D521" s="7" t="s">
        <v>1519</v>
      </c>
      <c r="E521" s="7" t="s">
        <v>512</v>
      </c>
      <c r="F521" s="7" t="s">
        <v>243</v>
      </c>
      <c r="G521" s="7" t="s">
        <v>69</v>
      </c>
      <c r="H521" s="7">
        <f>STOCK[[#This Row],[Precio Final]]</f>
        <v>20</v>
      </c>
      <c r="I521" s="7">
        <f>STOCK[[#This Row],[Precio Venta Ideal (x1.5)]]</f>
        <v>23.465073529411764</v>
      </c>
      <c r="J521" s="8">
        <v>2</v>
      </c>
      <c r="K521" s="8">
        <f>SUMIFS(VENTAS[Cantidad],VENTAS[Código del producto Vendido],STOCK[[#This Row],[Code]])</f>
        <v>2</v>
      </c>
      <c r="L521" s="8">
        <f>STOCK[[#This Row],[Entradas]]-STOCK[[#This Row],[Salidas]]</f>
        <v>0</v>
      </c>
      <c r="M521" s="7">
        <f>STOCK[[#This Row],[Precio Final]]*10%</f>
        <v>2</v>
      </c>
      <c r="N521" s="7">
        <v>165</v>
      </c>
      <c r="O521" s="7">
        <v>17</v>
      </c>
      <c r="P521" s="7">
        <v>9.7058823529411757</v>
      </c>
      <c r="Q521" s="8">
        <v>225</v>
      </c>
      <c r="R521" s="7">
        <v>17.5</v>
      </c>
      <c r="S521" s="7">
        <f>STOCK[[#This Row],[Peso (g)]]*STOCK[[#This Row],[Precio Envío Kilogramo (USD)]]/1000</f>
        <v>3.9375</v>
      </c>
      <c r="T521" s="12">
        <f>STOCK[[#This Row],[Costo Unitario (USD)]]+STOCK[[#This Row],[Costo Envío (USD)]]+STOCK[[#This Row],[Comisión 10%]]</f>
        <v>15.643382352941176</v>
      </c>
      <c r="U521" s="7">
        <f>STOCK[[#This Row],[Costo total]]*1.5</f>
        <v>23.465073529411764</v>
      </c>
      <c r="V521" s="7">
        <v>20</v>
      </c>
      <c r="W521" s="7">
        <f>STOCK[[#This Row],[Precio Final]]-STOCK[[#This Row],[Costo total]]</f>
        <v>4.3566176470588243</v>
      </c>
      <c r="X521" s="7">
        <f>STOCK[[#This Row],[Ganancia Unitaria]]*STOCK[[#This Row],[Salidas]]</f>
        <v>8.7132352941176485</v>
      </c>
      <c r="Y521" s="7" t="s">
        <v>519</v>
      </c>
      <c r="AA521" s="7">
        <f>STOCK[[#This Row],[Costo total]]*STOCK[[#This Row],[Entradas]]</f>
        <v>31.286764705882351</v>
      </c>
      <c r="AB521" s="7">
        <f>STOCK[[#This Row],[Stock Actual]]*STOCK[[#This Row],[Costo total]]</f>
        <v>0</v>
      </c>
    </row>
    <row r="522" spans="1:28" s="12" customFormat="1" ht="50" customHeight="1" x14ac:dyDescent="0.15">
      <c r="A522" s="12" t="s">
        <v>523</v>
      </c>
      <c r="B522" s="70"/>
      <c r="C522" s="12" t="s">
        <v>4</v>
      </c>
      <c r="D522" s="12" t="s">
        <v>1911</v>
      </c>
      <c r="E522" s="12" t="s">
        <v>513</v>
      </c>
      <c r="F522" s="12" t="s">
        <v>238</v>
      </c>
      <c r="G522" s="12" t="s">
        <v>69</v>
      </c>
      <c r="H522" s="12">
        <f>STOCK[[#This Row],[Precio Final]]</f>
        <v>17</v>
      </c>
      <c r="I522" s="12">
        <f>STOCK[[#This Row],[Precio Venta Ideal (x1.5)]]</f>
        <v>21.313235294117646</v>
      </c>
      <c r="J522" s="87">
        <v>2</v>
      </c>
      <c r="K522" s="87">
        <f>SUMIFS(VENTAS[Cantidad],VENTAS[Código del producto Vendido],STOCK[[#This Row],[Code]])</f>
        <v>2</v>
      </c>
      <c r="L522" s="87">
        <f>STOCK[[#This Row],[Entradas]]-STOCK[[#This Row],[Salidas]]</f>
        <v>0</v>
      </c>
      <c r="M522" s="12">
        <f>STOCK[[#This Row],[Precio Final]]*10%</f>
        <v>1.7000000000000002</v>
      </c>
      <c r="N522" s="12">
        <v>171</v>
      </c>
      <c r="O522" s="12">
        <v>17</v>
      </c>
      <c r="P522" s="12">
        <v>10.058823529411764</v>
      </c>
      <c r="Q522" s="87">
        <v>140</v>
      </c>
      <c r="R522" s="12">
        <v>17.5</v>
      </c>
      <c r="S522" s="12">
        <f>STOCK[[#This Row],[Peso (g)]]*STOCK[[#This Row],[Precio Envío Kilogramo (USD)]]/1000</f>
        <v>2.4500000000000002</v>
      </c>
      <c r="T522" s="12">
        <f>STOCK[[#This Row],[Costo Unitario (USD)]]+STOCK[[#This Row],[Costo Envío (USD)]]+STOCK[[#This Row],[Comisión 10%]]</f>
        <v>14.208823529411763</v>
      </c>
      <c r="U522" s="12">
        <f>STOCK[[#This Row],[Costo total]]*1.5</f>
        <v>21.313235294117646</v>
      </c>
      <c r="V522" s="12">
        <v>17</v>
      </c>
      <c r="W522" s="12">
        <f>STOCK[[#This Row],[Precio Final]]-STOCK[[#This Row],[Costo total]]</f>
        <v>2.7911764705882369</v>
      </c>
      <c r="X522" s="12">
        <f>STOCK[[#This Row],[Ganancia Unitaria]]*STOCK[[#This Row],[Salidas]]</f>
        <v>5.5823529411764738</v>
      </c>
      <c r="Y522" s="12" t="s">
        <v>519</v>
      </c>
      <c r="AA522" s="12">
        <f>STOCK[[#This Row],[Costo total]]*STOCK[[#This Row],[Entradas]]</f>
        <v>28.417647058823526</v>
      </c>
      <c r="AB522" s="12">
        <f>STOCK[[#This Row],[Stock Actual]]*STOCK[[#This Row],[Costo total]]</f>
        <v>0</v>
      </c>
    </row>
    <row r="523" spans="1:28" s="7" customFormat="1" ht="50" customHeight="1" x14ac:dyDescent="0.15">
      <c r="A523" s="7" t="s">
        <v>524</v>
      </c>
      <c r="B523" s="70"/>
      <c r="C523" s="7" t="s">
        <v>4</v>
      </c>
      <c r="D523" s="7" t="s">
        <v>1911</v>
      </c>
      <c r="E523" s="7" t="s">
        <v>513</v>
      </c>
      <c r="F523" s="7" t="s">
        <v>243</v>
      </c>
      <c r="G523" s="7" t="s">
        <v>69</v>
      </c>
      <c r="H523" s="7">
        <f>STOCK[[#This Row],[Precio Final]]</f>
        <v>17</v>
      </c>
      <c r="I523" s="7">
        <f>STOCK[[#This Row],[Precio Venta Ideal (x1.5)]]</f>
        <v>21.313235294117646</v>
      </c>
      <c r="J523" s="8">
        <v>2</v>
      </c>
      <c r="K523" s="8">
        <f>SUMIFS(VENTAS[Cantidad],VENTAS[Código del producto Vendido],STOCK[[#This Row],[Code]])</f>
        <v>2</v>
      </c>
      <c r="L523" s="8">
        <f>STOCK[[#This Row],[Entradas]]-STOCK[[#This Row],[Salidas]]</f>
        <v>0</v>
      </c>
      <c r="M523" s="7">
        <f>STOCK[[#This Row],[Precio Final]]*10%</f>
        <v>1.7000000000000002</v>
      </c>
      <c r="N523" s="7">
        <v>171</v>
      </c>
      <c r="O523" s="7">
        <v>17</v>
      </c>
      <c r="P523" s="7">
        <v>10.058823529411764</v>
      </c>
      <c r="Q523" s="8">
        <v>140</v>
      </c>
      <c r="R523" s="7">
        <v>17.5</v>
      </c>
      <c r="S523" s="7">
        <f>STOCK[[#This Row],[Peso (g)]]*STOCK[[#This Row],[Precio Envío Kilogramo (USD)]]/1000</f>
        <v>2.4500000000000002</v>
      </c>
      <c r="T523" s="12">
        <f>STOCK[[#This Row],[Costo Unitario (USD)]]+STOCK[[#This Row],[Costo Envío (USD)]]+STOCK[[#This Row],[Comisión 10%]]</f>
        <v>14.208823529411763</v>
      </c>
      <c r="U523" s="7">
        <f>STOCK[[#This Row],[Costo total]]*1.5</f>
        <v>21.313235294117646</v>
      </c>
      <c r="V523" s="7">
        <v>17</v>
      </c>
      <c r="W523" s="7">
        <f>STOCK[[#This Row],[Precio Final]]-STOCK[[#This Row],[Costo total]]</f>
        <v>2.7911764705882369</v>
      </c>
      <c r="X523" s="7">
        <f>STOCK[[#This Row],[Ganancia Unitaria]]*STOCK[[#This Row],[Salidas]]</f>
        <v>5.5823529411764738</v>
      </c>
      <c r="Y523" s="7" t="s">
        <v>519</v>
      </c>
      <c r="AA523" s="7">
        <f>STOCK[[#This Row],[Costo total]]*STOCK[[#This Row],[Entradas]]</f>
        <v>28.417647058823526</v>
      </c>
      <c r="AB523" s="7">
        <f>STOCK[[#This Row],[Stock Actual]]*STOCK[[#This Row],[Costo total]]</f>
        <v>0</v>
      </c>
    </row>
    <row r="524" spans="1:28" s="12" customFormat="1" ht="50" customHeight="1" x14ac:dyDescent="0.15">
      <c r="A524" s="12" t="s">
        <v>525</v>
      </c>
      <c r="B524" s="70"/>
      <c r="C524" s="12" t="s">
        <v>4</v>
      </c>
      <c r="D524" s="12" t="s">
        <v>211</v>
      </c>
      <c r="E524" s="12" t="s">
        <v>514</v>
      </c>
      <c r="F524" s="12" t="s">
        <v>241</v>
      </c>
      <c r="G524" s="12" t="s">
        <v>69</v>
      </c>
      <c r="H524" s="12">
        <f>STOCK[[#This Row],[Precio Final]]</f>
        <v>25</v>
      </c>
      <c r="I524" s="12">
        <f>STOCK[[#This Row],[Precio Venta Ideal (x1.5)]]</f>
        <v>33.957352941176467</v>
      </c>
      <c r="J524" s="87">
        <v>1</v>
      </c>
      <c r="K524" s="87">
        <f>SUMIFS(VENTAS[Cantidad],VENTAS[Código del producto Vendido],STOCK[[#This Row],[Code]])</f>
        <v>1</v>
      </c>
      <c r="L524" s="87">
        <f>STOCK[[#This Row],[Entradas]]-STOCK[[#This Row],[Salidas]]</f>
        <v>0</v>
      </c>
      <c r="M524" s="12">
        <f>STOCK[[#This Row],[Precio Final]]*10%</f>
        <v>2.5</v>
      </c>
      <c r="N524" s="12">
        <v>265</v>
      </c>
      <c r="O524" s="12">
        <v>17</v>
      </c>
      <c r="P524" s="12">
        <v>15.588235294117647</v>
      </c>
      <c r="Q524" s="87">
        <v>260</v>
      </c>
      <c r="R524" s="12">
        <v>17.5</v>
      </c>
      <c r="S524" s="12">
        <f>STOCK[[#This Row],[Peso (g)]]*STOCK[[#This Row],[Precio Envío Kilogramo (USD)]]/1000</f>
        <v>4.55</v>
      </c>
      <c r="T524" s="12">
        <f>STOCK[[#This Row],[Costo Unitario (USD)]]+STOCK[[#This Row],[Costo Envío (USD)]]+STOCK[[#This Row],[Comisión 10%]]</f>
        <v>22.638235294117646</v>
      </c>
      <c r="U524" s="12">
        <f>STOCK[[#This Row],[Costo total]]*1.5</f>
        <v>33.957352941176467</v>
      </c>
      <c r="V524" s="12">
        <v>25</v>
      </c>
      <c r="W524" s="12">
        <f>STOCK[[#This Row],[Precio Final]]-STOCK[[#This Row],[Costo total]]</f>
        <v>2.3617647058823543</v>
      </c>
      <c r="X524" s="12">
        <f>STOCK[[#This Row],[Ganancia Unitaria]]*STOCK[[#This Row],[Salidas]]</f>
        <v>2.3617647058823543</v>
      </c>
      <c r="Y524" s="12" t="s">
        <v>519</v>
      </c>
      <c r="AA524" s="12">
        <f>STOCK[[#This Row],[Costo total]]*STOCK[[#This Row],[Entradas]]</f>
        <v>22.638235294117646</v>
      </c>
      <c r="AB524" s="12">
        <f>STOCK[[#This Row],[Stock Actual]]*STOCK[[#This Row],[Costo total]]</f>
        <v>0</v>
      </c>
    </row>
    <row r="525" spans="1:28" s="7" customFormat="1" ht="50" customHeight="1" x14ac:dyDescent="0.15">
      <c r="A525" s="7" t="s">
        <v>527</v>
      </c>
      <c r="B525" s="70"/>
      <c r="C525" s="7" t="s">
        <v>4</v>
      </c>
      <c r="D525" s="7" t="s">
        <v>452</v>
      </c>
      <c r="E525" s="7" t="s">
        <v>515</v>
      </c>
      <c r="F525" s="7" t="s">
        <v>241</v>
      </c>
      <c r="G525" s="7" t="s">
        <v>69</v>
      </c>
      <c r="H525" s="7">
        <f>STOCK[[#This Row],[Precio Final]]</f>
        <v>20</v>
      </c>
      <c r="I525" s="7">
        <f>STOCK[[#This Row],[Precio Venta Ideal (x1.5)]]</f>
        <v>23.523529411764706</v>
      </c>
      <c r="J525" s="8">
        <v>1</v>
      </c>
      <c r="K525" s="8">
        <f>SUMIFS(VENTAS[Cantidad],VENTAS[Código del producto Vendido],STOCK[[#This Row],[Code]])</f>
        <v>1</v>
      </c>
      <c r="L525" s="8">
        <f>STOCK[[#This Row],[Entradas]]-STOCK[[#This Row],[Salidas]]</f>
        <v>0</v>
      </c>
      <c r="M525" s="7">
        <f>STOCK[[#This Row],[Precio Final]]*10%</f>
        <v>2</v>
      </c>
      <c r="N525" s="7">
        <v>185</v>
      </c>
      <c r="O525" s="7">
        <v>17</v>
      </c>
      <c r="P525" s="7">
        <v>10.882352941176471</v>
      </c>
      <c r="Q525" s="8">
        <v>160</v>
      </c>
      <c r="R525" s="7">
        <v>17.5</v>
      </c>
      <c r="S525" s="7">
        <f>STOCK[[#This Row],[Peso (g)]]*STOCK[[#This Row],[Precio Envío Kilogramo (USD)]]/1000</f>
        <v>2.8</v>
      </c>
      <c r="T525" s="12">
        <f>STOCK[[#This Row],[Costo Unitario (USD)]]+STOCK[[#This Row],[Costo Envío (USD)]]+STOCK[[#This Row],[Comisión 10%]]</f>
        <v>15.682352941176472</v>
      </c>
      <c r="U525" s="7">
        <f>STOCK[[#This Row],[Costo total]]*1.5</f>
        <v>23.523529411764706</v>
      </c>
      <c r="V525" s="7">
        <v>20</v>
      </c>
      <c r="W525" s="7">
        <f>STOCK[[#This Row],[Precio Final]]-STOCK[[#This Row],[Costo total]]</f>
        <v>4.3176470588235283</v>
      </c>
      <c r="X525" s="7">
        <f>STOCK[[#This Row],[Ganancia Unitaria]]*STOCK[[#This Row],[Salidas]]</f>
        <v>4.3176470588235283</v>
      </c>
      <c r="Y525" s="7" t="s">
        <v>519</v>
      </c>
      <c r="AA525" s="7">
        <f>STOCK[[#This Row],[Costo total]]*STOCK[[#This Row],[Entradas]]</f>
        <v>15.682352941176472</v>
      </c>
      <c r="AB525" s="7">
        <f>STOCK[[#This Row],[Stock Actual]]*STOCK[[#This Row],[Costo total]]</f>
        <v>0</v>
      </c>
    </row>
    <row r="526" spans="1:28" s="12" customFormat="1" ht="50" customHeight="1" x14ac:dyDescent="0.15">
      <c r="A526" s="12" t="s">
        <v>528</v>
      </c>
      <c r="B526" s="70"/>
      <c r="C526" s="12" t="s">
        <v>4</v>
      </c>
      <c r="D526" s="12" t="s">
        <v>974</v>
      </c>
      <c r="E526" s="12" t="s">
        <v>516</v>
      </c>
      <c r="F526" s="12" t="s">
        <v>517</v>
      </c>
      <c r="G526" s="12" t="s">
        <v>69</v>
      </c>
      <c r="H526" s="12">
        <f>STOCK[[#This Row],[Precio Final]]</f>
        <v>20</v>
      </c>
      <c r="I526" s="12">
        <f>STOCK[[#This Row],[Precio Venta Ideal (x1.5)]]</f>
        <v>36.076102941176472</v>
      </c>
      <c r="J526" s="87">
        <v>1</v>
      </c>
      <c r="K526" s="87">
        <f>SUMIFS(VENTAS[Cantidad],VENTAS[Código del producto Vendido],STOCK[[#This Row],[Code]])</f>
        <v>1</v>
      </c>
      <c r="L526" s="87">
        <f>STOCK[[#This Row],[Entradas]]-STOCK[[#This Row],[Salidas]]</f>
        <v>0</v>
      </c>
      <c r="M526" s="12">
        <f>STOCK[[#This Row],[Precio Final]]*10%</f>
        <v>2</v>
      </c>
      <c r="N526" s="12">
        <v>299</v>
      </c>
      <c r="O526" s="12">
        <v>17</v>
      </c>
      <c r="P526" s="12">
        <v>17.588235294117649</v>
      </c>
      <c r="Q526" s="87">
        <v>255</v>
      </c>
      <c r="R526" s="12">
        <v>17.5</v>
      </c>
      <c r="S526" s="12">
        <f>STOCK[[#This Row],[Peso (g)]]*STOCK[[#This Row],[Precio Envío Kilogramo (USD)]]/1000</f>
        <v>4.4625000000000004</v>
      </c>
      <c r="T526" s="12">
        <f>STOCK[[#This Row],[Costo Unitario (USD)]]+STOCK[[#This Row],[Costo Envío (USD)]]+STOCK[[#This Row],[Comisión 10%]]</f>
        <v>24.050735294117651</v>
      </c>
      <c r="U526" s="12">
        <f>STOCK[[#This Row],[Costo total]]*1.5</f>
        <v>36.076102941176472</v>
      </c>
      <c r="V526" s="12">
        <v>20</v>
      </c>
      <c r="W526" s="12">
        <f>STOCK[[#This Row],[Precio Final]]-STOCK[[#This Row],[Costo total]]</f>
        <v>-4.0507352941176507</v>
      </c>
      <c r="X526" s="12">
        <f>STOCK[[#This Row],[Ganancia Unitaria]]*STOCK[[#This Row],[Salidas]]</f>
        <v>-4.0507352941176507</v>
      </c>
      <c r="Y526" s="12" t="s">
        <v>519</v>
      </c>
      <c r="AA526" s="12">
        <f>STOCK[[#This Row],[Costo total]]*STOCK[[#This Row],[Entradas]]</f>
        <v>24.050735294117651</v>
      </c>
      <c r="AB526" s="12">
        <f>STOCK[[#This Row],[Stock Actual]]*STOCK[[#This Row],[Costo total]]</f>
        <v>0</v>
      </c>
    </row>
    <row r="527" spans="1:28" s="7" customFormat="1" ht="50" customHeight="1" x14ac:dyDescent="0.15">
      <c r="A527" s="7" t="s">
        <v>531</v>
      </c>
      <c r="B527" s="70"/>
      <c r="C527" s="7" t="s">
        <v>4</v>
      </c>
      <c r="D527" s="7" t="s">
        <v>26</v>
      </c>
      <c r="E527" s="7" t="s">
        <v>518</v>
      </c>
      <c r="F527" s="7" t="s">
        <v>243</v>
      </c>
      <c r="G527" s="7" t="s">
        <v>69</v>
      </c>
      <c r="H527" s="7">
        <f>STOCK[[#This Row],[Precio Final]]</f>
        <v>35</v>
      </c>
      <c r="I527" s="7">
        <f>STOCK[[#This Row],[Precio Venta Ideal (x1.5)]]</f>
        <v>38.833455882352943</v>
      </c>
      <c r="J527" s="8">
        <v>1</v>
      </c>
      <c r="K527" s="8">
        <f>SUMIFS(VENTAS[Cantidad],VENTAS[Código del producto Vendido],STOCK[[#This Row],[Code]])</f>
        <v>1</v>
      </c>
      <c r="L527" s="8">
        <f>STOCK[[#This Row],[Entradas]]-STOCK[[#This Row],[Salidas]]</f>
        <v>0</v>
      </c>
      <c r="M527" s="7">
        <f>STOCK[[#This Row],[Precio Final]]*10%</f>
        <v>3.5</v>
      </c>
      <c r="N527" s="7">
        <v>275</v>
      </c>
      <c r="O527" s="7">
        <v>17</v>
      </c>
      <c r="P527" s="7">
        <v>16.176470588235293</v>
      </c>
      <c r="Q527" s="8">
        <v>355</v>
      </c>
      <c r="R527" s="7">
        <v>17.5</v>
      </c>
      <c r="S527" s="7">
        <f>STOCK[[#This Row],[Peso (g)]]*STOCK[[#This Row],[Precio Envío Kilogramo (USD)]]/1000</f>
        <v>6.2125000000000004</v>
      </c>
      <c r="T527" s="12">
        <f>STOCK[[#This Row],[Costo Unitario (USD)]]+STOCK[[#This Row],[Costo Envío (USD)]]+STOCK[[#This Row],[Comisión 10%]]</f>
        <v>25.888970588235296</v>
      </c>
      <c r="U527" s="7">
        <f>STOCK[[#This Row],[Costo total]]*1.5</f>
        <v>38.833455882352943</v>
      </c>
      <c r="V527" s="7">
        <v>35</v>
      </c>
      <c r="W527" s="7">
        <f>STOCK[[#This Row],[Precio Final]]-STOCK[[#This Row],[Costo total]]</f>
        <v>9.1110294117647044</v>
      </c>
      <c r="X527" s="7">
        <f>STOCK[[#This Row],[Ganancia Unitaria]]*STOCK[[#This Row],[Salidas]]</f>
        <v>9.1110294117647044</v>
      </c>
      <c r="Y527" s="7" t="s">
        <v>519</v>
      </c>
      <c r="AA527" s="7">
        <f>STOCK[[#This Row],[Costo total]]*STOCK[[#This Row],[Entradas]]</f>
        <v>25.888970588235296</v>
      </c>
      <c r="AB527" s="7">
        <f>STOCK[[#This Row],[Stock Actual]]*STOCK[[#This Row],[Costo total]]</f>
        <v>0</v>
      </c>
    </row>
    <row r="528" spans="1:28" s="12" customFormat="1" ht="50" customHeight="1" x14ac:dyDescent="0.15">
      <c r="A528" s="12" t="s">
        <v>930</v>
      </c>
      <c r="B528" s="70"/>
      <c r="C528" s="12" t="s">
        <v>4</v>
      </c>
      <c r="D528" s="12" t="s">
        <v>26</v>
      </c>
      <c r="E528" s="12" t="s">
        <v>518</v>
      </c>
      <c r="F528" s="12" t="s">
        <v>241</v>
      </c>
      <c r="G528" s="12" t="s">
        <v>69</v>
      </c>
      <c r="H528" s="12">
        <f>STOCK[[#This Row],[Precio Final]]</f>
        <v>35</v>
      </c>
      <c r="I528" s="12">
        <f>STOCK[[#This Row],[Precio Venta Ideal (x1.5)]]</f>
        <v>38.702205882352942</v>
      </c>
      <c r="J528" s="87">
        <v>1</v>
      </c>
      <c r="K528" s="87">
        <f>SUMIFS(VENTAS[Cantidad],VENTAS[Código del producto Vendido],STOCK[[#This Row],[Code]])</f>
        <v>1</v>
      </c>
      <c r="L528" s="87">
        <f>STOCK[[#This Row],[Entradas]]-STOCK[[#This Row],[Salidas]]</f>
        <v>0</v>
      </c>
      <c r="M528" s="12">
        <f>STOCK[[#This Row],[Precio Final]]*10%</f>
        <v>3.5</v>
      </c>
      <c r="N528" s="12">
        <v>275</v>
      </c>
      <c r="O528" s="12">
        <v>17</v>
      </c>
      <c r="P528" s="12">
        <v>16.176470588235293</v>
      </c>
      <c r="Q528" s="87">
        <v>350</v>
      </c>
      <c r="R528" s="12">
        <v>17.5</v>
      </c>
      <c r="S528" s="12">
        <f>STOCK[[#This Row],[Peso (g)]]*STOCK[[#This Row],[Precio Envío Kilogramo (USD)]]/1000</f>
        <v>6.125</v>
      </c>
      <c r="T528" s="12">
        <f>STOCK[[#This Row],[Costo Unitario (USD)]]+STOCK[[#This Row],[Costo Envío (USD)]]+STOCK[[#This Row],[Comisión 10%]]</f>
        <v>25.801470588235293</v>
      </c>
      <c r="U528" s="12">
        <f>STOCK[[#This Row],[Costo total]]*1.5</f>
        <v>38.702205882352942</v>
      </c>
      <c r="V528" s="12">
        <v>35</v>
      </c>
      <c r="W528" s="12">
        <f>STOCK[[#This Row],[Precio Final]]-STOCK[[#This Row],[Costo total]]</f>
        <v>9.1985294117647065</v>
      </c>
      <c r="X528" s="12">
        <f>STOCK[[#This Row],[Ganancia Unitaria]]*STOCK[[#This Row],[Salidas]]</f>
        <v>9.1985294117647065</v>
      </c>
      <c r="Y528" s="12" t="s">
        <v>519</v>
      </c>
      <c r="AA528" s="12">
        <f>STOCK[[#This Row],[Costo total]]*STOCK[[#This Row],[Entradas]]</f>
        <v>25.801470588235293</v>
      </c>
      <c r="AB528" s="12">
        <f>STOCK[[#This Row],[Stock Actual]]*STOCK[[#This Row],[Costo total]]</f>
        <v>0</v>
      </c>
    </row>
    <row r="529" spans="1:28" s="7" customFormat="1" ht="50" customHeight="1" x14ac:dyDescent="0.15">
      <c r="A529" s="7" t="s">
        <v>931</v>
      </c>
      <c r="B529" s="70"/>
      <c r="C529" s="7" t="s">
        <v>4</v>
      </c>
      <c r="D529" s="7" t="s">
        <v>26</v>
      </c>
      <c r="E529" s="7" t="s">
        <v>545</v>
      </c>
      <c r="F529" s="7" t="s">
        <v>243</v>
      </c>
      <c r="G529" s="7" t="s">
        <v>69</v>
      </c>
      <c r="H529" s="7">
        <f>STOCK[[#This Row],[Precio Final]]</f>
        <v>25</v>
      </c>
      <c r="I529" s="7">
        <f>STOCK[[#This Row],[Precio Venta Ideal (x1.5)]]</f>
        <v>27.459926470588236</v>
      </c>
      <c r="J529" s="8">
        <v>1</v>
      </c>
      <c r="K529" s="8">
        <f>SUMIFS(VENTAS[Cantidad],VENTAS[Código del producto Vendido],STOCK[[#This Row],[Code]])</f>
        <v>1</v>
      </c>
      <c r="L529" s="8">
        <f>STOCK[[#This Row],[Entradas]]-STOCK[[#This Row],[Salidas]]</f>
        <v>0</v>
      </c>
      <c r="M529" s="7">
        <f>STOCK[[#This Row],[Precio Final]]*10%</f>
        <v>2.5</v>
      </c>
      <c r="N529" s="7">
        <v>175</v>
      </c>
      <c r="O529" s="7">
        <v>17</v>
      </c>
      <c r="P529" s="7">
        <v>10.294117647058824</v>
      </c>
      <c r="Q529" s="8">
        <v>315</v>
      </c>
      <c r="R529" s="7">
        <v>17.5</v>
      </c>
      <c r="S529" s="7">
        <f>STOCK[[#This Row],[Peso (g)]]*STOCK[[#This Row],[Precio Envío Kilogramo (USD)]]/1000</f>
        <v>5.5125000000000002</v>
      </c>
      <c r="T529" s="12">
        <f>STOCK[[#This Row],[Costo Unitario (USD)]]+STOCK[[#This Row],[Costo Envío (USD)]]+STOCK[[#This Row],[Comisión 10%]]</f>
        <v>18.306617647058825</v>
      </c>
      <c r="U529" s="7">
        <f>STOCK[[#This Row],[Costo total]]*1.5</f>
        <v>27.459926470588236</v>
      </c>
      <c r="V529" s="7">
        <v>25</v>
      </c>
      <c r="W529" s="7">
        <f>STOCK[[#This Row],[Precio Final]]-STOCK[[#This Row],[Costo total]]</f>
        <v>6.6933823529411747</v>
      </c>
      <c r="X529" s="7">
        <f>STOCK[[#This Row],[Ganancia Unitaria]]*STOCK[[#This Row],[Salidas]]</f>
        <v>6.6933823529411747</v>
      </c>
      <c r="Y529" s="7" t="s">
        <v>519</v>
      </c>
      <c r="AA529" s="7">
        <f>STOCK[[#This Row],[Costo total]]*STOCK[[#This Row],[Entradas]]</f>
        <v>18.306617647058825</v>
      </c>
      <c r="AB529" s="7">
        <f>STOCK[[#This Row],[Stock Actual]]*STOCK[[#This Row],[Costo total]]</f>
        <v>0</v>
      </c>
    </row>
    <row r="530" spans="1:28" s="12" customFormat="1" ht="50" customHeight="1" x14ac:dyDescent="0.15">
      <c r="A530" s="12" t="s">
        <v>927</v>
      </c>
      <c r="B530" s="70"/>
      <c r="C530" s="12" t="s">
        <v>4</v>
      </c>
      <c r="D530" s="12" t="s">
        <v>26</v>
      </c>
      <c r="E530" s="12" t="s">
        <v>536</v>
      </c>
      <c r="F530" s="12" t="s">
        <v>241</v>
      </c>
      <c r="G530" s="12" t="s">
        <v>69</v>
      </c>
      <c r="H530" s="12">
        <f>STOCK[[#This Row],[Precio Final]]</f>
        <v>25</v>
      </c>
      <c r="I530" s="12">
        <f>STOCK[[#This Row],[Precio Venta Ideal (x1.5)]]</f>
        <v>28.950000000000003</v>
      </c>
      <c r="J530" s="87">
        <v>1</v>
      </c>
      <c r="K530" s="87">
        <f>SUMIFS(VENTAS[Cantidad],VENTAS[Código del producto Vendido],STOCK[[#This Row],[Code]])</f>
        <v>1</v>
      </c>
      <c r="L530" s="87">
        <f>STOCK[[#This Row],[Entradas]]-STOCK[[#This Row],[Salidas]]</f>
        <v>0</v>
      </c>
      <c r="M530" s="12">
        <f>STOCK[[#This Row],[Precio Final]]*10%</f>
        <v>2.5</v>
      </c>
      <c r="N530" s="12">
        <v>238</v>
      </c>
      <c r="O530" s="12">
        <v>17</v>
      </c>
      <c r="P530" s="12">
        <v>14</v>
      </c>
      <c r="Q530" s="87">
        <v>160</v>
      </c>
      <c r="R530" s="12">
        <v>17.5</v>
      </c>
      <c r="S530" s="12">
        <f>STOCK[[#This Row],[Peso (g)]]*STOCK[[#This Row],[Precio Envío Kilogramo (USD)]]/1000</f>
        <v>2.8</v>
      </c>
      <c r="T530" s="12">
        <f>STOCK[[#This Row],[Costo Unitario (USD)]]+STOCK[[#This Row],[Costo Envío (USD)]]+STOCK[[#This Row],[Comisión 10%]]</f>
        <v>19.3</v>
      </c>
      <c r="U530" s="12">
        <f>STOCK[[#This Row],[Costo total]]*1.5</f>
        <v>28.950000000000003</v>
      </c>
      <c r="V530" s="12">
        <v>25</v>
      </c>
      <c r="W530" s="12">
        <f>STOCK[[#This Row],[Precio Final]]-STOCK[[#This Row],[Costo total]]</f>
        <v>5.6999999999999993</v>
      </c>
      <c r="X530" s="12">
        <f>STOCK[[#This Row],[Ganancia Unitaria]]*STOCK[[#This Row],[Salidas]]</f>
        <v>5.6999999999999993</v>
      </c>
      <c r="Y530" s="12" t="s">
        <v>996</v>
      </c>
      <c r="AA530" s="12">
        <f>STOCK[[#This Row],[Costo total]]*STOCK[[#This Row],[Entradas]]</f>
        <v>19.3</v>
      </c>
      <c r="AB530" s="12">
        <f>STOCK[[#This Row],[Stock Actual]]*STOCK[[#This Row],[Costo total]]</f>
        <v>0</v>
      </c>
    </row>
    <row r="531" spans="1:28" s="7" customFormat="1" ht="50" customHeight="1" x14ac:dyDescent="0.15">
      <c r="A531" s="7" t="s">
        <v>932</v>
      </c>
      <c r="B531" s="70"/>
      <c r="C531" s="7" t="s">
        <v>4</v>
      </c>
      <c r="D531" s="7" t="s">
        <v>211</v>
      </c>
      <c r="E531" s="7" t="s">
        <v>1651</v>
      </c>
      <c r="F531" s="7" t="s">
        <v>249</v>
      </c>
      <c r="G531" s="7" t="s">
        <v>69</v>
      </c>
      <c r="H531" s="7">
        <f>STOCK[[#This Row],[Precio Final]]</f>
        <v>10</v>
      </c>
      <c r="I531" s="7">
        <f>STOCK[[#This Row],[Precio Venta Ideal (x1.5)]]</f>
        <v>8.283088235294116</v>
      </c>
      <c r="J531" s="8">
        <v>1</v>
      </c>
      <c r="K531" s="8">
        <f>SUMIFS(VENTAS[Cantidad],VENTAS[Código del producto Vendido],STOCK[[#This Row],[Code]])</f>
        <v>1</v>
      </c>
      <c r="L531" s="8">
        <f>STOCK[[#This Row],[Entradas]]-STOCK[[#This Row],[Salidas]]</f>
        <v>0</v>
      </c>
      <c r="M531" s="7">
        <f>STOCK[[#This Row],[Precio Final]]*10%</f>
        <v>1</v>
      </c>
      <c r="N531" s="7">
        <v>62</v>
      </c>
      <c r="O531" s="7">
        <v>17</v>
      </c>
      <c r="P531" s="7">
        <v>3.6470588235294117</v>
      </c>
      <c r="Q531" s="8">
        <v>50</v>
      </c>
      <c r="R531" s="7">
        <v>17.5</v>
      </c>
      <c r="S531" s="7">
        <f>STOCK[[#This Row],[Peso (g)]]*STOCK[[#This Row],[Precio Envío Kilogramo (USD)]]/1000</f>
        <v>0.875</v>
      </c>
      <c r="T531" s="12">
        <f>STOCK[[#This Row],[Costo Unitario (USD)]]+STOCK[[#This Row],[Costo Envío (USD)]]+STOCK[[#This Row],[Comisión 10%]]</f>
        <v>5.5220588235294112</v>
      </c>
      <c r="U531" s="7">
        <f>STOCK[[#This Row],[Costo total]]*1.5</f>
        <v>8.283088235294116</v>
      </c>
      <c r="V531" s="7">
        <v>10</v>
      </c>
      <c r="W531" s="7">
        <f>STOCK[[#This Row],[Precio Final]]-STOCK[[#This Row],[Costo total]]</f>
        <v>4.4779411764705888</v>
      </c>
      <c r="X531" s="7">
        <f>STOCK[[#This Row],[Ganancia Unitaria]]*STOCK[[#This Row],[Salidas]]</f>
        <v>4.4779411764705888</v>
      </c>
      <c r="Y531" s="7" t="s">
        <v>519</v>
      </c>
      <c r="AA531" s="7">
        <f>STOCK[[#This Row],[Costo total]]*STOCK[[#This Row],[Entradas]]</f>
        <v>5.5220588235294112</v>
      </c>
      <c r="AB531" s="7">
        <f>STOCK[[#This Row],[Stock Actual]]*STOCK[[#This Row],[Costo total]]</f>
        <v>0</v>
      </c>
    </row>
    <row r="532" spans="1:28" s="12" customFormat="1" ht="50" customHeight="1" x14ac:dyDescent="0.15">
      <c r="A532" s="12" t="s">
        <v>933</v>
      </c>
      <c r="B532" s="70"/>
      <c r="C532" s="12" t="s">
        <v>4</v>
      </c>
      <c r="D532" s="12" t="s">
        <v>211</v>
      </c>
      <c r="E532" s="12" t="s">
        <v>537</v>
      </c>
      <c r="F532" s="12" t="s">
        <v>241</v>
      </c>
      <c r="G532" s="12" t="s">
        <v>69</v>
      </c>
      <c r="H532" s="12">
        <f>STOCK[[#This Row],[Precio Final]]</f>
        <v>10</v>
      </c>
      <c r="I532" s="12">
        <f>STOCK[[#This Row],[Precio Venta Ideal (x1.5)]]</f>
        <v>11.88529411764706</v>
      </c>
      <c r="J532" s="87">
        <v>1</v>
      </c>
      <c r="K532" s="87">
        <f>SUMIFS(VENTAS[Cantidad],VENTAS[Código del producto Vendido],STOCK[[#This Row],[Code]])</f>
        <v>1</v>
      </c>
      <c r="L532" s="87">
        <f>STOCK[[#This Row],[Entradas]]-STOCK[[#This Row],[Salidas]]</f>
        <v>0</v>
      </c>
      <c r="M532" s="12">
        <f>STOCK[[#This Row],[Precio Final]]*10%</f>
        <v>1</v>
      </c>
      <c r="N532" s="12">
        <v>82</v>
      </c>
      <c r="O532" s="12">
        <v>17</v>
      </c>
      <c r="P532" s="12">
        <v>4.8235294117647056</v>
      </c>
      <c r="Q532" s="87">
        <v>120</v>
      </c>
      <c r="R532" s="12">
        <v>17.5</v>
      </c>
      <c r="S532" s="12">
        <f>STOCK[[#This Row],[Peso (g)]]*STOCK[[#This Row],[Precio Envío Kilogramo (USD)]]/1000</f>
        <v>2.1</v>
      </c>
      <c r="T532" s="12">
        <f>STOCK[[#This Row],[Costo Unitario (USD)]]+STOCK[[#This Row],[Costo Envío (USD)]]+STOCK[[#This Row],[Comisión 10%]]</f>
        <v>7.9235294117647062</v>
      </c>
      <c r="U532" s="12">
        <f>STOCK[[#This Row],[Costo total]]*1.5</f>
        <v>11.88529411764706</v>
      </c>
      <c r="V532" s="12">
        <v>10</v>
      </c>
      <c r="W532" s="12">
        <f>STOCK[[#This Row],[Precio Final]]-STOCK[[#This Row],[Costo total]]</f>
        <v>2.0764705882352938</v>
      </c>
      <c r="X532" s="12">
        <f>STOCK[[#This Row],[Ganancia Unitaria]]*STOCK[[#This Row],[Salidas]]</f>
        <v>2.0764705882352938</v>
      </c>
      <c r="Y532" s="12" t="s">
        <v>519</v>
      </c>
      <c r="AA532" s="12">
        <f>STOCK[[#This Row],[Costo total]]*STOCK[[#This Row],[Entradas]]</f>
        <v>7.9235294117647062</v>
      </c>
      <c r="AB532" s="12">
        <f>STOCK[[#This Row],[Stock Actual]]*STOCK[[#This Row],[Costo total]]</f>
        <v>0</v>
      </c>
    </row>
    <row r="533" spans="1:28" s="7" customFormat="1" ht="50" customHeight="1" x14ac:dyDescent="0.15">
      <c r="A533" s="7" t="s">
        <v>934</v>
      </c>
      <c r="B533" s="70"/>
      <c r="C533" s="7" t="s">
        <v>4</v>
      </c>
      <c r="D533" s="7" t="s">
        <v>211</v>
      </c>
      <c r="E533" s="7" t="s">
        <v>538</v>
      </c>
      <c r="F533" s="7" t="s">
        <v>244</v>
      </c>
      <c r="G533" s="7" t="s">
        <v>69</v>
      </c>
      <c r="H533" s="7">
        <f>STOCK[[#This Row],[Precio Final]]</f>
        <v>28</v>
      </c>
      <c r="I533" s="7">
        <f>STOCK[[#This Row],[Precio Venta Ideal (x1.5)]]</f>
        <v>34.919117647058826</v>
      </c>
      <c r="J533" s="8">
        <v>2</v>
      </c>
      <c r="K533" s="8">
        <f>SUMIFS(VENTAS[Cantidad],VENTAS[Código del producto Vendido],STOCK[[#This Row],[Code]])</f>
        <v>2</v>
      </c>
      <c r="L533" s="8">
        <f>STOCK[[#This Row],[Entradas]]-STOCK[[#This Row],[Salidas]]</f>
        <v>0</v>
      </c>
      <c r="M533" s="7">
        <f>STOCK[[#This Row],[Precio Final]]*10%</f>
        <v>2.8000000000000003</v>
      </c>
      <c r="N533" s="7">
        <v>247</v>
      </c>
      <c r="O533" s="7">
        <v>17</v>
      </c>
      <c r="P533" s="7">
        <v>14.529411764705882</v>
      </c>
      <c r="Q533" s="8">
        <v>340</v>
      </c>
      <c r="R533" s="7">
        <v>17.5</v>
      </c>
      <c r="S533" s="7">
        <f>STOCK[[#This Row],[Peso (g)]]*STOCK[[#This Row],[Precio Envío Kilogramo (USD)]]/1000</f>
        <v>5.95</v>
      </c>
      <c r="T533" s="12">
        <f>STOCK[[#This Row],[Costo Unitario (USD)]]+STOCK[[#This Row],[Costo Envío (USD)]]+STOCK[[#This Row],[Comisión 10%]]</f>
        <v>23.279411764705884</v>
      </c>
      <c r="U533" s="7">
        <f>STOCK[[#This Row],[Costo total]]*1.5</f>
        <v>34.919117647058826</v>
      </c>
      <c r="V533" s="7">
        <v>28</v>
      </c>
      <c r="W533" s="7">
        <f>STOCK[[#This Row],[Precio Final]]-STOCK[[#This Row],[Costo total]]</f>
        <v>4.720588235294116</v>
      </c>
      <c r="X533" s="7">
        <f>STOCK[[#This Row],[Ganancia Unitaria]]*STOCK[[#This Row],[Salidas]]</f>
        <v>9.441176470588232</v>
      </c>
      <c r="Y533" s="7" t="s">
        <v>519</v>
      </c>
      <c r="AA533" s="7">
        <f>STOCK[[#This Row],[Costo total]]*STOCK[[#This Row],[Entradas]]</f>
        <v>46.558823529411768</v>
      </c>
      <c r="AB533" s="7">
        <f>STOCK[[#This Row],[Stock Actual]]*STOCK[[#This Row],[Costo total]]</f>
        <v>0</v>
      </c>
    </row>
    <row r="534" spans="1:28" s="12" customFormat="1" ht="50" customHeight="1" x14ac:dyDescent="0.15">
      <c r="A534" s="12" t="s">
        <v>935</v>
      </c>
      <c r="B534" s="70"/>
      <c r="C534" s="12" t="s">
        <v>4</v>
      </c>
      <c r="D534" s="12" t="s">
        <v>211</v>
      </c>
      <c r="E534" s="12" t="s">
        <v>538</v>
      </c>
      <c r="F534" s="12" t="s">
        <v>239</v>
      </c>
      <c r="G534" s="12" t="s">
        <v>69</v>
      </c>
      <c r="H534" s="12">
        <f>STOCK[[#This Row],[Precio Final]]</f>
        <v>28</v>
      </c>
      <c r="I534" s="12">
        <f>STOCK[[#This Row],[Precio Venta Ideal (x1.5)]]</f>
        <v>34.919117647058826</v>
      </c>
      <c r="J534" s="87">
        <v>2</v>
      </c>
      <c r="K534" s="87">
        <f>SUMIFS(VENTAS[Cantidad],VENTAS[Código del producto Vendido],STOCK[[#This Row],[Code]])</f>
        <v>2</v>
      </c>
      <c r="L534" s="87">
        <f>STOCK[[#This Row],[Entradas]]-STOCK[[#This Row],[Salidas]]</f>
        <v>0</v>
      </c>
      <c r="M534" s="12">
        <f>STOCK[[#This Row],[Precio Final]]*10%</f>
        <v>2.8000000000000003</v>
      </c>
      <c r="N534" s="12">
        <v>247</v>
      </c>
      <c r="O534" s="12">
        <v>17</v>
      </c>
      <c r="P534" s="12">
        <v>14.529411764705882</v>
      </c>
      <c r="Q534" s="87">
        <v>340</v>
      </c>
      <c r="R534" s="12">
        <v>17.5</v>
      </c>
      <c r="S534" s="12">
        <f>STOCK[[#This Row],[Peso (g)]]*STOCK[[#This Row],[Precio Envío Kilogramo (USD)]]/1000</f>
        <v>5.95</v>
      </c>
      <c r="T534" s="12">
        <f>STOCK[[#This Row],[Costo Unitario (USD)]]+STOCK[[#This Row],[Costo Envío (USD)]]+STOCK[[#This Row],[Comisión 10%]]</f>
        <v>23.279411764705884</v>
      </c>
      <c r="U534" s="12">
        <f>STOCK[[#This Row],[Costo total]]*1.5</f>
        <v>34.919117647058826</v>
      </c>
      <c r="V534" s="12">
        <v>28</v>
      </c>
      <c r="W534" s="12">
        <f>STOCK[[#This Row],[Precio Final]]-STOCK[[#This Row],[Costo total]]</f>
        <v>4.720588235294116</v>
      </c>
      <c r="X534" s="12">
        <f>STOCK[[#This Row],[Ganancia Unitaria]]*STOCK[[#This Row],[Salidas]]</f>
        <v>9.441176470588232</v>
      </c>
      <c r="Y534" s="12" t="s">
        <v>519</v>
      </c>
      <c r="AA534" s="12">
        <f>STOCK[[#This Row],[Costo total]]*STOCK[[#This Row],[Entradas]]</f>
        <v>46.558823529411768</v>
      </c>
      <c r="AB534" s="12">
        <f>STOCK[[#This Row],[Stock Actual]]*STOCK[[#This Row],[Costo total]]</f>
        <v>0</v>
      </c>
    </row>
    <row r="535" spans="1:28" s="7" customFormat="1" ht="50" customHeight="1" x14ac:dyDescent="0.15">
      <c r="A535" s="7" t="s">
        <v>928</v>
      </c>
      <c r="B535" s="70"/>
      <c r="C535" s="7" t="s">
        <v>4</v>
      </c>
      <c r="D535" s="7" t="s">
        <v>373</v>
      </c>
      <c r="E535" s="7" t="s">
        <v>541</v>
      </c>
      <c r="F535" s="7" t="s">
        <v>245</v>
      </c>
      <c r="G535" s="7" t="s">
        <v>69</v>
      </c>
      <c r="H535" s="7">
        <f>STOCK[[#This Row],[Precio Final]]</f>
        <v>40</v>
      </c>
      <c r="I535" s="7">
        <f>STOCK[[#This Row],[Precio Venta Ideal (x1.5)]]</f>
        <v>54.397058823529413</v>
      </c>
      <c r="J535" s="8">
        <v>1</v>
      </c>
      <c r="K535" s="8">
        <f>SUMIFS(VENTAS[Cantidad],VENTAS[Código del producto Vendido],STOCK[[#This Row],[Code]])</f>
        <v>1</v>
      </c>
      <c r="L535" s="8">
        <f>STOCK[[#This Row],[Entradas]]-STOCK[[#This Row],[Salidas]]</f>
        <v>0</v>
      </c>
      <c r="M535" s="7">
        <f>STOCK[[#This Row],[Precio Final]]*10%</f>
        <v>4</v>
      </c>
      <c r="N535" s="7">
        <v>370</v>
      </c>
      <c r="O535" s="7">
        <v>17</v>
      </c>
      <c r="P535" s="7">
        <v>21.764705882352942</v>
      </c>
      <c r="Q535" s="8">
        <v>600</v>
      </c>
      <c r="R535" s="7">
        <v>17.5</v>
      </c>
      <c r="S535" s="7">
        <f>STOCK[[#This Row],[Peso (g)]]*STOCK[[#This Row],[Precio Envío Kilogramo (USD)]]/1000</f>
        <v>10.5</v>
      </c>
      <c r="T535" s="12">
        <f>STOCK[[#This Row],[Costo Unitario (USD)]]+STOCK[[#This Row],[Costo Envío (USD)]]+STOCK[[#This Row],[Comisión 10%]]</f>
        <v>36.264705882352942</v>
      </c>
      <c r="U535" s="7">
        <f>STOCK[[#This Row],[Costo total]]*1.5</f>
        <v>54.397058823529413</v>
      </c>
      <c r="V535" s="7">
        <v>40</v>
      </c>
      <c r="W535" s="7">
        <f>STOCK[[#This Row],[Precio Final]]-STOCK[[#This Row],[Costo total]]</f>
        <v>3.735294117647058</v>
      </c>
      <c r="X535" s="7">
        <f>STOCK[[#This Row],[Ganancia Unitaria]]*STOCK[[#This Row],[Salidas]]</f>
        <v>3.735294117647058</v>
      </c>
      <c r="AA535" s="7">
        <f>STOCK[[#This Row],[Costo total]]*STOCK[[#This Row],[Entradas]]</f>
        <v>36.264705882352942</v>
      </c>
      <c r="AB535" s="7">
        <f>STOCK[[#This Row],[Stock Actual]]*STOCK[[#This Row],[Costo total]]</f>
        <v>0</v>
      </c>
    </row>
    <row r="536" spans="1:28" s="12" customFormat="1" ht="50" customHeight="1" x14ac:dyDescent="0.15">
      <c r="A536" s="12" t="s">
        <v>936</v>
      </c>
      <c r="B536" s="70"/>
      <c r="C536" s="12" t="s">
        <v>4</v>
      </c>
      <c r="D536" s="12" t="s">
        <v>211</v>
      </c>
      <c r="E536" s="12" t="s">
        <v>539</v>
      </c>
      <c r="F536" s="12" t="s">
        <v>244</v>
      </c>
      <c r="G536" s="12" t="s">
        <v>69</v>
      </c>
      <c r="H536" s="12">
        <f>STOCK[[#This Row],[Precio Final]]</f>
        <v>28</v>
      </c>
      <c r="I536" s="12">
        <f>STOCK[[#This Row],[Precio Venta Ideal (x1.5)]]</f>
        <v>33.208455882352936</v>
      </c>
      <c r="J536" s="87">
        <v>1</v>
      </c>
      <c r="K536" s="87">
        <f>SUMIFS(VENTAS[Cantidad],VENTAS[Código del producto Vendido],STOCK[[#This Row],[Code]])</f>
        <v>1</v>
      </c>
      <c r="L536" s="87">
        <f>STOCK[[#This Row],[Entradas]]-STOCK[[#This Row],[Salidas]]</f>
        <v>0</v>
      </c>
      <c r="M536" s="12">
        <f>STOCK[[#This Row],[Precio Final]]*10%</f>
        <v>2.8000000000000003</v>
      </c>
      <c r="N536" s="12">
        <v>241</v>
      </c>
      <c r="O536" s="12">
        <v>17</v>
      </c>
      <c r="P536" s="12">
        <v>14.176470588235293</v>
      </c>
      <c r="Q536" s="87">
        <v>295</v>
      </c>
      <c r="R536" s="12">
        <v>17.5</v>
      </c>
      <c r="S536" s="12">
        <f>STOCK[[#This Row],[Peso (g)]]*STOCK[[#This Row],[Precio Envío Kilogramo (USD)]]/1000</f>
        <v>5.1624999999999996</v>
      </c>
      <c r="T536" s="12">
        <f>STOCK[[#This Row],[Costo Unitario (USD)]]+STOCK[[#This Row],[Costo Envío (USD)]]+STOCK[[#This Row],[Comisión 10%]]</f>
        <v>22.138970588235292</v>
      </c>
      <c r="U536" s="12">
        <f>STOCK[[#This Row],[Costo total]]*1.5</f>
        <v>33.208455882352936</v>
      </c>
      <c r="V536" s="12">
        <v>28</v>
      </c>
      <c r="W536" s="12">
        <f>STOCK[[#This Row],[Precio Final]]-STOCK[[#This Row],[Costo total]]</f>
        <v>5.8610294117647079</v>
      </c>
      <c r="X536" s="12">
        <f>STOCK[[#This Row],[Ganancia Unitaria]]*STOCK[[#This Row],[Salidas]]</f>
        <v>5.8610294117647079</v>
      </c>
      <c r="Y536" s="12" t="s">
        <v>519</v>
      </c>
      <c r="AA536" s="12">
        <f>STOCK[[#This Row],[Costo total]]*STOCK[[#This Row],[Entradas]]</f>
        <v>22.138970588235292</v>
      </c>
      <c r="AB536" s="12">
        <f>STOCK[[#This Row],[Stock Actual]]*STOCK[[#This Row],[Costo total]]</f>
        <v>0</v>
      </c>
    </row>
    <row r="537" spans="1:28" s="7" customFormat="1" ht="50" customHeight="1" x14ac:dyDescent="0.15">
      <c r="A537" s="7" t="s">
        <v>937</v>
      </c>
      <c r="B537" s="70"/>
      <c r="C537" s="7" t="s">
        <v>4</v>
      </c>
      <c r="D537" s="7" t="s">
        <v>211</v>
      </c>
      <c r="E537" s="7" t="s">
        <v>539</v>
      </c>
      <c r="F537" s="7" t="s">
        <v>239</v>
      </c>
      <c r="G537" s="7" t="s">
        <v>69</v>
      </c>
      <c r="H537" s="7">
        <f>STOCK[[#This Row],[Precio Final]]</f>
        <v>28</v>
      </c>
      <c r="I537" s="7">
        <f>STOCK[[#This Row],[Precio Venta Ideal (x1.5)]]</f>
        <v>33.208455882352936</v>
      </c>
      <c r="J537" s="8">
        <v>2</v>
      </c>
      <c r="K537" s="8">
        <f>SUMIFS(VENTAS[Cantidad],VENTAS[Código del producto Vendido],STOCK[[#This Row],[Code]])</f>
        <v>2</v>
      </c>
      <c r="L537" s="8">
        <f>STOCK[[#This Row],[Entradas]]-STOCK[[#This Row],[Salidas]]</f>
        <v>0</v>
      </c>
      <c r="M537" s="7">
        <f>STOCK[[#This Row],[Precio Final]]*10%</f>
        <v>2.8000000000000003</v>
      </c>
      <c r="N537" s="7">
        <v>241</v>
      </c>
      <c r="O537" s="7">
        <v>17</v>
      </c>
      <c r="P537" s="7">
        <v>14.176470588235293</v>
      </c>
      <c r="Q537" s="8">
        <v>295</v>
      </c>
      <c r="R537" s="7">
        <v>17.5</v>
      </c>
      <c r="S537" s="7">
        <f>STOCK[[#This Row],[Peso (g)]]*STOCK[[#This Row],[Precio Envío Kilogramo (USD)]]/1000</f>
        <v>5.1624999999999996</v>
      </c>
      <c r="T537" s="12">
        <f>STOCK[[#This Row],[Costo Unitario (USD)]]+STOCK[[#This Row],[Costo Envío (USD)]]+STOCK[[#This Row],[Comisión 10%]]</f>
        <v>22.138970588235292</v>
      </c>
      <c r="U537" s="7">
        <f>STOCK[[#This Row],[Costo total]]*1.5</f>
        <v>33.208455882352936</v>
      </c>
      <c r="V537" s="7">
        <v>28</v>
      </c>
      <c r="W537" s="7">
        <f>STOCK[[#This Row],[Precio Final]]-STOCK[[#This Row],[Costo total]]</f>
        <v>5.8610294117647079</v>
      </c>
      <c r="X537" s="7">
        <f>STOCK[[#This Row],[Ganancia Unitaria]]*STOCK[[#This Row],[Salidas]]</f>
        <v>11.722058823529416</v>
      </c>
      <c r="Y537" s="7" t="s">
        <v>519</v>
      </c>
      <c r="AA537" s="7">
        <f>STOCK[[#This Row],[Costo total]]*STOCK[[#This Row],[Entradas]]</f>
        <v>44.277941176470584</v>
      </c>
      <c r="AB537" s="7">
        <f>STOCK[[#This Row],[Stock Actual]]*STOCK[[#This Row],[Costo total]]</f>
        <v>0</v>
      </c>
    </row>
    <row r="538" spans="1:28" s="12" customFormat="1" ht="50" customHeight="1" x14ac:dyDescent="0.15">
      <c r="A538" s="12" t="s">
        <v>938</v>
      </c>
      <c r="B538" s="70"/>
      <c r="C538" s="12" t="s">
        <v>4</v>
      </c>
      <c r="D538" s="12" t="s">
        <v>2050</v>
      </c>
      <c r="E538" s="12" t="s">
        <v>540</v>
      </c>
      <c r="F538" s="12" t="s">
        <v>2185</v>
      </c>
      <c r="G538" s="12" t="s">
        <v>69</v>
      </c>
      <c r="H538" s="12">
        <f>STOCK[[#This Row],[Precio Final]]</f>
        <v>35</v>
      </c>
      <c r="I538" s="12">
        <f>STOCK[[#This Row],[Precio Venta Ideal (x1.5)]]</f>
        <v>45.529411764705884</v>
      </c>
      <c r="J538" s="87">
        <v>2</v>
      </c>
      <c r="K538" s="87">
        <f>SUMIFS(VENTAS[Cantidad],VENTAS[Código del producto Vendido],STOCK[[#This Row],[Code]])</f>
        <v>1</v>
      </c>
      <c r="L538" s="87">
        <f>STOCK[[#This Row],[Entradas]]-STOCK[[#This Row],[Salidas]]</f>
        <v>1</v>
      </c>
      <c r="M538" s="12">
        <f>STOCK[[#This Row],[Precio Final]]*10%</f>
        <v>3.5</v>
      </c>
      <c r="N538" s="12">
        <v>278</v>
      </c>
      <c r="O538" s="12">
        <v>17</v>
      </c>
      <c r="P538" s="12">
        <v>16.352941176470587</v>
      </c>
      <c r="Q538" s="87">
        <v>600</v>
      </c>
      <c r="R538" s="12">
        <v>17.5</v>
      </c>
      <c r="S538" s="12">
        <f>STOCK[[#This Row],[Peso (g)]]*STOCK[[#This Row],[Precio Envío Kilogramo (USD)]]/1000</f>
        <v>10.5</v>
      </c>
      <c r="T538" s="12">
        <f>STOCK[[#This Row],[Costo Unitario (USD)]]+STOCK[[#This Row],[Costo Envío (USD)]]+STOCK[[#This Row],[Comisión 10%]]</f>
        <v>30.352941176470587</v>
      </c>
      <c r="U538" s="12">
        <f>STOCK[[#This Row],[Costo total]]*1.5</f>
        <v>45.529411764705884</v>
      </c>
      <c r="V538" s="12">
        <v>35</v>
      </c>
      <c r="W538" s="12">
        <f>STOCK[[#This Row],[Precio Final]]-STOCK[[#This Row],[Costo total]]</f>
        <v>4.647058823529413</v>
      </c>
      <c r="X538" s="12">
        <f>STOCK[[#This Row],[Ganancia Unitaria]]*STOCK[[#This Row],[Salidas]]</f>
        <v>4.647058823529413</v>
      </c>
      <c r="AA538" s="12">
        <f>STOCK[[#This Row],[Costo total]]*STOCK[[#This Row],[Entradas]]</f>
        <v>60.705882352941174</v>
      </c>
      <c r="AB538" s="12">
        <f>STOCK[[#This Row],[Stock Actual]]*STOCK[[#This Row],[Costo total]]</f>
        <v>30.352941176470587</v>
      </c>
    </row>
    <row r="539" spans="1:28" s="12" customFormat="1" ht="50" customHeight="1" x14ac:dyDescent="0.15">
      <c r="A539" s="12" t="s">
        <v>939</v>
      </c>
      <c r="B539" s="70"/>
      <c r="C539" s="12" t="s">
        <v>4</v>
      </c>
      <c r="D539" s="12" t="s">
        <v>101</v>
      </c>
      <c r="E539" s="12" t="s">
        <v>540</v>
      </c>
      <c r="F539" s="12" t="s">
        <v>1518</v>
      </c>
      <c r="G539" s="12" t="s">
        <v>69</v>
      </c>
      <c r="H539" s="12">
        <f>STOCK[[#This Row],[Precio Final]]</f>
        <v>40</v>
      </c>
      <c r="I539" s="12">
        <f>STOCK[[#This Row],[Precio Venta Ideal (x1.5)]]</f>
        <v>46.279411764705884</v>
      </c>
      <c r="J539" s="87">
        <v>2</v>
      </c>
      <c r="K539" s="87">
        <f>SUMIFS(VENTAS[Cantidad],VENTAS[Código del producto Vendido],STOCK[[#This Row],[Code]])</f>
        <v>2</v>
      </c>
      <c r="L539" s="87">
        <f>STOCK[[#This Row],[Entradas]]-STOCK[[#This Row],[Salidas]]</f>
        <v>0</v>
      </c>
      <c r="M539" s="12">
        <f>STOCK[[#This Row],[Precio Final]]*10%</f>
        <v>4</v>
      </c>
      <c r="N539" s="12">
        <v>278</v>
      </c>
      <c r="O539" s="12">
        <v>17</v>
      </c>
      <c r="P539" s="12">
        <v>16.352941176470587</v>
      </c>
      <c r="Q539" s="87">
        <v>600</v>
      </c>
      <c r="R539" s="12">
        <v>17.5</v>
      </c>
      <c r="S539" s="12">
        <f>STOCK[[#This Row],[Peso (g)]]*STOCK[[#This Row],[Precio Envío Kilogramo (USD)]]/1000</f>
        <v>10.5</v>
      </c>
      <c r="T539" s="12">
        <f>STOCK[[#This Row],[Costo Unitario (USD)]]+STOCK[[#This Row],[Costo Envío (USD)]]+STOCK[[#This Row],[Comisión 10%]]</f>
        <v>30.852941176470587</v>
      </c>
      <c r="U539" s="12">
        <f>STOCK[[#This Row],[Costo total]]*1.5</f>
        <v>46.279411764705884</v>
      </c>
      <c r="V539" s="12">
        <v>40</v>
      </c>
      <c r="W539" s="12">
        <f>STOCK[[#This Row],[Precio Final]]-STOCK[[#This Row],[Costo total]]</f>
        <v>9.147058823529413</v>
      </c>
      <c r="X539" s="12">
        <f>STOCK[[#This Row],[Ganancia Unitaria]]*STOCK[[#This Row],[Salidas]]</f>
        <v>18.294117647058826</v>
      </c>
      <c r="AA539" s="12">
        <f>STOCK[[#This Row],[Costo total]]*STOCK[[#This Row],[Entradas]]</f>
        <v>61.705882352941174</v>
      </c>
      <c r="AB539" s="12">
        <f>STOCK[[#This Row],[Stock Actual]]*STOCK[[#This Row],[Costo total]]</f>
        <v>0</v>
      </c>
    </row>
    <row r="540" spans="1:28" s="7" customFormat="1" ht="50" customHeight="1" x14ac:dyDescent="0.15">
      <c r="A540" s="7" t="s">
        <v>940</v>
      </c>
      <c r="B540" s="70"/>
      <c r="C540" s="7" t="s">
        <v>4</v>
      </c>
      <c r="D540" s="7" t="s">
        <v>2050</v>
      </c>
      <c r="E540" s="7" t="s">
        <v>540</v>
      </c>
      <c r="F540" s="7" t="s">
        <v>2159</v>
      </c>
      <c r="G540" s="7" t="s">
        <v>69</v>
      </c>
      <c r="H540" s="7">
        <f>STOCK[[#This Row],[Precio Final]]</f>
        <v>35</v>
      </c>
      <c r="I540" s="7">
        <f>STOCK[[#This Row],[Precio Venta Ideal (x1.5)]]</f>
        <v>45.529411764705884</v>
      </c>
      <c r="J540" s="8">
        <v>2</v>
      </c>
      <c r="K540" s="8">
        <f>SUMIFS(VENTAS[Cantidad],VENTAS[Código del producto Vendido],STOCK[[#This Row],[Code]])</f>
        <v>2</v>
      </c>
      <c r="L540" s="8">
        <f>STOCK[[#This Row],[Entradas]]-STOCK[[#This Row],[Salidas]]</f>
        <v>0</v>
      </c>
      <c r="M540" s="7">
        <f>STOCK[[#This Row],[Precio Final]]*10%</f>
        <v>3.5</v>
      </c>
      <c r="N540" s="7">
        <v>278</v>
      </c>
      <c r="O540" s="7">
        <v>17</v>
      </c>
      <c r="P540" s="7">
        <v>16.352941176470587</v>
      </c>
      <c r="Q540" s="8">
        <v>600</v>
      </c>
      <c r="R540" s="7">
        <v>17.5</v>
      </c>
      <c r="S540" s="7">
        <f>STOCK[[#This Row],[Peso (g)]]*STOCK[[#This Row],[Precio Envío Kilogramo (USD)]]/1000</f>
        <v>10.5</v>
      </c>
      <c r="T540" s="12">
        <f>STOCK[[#This Row],[Costo Unitario (USD)]]+STOCK[[#This Row],[Costo Envío (USD)]]+STOCK[[#This Row],[Comisión 10%]]</f>
        <v>30.352941176470587</v>
      </c>
      <c r="U540" s="7">
        <f>STOCK[[#This Row],[Costo total]]*1.5</f>
        <v>45.529411764705884</v>
      </c>
      <c r="V540" s="7">
        <v>35</v>
      </c>
      <c r="W540" s="7">
        <f>STOCK[[#This Row],[Precio Final]]-STOCK[[#This Row],[Costo total]]</f>
        <v>4.647058823529413</v>
      </c>
      <c r="X540" s="7">
        <f>STOCK[[#This Row],[Ganancia Unitaria]]*STOCK[[#This Row],[Salidas]]</f>
        <v>9.294117647058826</v>
      </c>
      <c r="AA540" s="7">
        <f>STOCK[[#This Row],[Costo total]]*STOCK[[#This Row],[Entradas]]</f>
        <v>60.705882352941174</v>
      </c>
      <c r="AB540" s="7">
        <f>STOCK[[#This Row],[Stock Actual]]*STOCK[[#This Row],[Costo total]]</f>
        <v>0</v>
      </c>
    </row>
    <row r="541" spans="1:28" s="12" customFormat="1" ht="50" customHeight="1" x14ac:dyDescent="0.15">
      <c r="A541" s="12" t="s">
        <v>941</v>
      </c>
      <c r="B541" s="70"/>
      <c r="C541" s="12" t="s">
        <v>4</v>
      </c>
      <c r="D541" s="12" t="s">
        <v>461</v>
      </c>
      <c r="E541" s="12" t="s">
        <v>543</v>
      </c>
      <c r="F541" s="12" t="s">
        <v>243</v>
      </c>
      <c r="G541" s="12" t="s">
        <v>69</v>
      </c>
      <c r="H541" s="12">
        <f>STOCK[[#This Row],[Precio Final]]</f>
        <v>22</v>
      </c>
      <c r="I541" s="12">
        <f>STOCK[[#This Row],[Precio Venta Ideal (x1.5)]]</f>
        <v>25.122794117647061</v>
      </c>
      <c r="J541" s="87">
        <v>1</v>
      </c>
      <c r="K541" s="87">
        <f>SUMIFS(VENTAS[Cantidad],VENTAS[Código del producto Vendido],STOCK[[#This Row],[Code]])</f>
        <v>1</v>
      </c>
      <c r="L541" s="87">
        <f>STOCK[[#This Row],[Entradas]]-STOCK[[#This Row],[Salidas]]</f>
        <v>0</v>
      </c>
      <c r="M541" s="12">
        <f>STOCK[[#This Row],[Precio Final]]*10%</f>
        <v>2.2000000000000002</v>
      </c>
      <c r="N541" s="12">
        <v>167</v>
      </c>
      <c r="O541" s="12">
        <v>17</v>
      </c>
      <c r="P541" s="12">
        <v>9.8235294117647065</v>
      </c>
      <c r="Q541" s="87">
        <v>270</v>
      </c>
      <c r="R541" s="12">
        <v>17.5</v>
      </c>
      <c r="S541" s="12">
        <f>STOCK[[#This Row],[Peso (g)]]*STOCK[[#This Row],[Precio Envío Kilogramo (USD)]]/1000</f>
        <v>4.7249999999999996</v>
      </c>
      <c r="T541" s="12">
        <f>STOCK[[#This Row],[Costo Unitario (USD)]]+STOCK[[#This Row],[Costo Envío (USD)]]+STOCK[[#This Row],[Comisión 10%]]</f>
        <v>16.748529411764707</v>
      </c>
      <c r="U541" s="12">
        <f>STOCK[[#This Row],[Costo total]]*1.5</f>
        <v>25.122794117647061</v>
      </c>
      <c r="V541" s="12">
        <v>22</v>
      </c>
      <c r="W541" s="12">
        <f>STOCK[[#This Row],[Precio Final]]-STOCK[[#This Row],[Costo total]]</f>
        <v>5.2514705882352928</v>
      </c>
      <c r="X541" s="12">
        <f>STOCK[[#This Row],[Ganancia Unitaria]]*STOCK[[#This Row],[Salidas]]</f>
        <v>5.2514705882352928</v>
      </c>
      <c r="Y541" s="12" t="s">
        <v>519</v>
      </c>
      <c r="AA541" s="12">
        <f>STOCK[[#This Row],[Costo total]]*STOCK[[#This Row],[Entradas]]</f>
        <v>16.748529411764707</v>
      </c>
      <c r="AB541" s="12">
        <f>STOCK[[#This Row],[Stock Actual]]*STOCK[[#This Row],[Costo total]]</f>
        <v>0</v>
      </c>
    </row>
    <row r="542" spans="1:28" s="7" customFormat="1" ht="50" customHeight="1" x14ac:dyDescent="0.15">
      <c r="A542" s="7" t="s">
        <v>942</v>
      </c>
      <c r="B542" s="70"/>
      <c r="C542" s="7" t="s">
        <v>4</v>
      </c>
      <c r="D542" s="7" t="s">
        <v>461</v>
      </c>
      <c r="E542" s="7" t="s">
        <v>543</v>
      </c>
      <c r="F542" s="7" t="s">
        <v>244</v>
      </c>
      <c r="G542" s="7" t="s">
        <v>69</v>
      </c>
      <c r="H542" s="7">
        <f>STOCK[[#This Row],[Precio Final]]</f>
        <v>25</v>
      </c>
      <c r="I542" s="7">
        <f>STOCK[[#This Row],[Precio Venta Ideal (x1.5)]]</f>
        <v>25.572794117647057</v>
      </c>
      <c r="J542" s="8">
        <v>2</v>
      </c>
      <c r="K542" s="8">
        <f>SUMIFS(VENTAS[Cantidad],VENTAS[Código del producto Vendido],STOCK[[#This Row],[Code]])</f>
        <v>2</v>
      </c>
      <c r="L542" s="8">
        <f>STOCK[[#This Row],[Entradas]]-STOCK[[#This Row],[Salidas]]</f>
        <v>0</v>
      </c>
      <c r="M542" s="7">
        <f>STOCK[[#This Row],[Precio Final]]*10%</f>
        <v>2.5</v>
      </c>
      <c r="N542" s="7">
        <v>167</v>
      </c>
      <c r="O542" s="7">
        <v>17</v>
      </c>
      <c r="P542" s="7">
        <v>9.8235294117647065</v>
      </c>
      <c r="Q542" s="8">
        <v>270</v>
      </c>
      <c r="R542" s="7">
        <v>17.5</v>
      </c>
      <c r="S542" s="7">
        <f>STOCK[[#This Row],[Peso (g)]]*STOCK[[#This Row],[Precio Envío Kilogramo (USD)]]/1000</f>
        <v>4.7249999999999996</v>
      </c>
      <c r="T542" s="12">
        <f>STOCK[[#This Row],[Costo Unitario (USD)]]+STOCK[[#This Row],[Costo Envío (USD)]]+STOCK[[#This Row],[Comisión 10%]]</f>
        <v>17.048529411764704</v>
      </c>
      <c r="U542" s="7">
        <f>STOCK[[#This Row],[Costo total]]*1.5</f>
        <v>25.572794117647057</v>
      </c>
      <c r="V542" s="7">
        <v>25</v>
      </c>
      <c r="W542" s="7">
        <f>STOCK[[#This Row],[Precio Final]]-STOCK[[#This Row],[Costo total]]</f>
        <v>7.9514705882352956</v>
      </c>
      <c r="X542" s="7">
        <f>STOCK[[#This Row],[Ganancia Unitaria]]*STOCK[[#This Row],[Salidas]]</f>
        <v>15.902941176470591</v>
      </c>
      <c r="Y542" s="7" t="s">
        <v>519</v>
      </c>
      <c r="AA542" s="7">
        <f>STOCK[[#This Row],[Costo total]]*STOCK[[#This Row],[Entradas]]</f>
        <v>34.097058823529409</v>
      </c>
      <c r="AB542" s="7">
        <f>STOCK[[#This Row],[Stock Actual]]*STOCK[[#This Row],[Costo total]]</f>
        <v>0</v>
      </c>
    </row>
    <row r="543" spans="1:28" s="12" customFormat="1" ht="50" customHeight="1" x14ac:dyDescent="0.15">
      <c r="A543" s="12" t="s">
        <v>943</v>
      </c>
      <c r="B543" s="70"/>
      <c r="C543" s="12" t="s">
        <v>4</v>
      </c>
      <c r="D543" s="12" t="s">
        <v>461</v>
      </c>
      <c r="E543" s="12" t="s">
        <v>2134</v>
      </c>
      <c r="F543" s="12" t="s">
        <v>2135</v>
      </c>
      <c r="G543" s="12" t="s">
        <v>69</v>
      </c>
      <c r="H543" s="12">
        <f>STOCK[[#This Row],[Precio Final]]</f>
        <v>28</v>
      </c>
      <c r="I543" s="12">
        <f>STOCK[[#This Row],[Precio Venta Ideal (x1.5)]]</f>
        <v>31.841911764705884</v>
      </c>
      <c r="J543" s="87">
        <v>1</v>
      </c>
      <c r="K543" s="87">
        <f>SUMIFS(VENTAS[Cantidad],VENTAS[Código del producto Vendido],STOCK[[#This Row],[Code]])</f>
        <v>1</v>
      </c>
      <c r="L543" s="87">
        <f>STOCK[[#This Row],[Entradas]]-STOCK[[#This Row],[Salidas]]</f>
        <v>0</v>
      </c>
      <c r="M543" s="12">
        <f>STOCK[[#This Row],[Precio Final]]*10%</f>
        <v>2.8000000000000003</v>
      </c>
      <c r="N543" s="12">
        <v>227</v>
      </c>
      <c r="O543" s="12">
        <v>17</v>
      </c>
      <c r="P543" s="12">
        <v>13.352941176470589</v>
      </c>
      <c r="Q543" s="87">
        <v>290</v>
      </c>
      <c r="R543" s="12">
        <v>17.5</v>
      </c>
      <c r="S543" s="12">
        <f>STOCK[[#This Row],[Peso (g)]]*STOCK[[#This Row],[Precio Envío Kilogramo (USD)]]/1000</f>
        <v>5.0750000000000002</v>
      </c>
      <c r="T543" s="12">
        <f>STOCK[[#This Row],[Costo Unitario (USD)]]+STOCK[[#This Row],[Costo Envío (USD)]]+STOCK[[#This Row],[Comisión 10%]]</f>
        <v>21.227941176470591</v>
      </c>
      <c r="U543" s="12">
        <f>STOCK[[#This Row],[Costo total]]*1.5</f>
        <v>31.841911764705884</v>
      </c>
      <c r="V543" s="12">
        <v>28</v>
      </c>
      <c r="W543" s="12">
        <f>STOCK[[#This Row],[Precio Final]]-STOCK[[#This Row],[Costo total]]</f>
        <v>6.7720588235294095</v>
      </c>
      <c r="X543" s="12">
        <f>STOCK[[#This Row],[Ganancia Unitaria]]*STOCK[[#This Row],[Salidas]]</f>
        <v>6.7720588235294095</v>
      </c>
      <c r="AA543" s="12">
        <f>STOCK[[#This Row],[Costo total]]*STOCK[[#This Row],[Entradas]]</f>
        <v>21.227941176470591</v>
      </c>
      <c r="AB543" s="12">
        <f>STOCK[[#This Row],[Stock Actual]]*STOCK[[#This Row],[Costo total]]</f>
        <v>0</v>
      </c>
    </row>
    <row r="544" spans="1:28" s="7" customFormat="1" ht="50" customHeight="1" x14ac:dyDescent="0.15">
      <c r="A544" s="7" t="s">
        <v>944</v>
      </c>
      <c r="B544" s="70"/>
      <c r="C544" s="7" t="s">
        <v>4</v>
      </c>
      <c r="D544" s="7" t="s">
        <v>461</v>
      </c>
      <c r="E544" s="7" t="s">
        <v>542</v>
      </c>
      <c r="F544" s="7" t="s">
        <v>243</v>
      </c>
      <c r="G544" s="7" t="s">
        <v>69</v>
      </c>
      <c r="H544" s="7">
        <f>STOCK[[#This Row],[Precio Final]]</f>
        <v>30</v>
      </c>
      <c r="I544" s="7">
        <f>STOCK[[#This Row],[Precio Venta Ideal (x1.5)]]</f>
        <v>32.141911764705881</v>
      </c>
      <c r="J544" s="8">
        <v>1</v>
      </c>
      <c r="K544" s="8">
        <f>SUMIFS(VENTAS[Cantidad],VENTAS[Código del producto Vendido],STOCK[[#This Row],[Code]])</f>
        <v>1</v>
      </c>
      <c r="L544" s="8">
        <f>STOCK[[#This Row],[Entradas]]-STOCK[[#This Row],[Salidas]]</f>
        <v>0</v>
      </c>
      <c r="M544" s="7">
        <f>STOCK[[#This Row],[Precio Final]]*10%</f>
        <v>3</v>
      </c>
      <c r="N544" s="7">
        <v>227</v>
      </c>
      <c r="O544" s="7">
        <v>17</v>
      </c>
      <c r="P544" s="7">
        <v>13.352941176470589</v>
      </c>
      <c r="Q544" s="8">
        <v>290</v>
      </c>
      <c r="R544" s="7">
        <v>17.5</v>
      </c>
      <c r="S544" s="7">
        <f>STOCK[[#This Row],[Peso (g)]]*STOCK[[#This Row],[Precio Envío Kilogramo (USD)]]/1000</f>
        <v>5.0750000000000002</v>
      </c>
      <c r="T544" s="12">
        <f>STOCK[[#This Row],[Costo Unitario (USD)]]+STOCK[[#This Row],[Costo Envío (USD)]]+STOCK[[#This Row],[Comisión 10%]]</f>
        <v>21.42794117647059</v>
      </c>
      <c r="U544" s="7">
        <f>STOCK[[#This Row],[Costo total]]*1.5</f>
        <v>32.141911764705881</v>
      </c>
      <c r="V544" s="7">
        <v>30</v>
      </c>
      <c r="W544" s="7">
        <f>STOCK[[#This Row],[Precio Final]]-STOCK[[#This Row],[Costo total]]</f>
        <v>8.5720588235294102</v>
      </c>
      <c r="X544" s="7">
        <f>STOCK[[#This Row],[Ganancia Unitaria]]*STOCK[[#This Row],[Salidas]]</f>
        <v>8.5720588235294102</v>
      </c>
      <c r="AA544" s="7">
        <f>STOCK[[#This Row],[Costo total]]*STOCK[[#This Row],[Entradas]]</f>
        <v>21.42794117647059</v>
      </c>
      <c r="AB544" s="7">
        <f>STOCK[[#This Row],[Stock Actual]]*STOCK[[#This Row],[Costo total]]</f>
        <v>0</v>
      </c>
    </row>
    <row r="545" spans="1:28" s="12" customFormat="1" ht="50" customHeight="1" x14ac:dyDescent="0.15">
      <c r="A545" s="12" t="s">
        <v>945</v>
      </c>
      <c r="B545" s="70"/>
      <c r="C545" s="12" t="s">
        <v>4</v>
      </c>
      <c r="D545" s="12" t="s">
        <v>461</v>
      </c>
      <c r="E545" s="12" t="s">
        <v>542</v>
      </c>
      <c r="F545" s="12" t="s">
        <v>244</v>
      </c>
      <c r="G545" s="12" t="s">
        <v>69</v>
      </c>
      <c r="H545" s="12">
        <f>STOCK[[#This Row],[Precio Final]]</f>
        <v>22</v>
      </c>
      <c r="I545" s="12">
        <f>STOCK[[#This Row],[Precio Venta Ideal (x1.5)]]</f>
        <v>30.941911764705885</v>
      </c>
      <c r="J545" s="87">
        <v>1</v>
      </c>
      <c r="K545" s="87">
        <f>SUMIFS(VENTAS[Cantidad],VENTAS[Código del producto Vendido],STOCK[[#This Row],[Code]])</f>
        <v>1</v>
      </c>
      <c r="L545" s="87">
        <f>STOCK[[#This Row],[Entradas]]-STOCK[[#This Row],[Salidas]]</f>
        <v>0</v>
      </c>
      <c r="M545" s="12">
        <f>STOCK[[#This Row],[Precio Final]]*10%</f>
        <v>2.2000000000000002</v>
      </c>
      <c r="N545" s="12">
        <v>227</v>
      </c>
      <c r="O545" s="12">
        <v>17</v>
      </c>
      <c r="P545" s="12">
        <v>13.352941176470589</v>
      </c>
      <c r="Q545" s="87">
        <v>290</v>
      </c>
      <c r="R545" s="12">
        <v>17.5</v>
      </c>
      <c r="S545" s="12">
        <f>STOCK[[#This Row],[Peso (g)]]*STOCK[[#This Row],[Precio Envío Kilogramo (USD)]]/1000</f>
        <v>5.0750000000000002</v>
      </c>
      <c r="T545" s="12">
        <f>STOCK[[#This Row],[Costo Unitario (USD)]]+STOCK[[#This Row],[Costo Envío (USD)]]+STOCK[[#This Row],[Comisión 10%]]</f>
        <v>20.627941176470589</v>
      </c>
      <c r="U545" s="12">
        <f>STOCK[[#This Row],[Costo total]]*1.5</f>
        <v>30.941911764705885</v>
      </c>
      <c r="V545" s="12">
        <v>22</v>
      </c>
      <c r="W545" s="12">
        <f>STOCK[[#This Row],[Precio Final]]-STOCK[[#This Row],[Costo total]]</f>
        <v>1.3720588235294109</v>
      </c>
      <c r="X545" s="12">
        <f>STOCK[[#This Row],[Ganancia Unitaria]]*STOCK[[#This Row],[Salidas]]</f>
        <v>1.3720588235294109</v>
      </c>
      <c r="AA545" s="12">
        <f>STOCK[[#This Row],[Costo total]]*STOCK[[#This Row],[Entradas]]</f>
        <v>20.627941176470589</v>
      </c>
      <c r="AB545" s="12">
        <f>STOCK[[#This Row],[Stock Actual]]*STOCK[[#This Row],[Costo total]]</f>
        <v>0</v>
      </c>
    </row>
    <row r="546" spans="1:28" s="7" customFormat="1" ht="50" customHeight="1" x14ac:dyDescent="0.15">
      <c r="A546" s="7" t="s">
        <v>946</v>
      </c>
      <c r="B546" s="70"/>
      <c r="C546" s="7" t="s">
        <v>4</v>
      </c>
      <c r="D546" s="7" t="s">
        <v>88</v>
      </c>
      <c r="E546" s="7" t="s">
        <v>544</v>
      </c>
      <c r="F546" s="7" t="s">
        <v>249</v>
      </c>
      <c r="G546" s="7" t="s">
        <v>69</v>
      </c>
      <c r="H546" s="7">
        <f>STOCK[[#This Row],[Precio Final]]</f>
        <v>20</v>
      </c>
      <c r="I546" s="7">
        <f>STOCK[[#This Row],[Precio Venta Ideal (x1.5)]]</f>
        <v>20.743014705882352</v>
      </c>
      <c r="J546" s="8">
        <v>2</v>
      </c>
      <c r="K546" s="8">
        <f>SUMIFS(VENTAS[Cantidad],VENTAS[Código del producto Vendido],STOCK[[#This Row],[Code]])</f>
        <v>2</v>
      </c>
      <c r="L546" s="8">
        <f>STOCK[[#This Row],[Entradas]]-STOCK[[#This Row],[Salidas]]</f>
        <v>0</v>
      </c>
      <c r="M546" s="7">
        <f>STOCK[[#This Row],[Precio Final]]*10%</f>
        <v>2</v>
      </c>
      <c r="N546" s="7">
        <v>152</v>
      </c>
      <c r="O546" s="7">
        <v>17</v>
      </c>
      <c r="P546" s="7">
        <v>8.9411764705882355</v>
      </c>
      <c r="Q546" s="8">
        <v>165</v>
      </c>
      <c r="R546" s="7">
        <v>17.5</v>
      </c>
      <c r="S546" s="7">
        <f>STOCK[[#This Row],[Peso (g)]]*STOCK[[#This Row],[Precio Envío Kilogramo (USD)]]/1000</f>
        <v>2.8875000000000002</v>
      </c>
      <c r="T546" s="12">
        <f>STOCK[[#This Row],[Costo Unitario (USD)]]+STOCK[[#This Row],[Costo Envío (USD)]]+STOCK[[#This Row],[Comisión 10%]]</f>
        <v>13.828676470588235</v>
      </c>
      <c r="U546" s="7">
        <f>STOCK[[#This Row],[Costo total]]*1.5</f>
        <v>20.743014705882352</v>
      </c>
      <c r="V546" s="7">
        <v>20</v>
      </c>
      <c r="W546" s="7">
        <f>STOCK[[#This Row],[Precio Final]]-STOCK[[#This Row],[Costo total]]</f>
        <v>6.1713235294117652</v>
      </c>
      <c r="X546" s="7">
        <f>STOCK[[#This Row],[Ganancia Unitaria]]*STOCK[[#This Row],[Salidas]]</f>
        <v>12.34264705882353</v>
      </c>
      <c r="AA546" s="7">
        <f>STOCK[[#This Row],[Costo total]]*STOCK[[#This Row],[Entradas]]</f>
        <v>27.65735294117647</v>
      </c>
      <c r="AB546" s="7">
        <f>STOCK[[#This Row],[Stock Actual]]*STOCK[[#This Row],[Costo total]]</f>
        <v>0</v>
      </c>
    </row>
    <row r="547" spans="1:28" s="12" customFormat="1" ht="50" customHeight="1" x14ac:dyDescent="0.15">
      <c r="A547" s="12" t="s">
        <v>947</v>
      </c>
      <c r="B547" s="70"/>
      <c r="C547" s="12" t="s">
        <v>4</v>
      </c>
      <c r="D547" s="12" t="s">
        <v>1791</v>
      </c>
      <c r="E547" s="12" t="s">
        <v>546</v>
      </c>
      <c r="F547" s="12" t="s">
        <v>2122</v>
      </c>
      <c r="G547" s="12" t="s">
        <v>69</v>
      </c>
      <c r="H547" s="12">
        <f>STOCK[[#This Row],[Precio Final]]</f>
        <v>12</v>
      </c>
      <c r="I547" s="12">
        <f>STOCK[[#This Row],[Precio Venta Ideal (x1.5)]]</f>
        <v>11.445220588235294</v>
      </c>
      <c r="J547" s="87">
        <v>1</v>
      </c>
      <c r="K547" s="87">
        <f>SUMIFS(VENTAS[Cantidad],VENTAS[Código del producto Vendido],STOCK[[#This Row],[Code]])</f>
        <v>1</v>
      </c>
      <c r="L547" s="87">
        <f>STOCK[[#This Row],[Entradas]]-STOCK[[#This Row],[Salidas]]</f>
        <v>0</v>
      </c>
      <c r="M547" s="12">
        <f>STOCK[[#This Row],[Precio Final]]*10%</f>
        <v>1.2000000000000002</v>
      </c>
      <c r="N547" s="12">
        <v>87</v>
      </c>
      <c r="O547" s="12">
        <v>17</v>
      </c>
      <c r="P547" s="12">
        <v>5.117647058823529</v>
      </c>
      <c r="Q547" s="87">
        <v>75</v>
      </c>
      <c r="R547" s="12">
        <v>17.5</v>
      </c>
      <c r="S547" s="12">
        <f>STOCK[[#This Row],[Peso (g)]]*STOCK[[#This Row],[Precio Envío Kilogramo (USD)]]/1000</f>
        <v>1.3125</v>
      </c>
      <c r="T547" s="12">
        <f>STOCK[[#This Row],[Costo Unitario (USD)]]+STOCK[[#This Row],[Costo Envío (USD)]]+STOCK[[#This Row],[Comisión 10%]]</f>
        <v>7.6301470588235292</v>
      </c>
      <c r="U547" s="12">
        <f>STOCK[[#This Row],[Costo total]]*1.5</f>
        <v>11.445220588235294</v>
      </c>
      <c r="V547" s="12">
        <v>12</v>
      </c>
      <c r="W547" s="12">
        <f>STOCK[[#This Row],[Precio Final]]-STOCK[[#This Row],[Costo total]]</f>
        <v>4.3698529411764708</v>
      </c>
      <c r="X547" s="12">
        <f>STOCK[[#This Row],[Ganancia Unitaria]]*STOCK[[#This Row],[Salidas]]</f>
        <v>4.3698529411764708</v>
      </c>
      <c r="Y547" s="12" t="s">
        <v>519</v>
      </c>
      <c r="AA547" s="12">
        <f>STOCK[[#This Row],[Costo total]]*STOCK[[#This Row],[Entradas]]</f>
        <v>7.6301470588235292</v>
      </c>
      <c r="AB547" s="12">
        <f>STOCK[[#This Row],[Stock Actual]]*STOCK[[#This Row],[Costo total]]</f>
        <v>0</v>
      </c>
    </row>
    <row r="548" spans="1:28" s="7" customFormat="1" ht="50" customHeight="1" x14ac:dyDescent="0.15">
      <c r="A548" s="7" t="s">
        <v>948</v>
      </c>
      <c r="B548" s="70"/>
      <c r="C548" s="7" t="s">
        <v>4</v>
      </c>
      <c r="D548" s="7" t="s">
        <v>134</v>
      </c>
      <c r="E548" s="7" t="s">
        <v>546</v>
      </c>
      <c r="F548" s="7" t="s">
        <v>2132</v>
      </c>
      <c r="G548" s="7" t="s">
        <v>69</v>
      </c>
      <c r="H548" s="7">
        <f>STOCK[[#This Row],[Precio Final]]</f>
        <v>12</v>
      </c>
      <c r="I548" s="7">
        <f>STOCK[[#This Row],[Precio Venta Ideal (x1.5)]]</f>
        <v>11.445220588235294</v>
      </c>
      <c r="J548" s="8">
        <v>1</v>
      </c>
      <c r="K548" s="8">
        <f>SUMIFS(VENTAS[Cantidad],VENTAS[Código del producto Vendido],STOCK[[#This Row],[Code]])</f>
        <v>0</v>
      </c>
      <c r="L548" s="8">
        <f>STOCK[[#This Row],[Entradas]]-STOCK[[#This Row],[Salidas]]</f>
        <v>1</v>
      </c>
      <c r="M548" s="7">
        <f>STOCK[[#This Row],[Precio Final]]*10%</f>
        <v>1.2000000000000002</v>
      </c>
      <c r="N548" s="7">
        <v>87</v>
      </c>
      <c r="O548" s="7">
        <v>17</v>
      </c>
      <c r="P548" s="7">
        <v>5.117647058823529</v>
      </c>
      <c r="Q548" s="8">
        <v>75</v>
      </c>
      <c r="R548" s="7">
        <v>17.5</v>
      </c>
      <c r="S548" s="7">
        <f>STOCK[[#This Row],[Peso (g)]]*STOCK[[#This Row],[Precio Envío Kilogramo (USD)]]/1000</f>
        <v>1.3125</v>
      </c>
      <c r="T548" s="12">
        <f>STOCK[[#This Row],[Costo Unitario (USD)]]+STOCK[[#This Row],[Costo Envío (USD)]]+STOCK[[#This Row],[Comisión 10%]]</f>
        <v>7.6301470588235292</v>
      </c>
      <c r="U548" s="7">
        <f>STOCK[[#This Row],[Costo total]]*1.5</f>
        <v>11.445220588235294</v>
      </c>
      <c r="V548" s="7">
        <v>12</v>
      </c>
      <c r="W548" s="7">
        <f>STOCK[[#This Row],[Precio Final]]-STOCK[[#This Row],[Costo total]]</f>
        <v>4.3698529411764708</v>
      </c>
      <c r="X548" s="7">
        <f>STOCK[[#This Row],[Ganancia Unitaria]]*STOCK[[#This Row],[Salidas]]</f>
        <v>0</v>
      </c>
      <c r="Y548" s="7" t="s">
        <v>519</v>
      </c>
      <c r="AA548" s="7">
        <f>STOCK[[#This Row],[Costo total]]*STOCK[[#This Row],[Entradas]]</f>
        <v>7.6301470588235292</v>
      </c>
      <c r="AB548" s="7">
        <f>STOCK[[#This Row],[Stock Actual]]*STOCK[[#This Row],[Costo total]]</f>
        <v>7.6301470588235292</v>
      </c>
    </row>
    <row r="549" spans="1:28" s="12" customFormat="1" ht="50" customHeight="1" x14ac:dyDescent="0.15">
      <c r="A549" s="12" t="s">
        <v>949</v>
      </c>
      <c r="B549" s="70"/>
      <c r="C549" s="12" t="s">
        <v>4</v>
      </c>
      <c r="D549" s="12" t="s">
        <v>134</v>
      </c>
      <c r="E549" s="12" t="s">
        <v>546</v>
      </c>
      <c r="F549" s="12" t="s">
        <v>2103</v>
      </c>
      <c r="G549" s="12" t="s">
        <v>69</v>
      </c>
      <c r="H549" s="12">
        <f>STOCK[[#This Row],[Precio Final]]</f>
        <v>12</v>
      </c>
      <c r="I549" s="12">
        <f>STOCK[[#This Row],[Precio Venta Ideal (x1.5)]]</f>
        <v>11.445220588235294</v>
      </c>
      <c r="J549" s="87">
        <v>1</v>
      </c>
      <c r="K549" s="87">
        <f>SUMIFS(VENTAS[Cantidad],VENTAS[Código del producto Vendido],STOCK[[#This Row],[Code]])</f>
        <v>0</v>
      </c>
      <c r="L549" s="87">
        <f>STOCK[[#This Row],[Entradas]]-STOCK[[#This Row],[Salidas]]</f>
        <v>1</v>
      </c>
      <c r="M549" s="12">
        <f>STOCK[[#This Row],[Precio Final]]*10%</f>
        <v>1.2000000000000002</v>
      </c>
      <c r="N549" s="12">
        <v>87</v>
      </c>
      <c r="O549" s="12">
        <v>17</v>
      </c>
      <c r="P549" s="12">
        <v>5.117647058823529</v>
      </c>
      <c r="Q549" s="87">
        <v>75</v>
      </c>
      <c r="R549" s="12">
        <v>17.5</v>
      </c>
      <c r="S549" s="12">
        <f>STOCK[[#This Row],[Peso (g)]]*STOCK[[#This Row],[Precio Envío Kilogramo (USD)]]/1000</f>
        <v>1.3125</v>
      </c>
      <c r="T549" s="12">
        <f>STOCK[[#This Row],[Costo Unitario (USD)]]+STOCK[[#This Row],[Costo Envío (USD)]]+STOCK[[#This Row],[Comisión 10%]]</f>
        <v>7.6301470588235292</v>
      </c>
      <c r="U549" s="12">
        <f>STOCK[[#This Row],[Costo total]]*1.5</f>
        <v>11.445220588235294</v>
      </c>
      <c r="V549" s="12">
        <v>12</v>
      </c>
      <c r="W549" s="12">
        <f>STOCK[[#This Row],[Precio Final]]-STOCK[[#This Row],[Costo total]]</f>
        <v>4.3698529411764708</v>
      </c>
      <c r="X549" s="12">
        <f>STOCK[[#This Row],[Ganancia Unitaria]]*STOCK[[#This Row],[Salidas]]</f>
        <v>0</v>
      </c>
      <c r="Y549" s="12" t="s">
        <v>519</v>
      </c>
      <c r="AA549" s="12">
        <f>STOCK[[#This Row],[Costo total]]*STOCK[[#This Row],[Entradas]]</f>
        <v>7.6301470588235292</v>
      </c>
      <c r="AB549" s="12">
        <f>STOCK[[#This Row],[Stock Actual]]*STOCK[[#This Row],[Costo total]]</f>
        <v>7.6301470588235292</v>
      </c>
    </row>
    <row r="550" spans="1:28" s="7" customFormat="1" ht="50" customHeight="1" x14ac:dyDescent="0.15">
      <c r="A550" s="7" t="s">
        <v>950</v>
      </c>
      <c r="B550" s="70"/>
      <c r="C550" s="7" t="s">
        <v>4</v>
      </c>
      <c r="D550" s="7" t="s">
        <v>134</v>
      </c>
      <c r="E550" s="7" t="s">
        <v>547</v>
      </c>
      <c r="F550" s="7" t="s">
        <v>241</v>
      </c>
      <c r="G550" s="7" t="s">
        <v>69</v>
      </c>
      <c r="H550" s="7">
        <f>STOCK[[#This Row],[Precio Final]]</f>
        <v>15</v>
      </c>
      <c r="I550" s="7">
        <f>STOCK[[#This Row],[Precio Venta Ideal (x1.5)]]</f>
        <v>12.913235294117648</v>
      </c>
      <c r="J550" s="8">
        <v>2</v>
      </c>
      <c r="K550" s="8">
        <f>SUMIFS(VENTAS[Cantidad],VENTAS[Código del producto Vendido],STOCK[[#This Row],[Code]])</f>
        <v>2</v>
      </c>
      <c r="L550" s="8">
        <f>STOCK[[#This Row],[Entradas]]-STOCK[[#This Row],[Salidas]]</f>
        <v>0</v>
      </c>
      <c r="M550" s="7">
        <f>STOCK[[#This Row],[Precio Final]]*10%</f>
        <v>1.5</v>
      </c>
      <c r="N550" s="7">
        <v>103</v>
      </c>
      <c r="O550" s="7">
        <v>17</v>
      </c>
      <c r="P550" s="7">
        <v>6.0588235294117645</v>
      </c>
      <c r="Q550" s="8">
        <v>60</v>
      </c>
      <c r="R550" s="7">
        <v>17.5</v>
      </c>
      <c r="S550" s="7">
        <f>STOCK[[#This Row],[Peso (g)]]*STOCK[[#This Row],[Precio Envío Kilogramo (USD)]]/1000</f>
        <v>1.05</v>
      </c>
      <c r="T550" s="12">
        <f>STOCK[[#This Row],[Costo Unitario (USD)]]+STOCK[[#This Row],[Costo Envío (USD)]]+STOCK[[#This Row],[Comisión 10%]]</f>
        <v>8.6088235294117652</v>
      </c>
      <c r="U550" s="7">
        <f>STOCK[[#This Row],[Costo total]]*1.5</f>
        <v>12.913235294117648</v>
      </c>
      <c r="V550" s="7">
        <v>15</v>
      </c>
      <c r="W550" s="7">
        <f>STOCK[[#This Row],[Precio Final]]-STOCK[[#This Row],[Costo total]]</f>
        <v>6.3911764705882348</v>
      </c>
      <c r="X550" s="7">
        <f>STOCK[[#This Row],[Ganancia Unitaria]]*STOCK[[#This Row],[Salidas]]</f>
        <v>12.78235294117647</v>
      </c>
      <c r="Y550" s="7" t="s">
        <v>519</v>
      </c>
      <c r="AA550" s="7">
        <f>STOCK[[#This Row],[Costo total]]*STOCK[[#This Row],[Entradas]]</f>
        <v>17.21764705882353</v>
      </c>
      <c r="AB550" s="7">
        <f>STOCK[[#This Row],[Stock Actual]]*STOCK[[#This Row],[Costo total]]</f>
        <v>0</v>
      </c>
    </row>
    <row r="551" spans="1:28" s="12" customFormat="1" ht="50" customHeight="1" x14ac:dyDescent="0.15">
      <c r="A551" s="12" t="s">
        <v>951</v>
      </c>
      <c r="B551" s="70"/>
      <c r="C551" s="12" t="s">
        <v>4</v>
      </c>
      <c r="D551" s="12" t="s">
        <v>134</v>
      </c>
      <c r="E551" s="12" t="s">
        <v>547</v>
      </c>
      <c r="F551" s="12" t="s">
        <v>243</v>
      </c>
      <c r="G551" s="12" t="s">
        <v>69</v>
      </c>
      <c r="H551" s="12">
        <f>STOCK[[#This Row],[Precio Final]]</f>
        <v>12</v>
      </c>
      <c r="I551" s="12">
        <f>STOCK[[#This Row],[Precio Venta Ideal (x1.5)]]</f>
        <v>12.463235294117647</v>
      </c>
      <c r="J551" s="87">
        <v>2</v>
      </c>
      <c r="K551" s="87">
        <f>SUMIFS(VENTAS[Cantidad],VENTAS[Código del producto Vendido],STOCK[[#This Row],[Code]])</f>
        <v>2</v>
      </c>
      <c r="L551" s="87">
        <f>STOCK[[#This Row],[Entradas]]-STOCK[[#This Row],[Salidas]]</f>
        <v>0</v>
      </c>
      <c r="M551" s="12">
        <f>STOCK[[#This Row],[Precio Final]]*10%</f>
        <v>1.2000000000000002</v>
      </c>
      <c r="N551" s="12">
        <v>103</v>
      </c>
      <c r="O551" s="12">
        <v>17</v>
      </c>
      <c r="P551" s="12">
        <v>6.0588235294117645</v>
      </c>
      <c r="Q551" s="87">
        <v>60</v>
      </c>
      <c r="R551" s="12">
        <v>17.5</v>
      </c>
      <c r="S551" s="12">
        <f>STOCK[[#This Row],[Peso (g)]]*STOCK[[#This Row],[Precio Envío Kilogramo (USD)]]/1000</f>
        <v>1.05</v>
      </c>
      <c r="T551" s="12">
        <f>STOCK[[#This Row],[Costo Unitario (USD)]]+STOCK[[#This Row],[Costo Envío (USD)]]+STOCK[[#This Row],[Comisión 10%]]</f>
        <v>8.3088235294117645</v>
      </c>
      <c r="U551" s="12">
        <f>STOCK[[#This Row],[Costo total]]*1.5</f>
        <v>12.463235294117647</v>
      </c>
      <c r="V551" s="12">
        <v>12</v>
      </c>
      <c r="W551" s="12">
        <f>STOCK[[#This Row],[Precio Final]]-STOCK[[#This Row],[Costo total]]</f>
        <v>3.6911764705882355</v>
      </c>
      <c r="X551" s="12">
        <f>STOCK[[#This Row],[Ganancia Unitaria]]*STOCK[[#This Row],[Salidas]]</f>
        <v>7.382352941176471</v>
      </c>
      <c r="Y551" s="12" t="s">
        <v>519</v>
      </c>
      <c r="AA551" s="12">
        <f>STOCK[[#This Row],[Costo total]]*STOCK[[#This Row],[Entradas]]</f>
        <v>16.617647058823529</v>
      </c>
      <c r="AB551" s="12">
        <f>STOCK[[#This Row],[Stock Actual]]*STOCK[[#This Row],[Costo total]]</f>
        <v>0</v>
      </c>
    </row>
    <row r="552" spans="1:28" s="7" customFormat="1" ht="50" customHeight="1" x14ac:dyDescent="0.15">
      <c r="A552" s="7" t="s">
        <v>952</v>
      </c>
      <c r="B552" s="70"/>
      <c r="C552" s="7" t="s">
        <v>4</v>
      </c>
      <c r="D552" s="7" t="s">
        <v>1905</v>
      </c>
      <c r="E552" s="7" t="s">
        <v>1570</v>
      </c>
      <c r="F552" s="7" t="s">
        <v>2148</v>
      </c>
      <c r="G552" s="7" t="s">
        <v>69</v>
      </c>
      <c r="H552" s="7">
        <f>STOCK[[#This Row],[Precio Final]]</f>
        <v>40</v>
      </c>
      <c r="I552" s="7">
        <f>STOCK[[#This Row],[Precio Venta Ideal (x1.5)]]</f>
        <v>46.72941176470588</v>
      </c>
      <c r="J552" s="8">
        <v>2</v>
      </c>
      <c r="K552" s="8">
        <f>SUMIFS(VENTAS[Cantidad],VENTAS[Código del producto Vendido],STOCK[[#This Row],[Code]])</f>
        <v>2</v>
      </c>
      <c r="L552" s="8">
        <f>STOCK[[#This Row],[Entradas]]-STOCK[[#This Row],[Salidas]]</f>
        <v>0</v>
      </c>
      <c r="M552" s="7">
        <f>STOCK[[#This Row],[Precio Final]]*10%</f>
        <v>4</v>
      </c>
      <c r="N552" s="7">
        <v>295</v>
      </c>
      <c r="O552" s="7">
        <v>17</v>
      </c>
      <c r="P552" s="7">
        <v>17.352941176470587</v>
      </c>
      <c r="Q552" s="8">
        <v>560</v>
      </c>
      <c r="R552" s="7">
        <v>17.5</v>
      </c>
      <c r="S552" s="7">
        <f>STOCK[[#This Row],[Peso (g)]]*STOCK[[#This Row],[Precio Envío Kilogramo (USD)]]/1000</f>
        <v>9.8000000000000007</v>
      </c>
      <c r="T552" s="12">
        <f>STOCK[[#This Row],[Costo Unitario (USD)]]+STOCK[[#This Row],[Costo Envío (USD)]]+STOCK[[#This Row],[Comisión 10%]]</f>
        <v>31.152941176470588</v>
      </c>
      <c r="U552" s="7">
        <f>STOCK[[#This Row],[Costo total]]*1.5</f>
        <v>46.72941176470588</v>
      </c>
      <c r="V552" s="7">
        <v>40</v>
      </c>
      <c r="W552" s="7">
        <f>STOCK[[#This Row],[Precio Final]]-STOCK[[#This Row],[Costo total]]</f>
        <v>8.8470588235294123</v>
      </c>
      <c r="X552" s="7">
        <f>STOCK[[#This Row],[Ganancia Unitaria]]*STOCK[[#This Row],[Salidas]]</f>
        <v>17.694117647058825</v>
      </c>
      <c r="Y552" s="7" t="s">
        <v>519</v>
      </c>
      <c r="AA552" s="7">
        <f>STOCK[[#This Row],[Costo total]]*STOCK[[#This Row],[Entradas]]</f>
        <v>62.305882352941175</v>
      </c>
      <c r="AB552" s="7">
        <f>STOCK[[#This Row],[Stock Actual]]*STOCK[[#This Row],[Costo total]]</f>
        <v>0</v>
      </c>
    </row>
    <row r="553" spans="1:28" s="12" customFormat="1" ht="50" customHeight="1" x14ac:dyDescent="0.15">
      <c r="A553" s="12" t="s">
        <v>953</v>
      </c>
      <c r="B553" s="70"/>
      <c r="C553" s="12" t="s">
        <v>4</v>
      </c>
      <c r="D553" s="12" t="s">
        <v>1911</v>
      </c>
      <c r="E553" s="12" t="s">
        <v>550</v>
      </c>
      <c r="F553" s="12" t="s">
        <v>2103</v>
      </c>
      <c r="G553" s="12" t="s">
        <v>69</v>
      </c>
      <c r="H553" s="12">
        <f>STOCK[[#This Row],[Precio Final]]</f>
        <v>15</v>
      </c>
      <c r="I553" s="12">
        <f>STOCK[[#This Row],[Precio Venta Ideal (x1.5)]]</f>
        <v>20.391176470588235</v>
      </c>
      <c r="J553" s="87">
        <v>1</v>
      </c>
      <c r="K553" s="87">
        <f>SUMIFS(VENTAS[Cantidad],VENTAS[Código del producto Vendido],STOCK[[#This Row],[Code]])</f>
        <v>1</v>
      </c>
      <c r="L553" s="87">
        <f>STOCK[[#This Row],[Entradas]]-STOCK[[#This Row],[Salidas]]</f>
        <v>0</v>
      </c>
      <c r="M553" s="12">
        <f>STOCK[[#This Row],[Precio Final]]*10%</f>
        <v>1.5</v>
      </c>
      <c r="N553" s="12">
        <v>158</v>
      </c>
      <c r="O553" s="12">
        <v>17</v>
      </c>
      <c r="P553" s="12">
        <v>9.2941176470588243</v>
      </c>
      <c r="Q553" s="87">
        <v>160</v>
      </c>
      <c r="R553" s="12">
        <v>17.5</v>
      </c>
      <c r="S553" s="12">
        <f>STOCK[[#This Row],[Peso (g)]]*STOCK[[#This Row],[Precio Envío Kilogramo (USD)]]/1000</f>
        <v>2.8</v>
      </c>
      <c r="T553" s="12">
        <f>STOCK[[#This Row],[Costo Unitario (USD)]]+STOCK[[#This Row],[Costo Envío (USD)]]+STOCK[[#This Row],[Comisión 10%]]</f>
        <v>13.594117647058823</v>
      </c>
      <c r="U553" s="12">
        <f>STOCK[[#This Row],[Costo total]]*1.5</f>
        <v>20.391176470588235</v>
      </c>
      <c r="V553" s="12">
        <v>15</v>
      </c>
      <c r="W553" s="12">
        <f>STOCK[[#This Row],[Precio Final]]-STOCK[[#This Row],[Costo total]]</f>
        <v>1.4058823529411768</v>
      </c>
      <c r="X553" s="12">
        <f>STOCK[[#This Row],[Ganancia Unitaria]]*STOCK[[#This Row],[Salidas]]</f>
        <v>1.4058823529411768</v>
      </c>
      <c r="Y553" s="12" t="s">
        <v>519</v>
      </c>
      <c r="AA553" s="12">
        <f>STOCK[[#This Row],[Costo total]]*STOCK[[#This Row],[Entradas]]</f>
        <v>13.594117647058823</v>
      </c>
      <c r="AB553" s="12">
        <f>STOCK[[#This Row],[Stock Actual]]*STOCK[[#This Row],[Costo total]]</f>
        <v>0</v>
      </c>
    </row>
    <row r="554" spans="1:28" s="7" customFormat="1" ht="50" customHeight="1" x14ac:dyDescent="0.15">
      <c r="A554" s="7" t="s">
        <v>954</v>
      </c>
      <c r="B554" s="70"/>
      <c r="C554" s="7" t="s">
        <v>4</v>
      </c>
      <c r="D554" s="7" t="s">
        <v>1911</v>
      </c>
      <c r="E554" s="7" t="s">
        <v>549</v>
      </c>
      <c r="F554" s="7" t="s">
        <v>241</v>
      </c>
      <c r="G554" s="7" t="s">
        <v>69</v>
      </c>
      <c r="H554" s="7">
        <f>STOCK[[#This Row],[Precio Final]]</f>
        <v>18</v>
      </c>
      <c r="I554" s="7">
        <f>STOCK[[#This Row],[Precio Venta Ideal (x1.5)]]</f>
        <v>20.664705882352941</v>
      </c>
      <c r="J554" s="8">
        <v>1</v>
      </c>
      <c r="K554" s="8">
        <f>SUMIFS(VENTAS[Cantidad],VENTAS[Código del producto Vendido],STOCK[[#This Row],[Code]])</f>
        <v>1</v>
      </c>
      <c r="L554" s="8">
        <f>STOCK[[#This Row],[Entradas]]-STOCK[[#This Row],[Salidas]]</f>
        <v>0</v>
      </c>
      <c r="M554" s="7">
        <f>STOCK[[#This Row],[Precio Final]]*10%</f>
        <v>1.8</v>
      </c>
      <c r="N554" s="7">
        <v>156</v>
      </c>
      <c r="O554" s="7">
        <v>17</v>
      </c>
      <c r="P554" s="7">
        <v>9.1764705882352935</v>
      </c>
      <c r="Q554" s="8">
        <v>160</v>
      </c>
      <c r="R554" s="7">
        <v>17.5</v>
      </c>
      <c r="S554" s="7">
        <f>STOCK[[#This Row],[Peso (g)]]*STOCK[[#This Row],[Precio Envío Kilogramo (USD)]]/1000</f>
        <v>2.8</v>
      </c>
      <c r="T554" s="12">
        <f>STOCK[[#This Row],[Costo Unitario (USD)]]+STOCK[[#This Row],[Costo Envío (USD)]]+STOCK[[#This Row],[Comisión 10%]]</f>
        <v>13.776470588235295</v>
      </c>
      <c r="U554" s="7">
        <f>STOCK[[#This Row],[Costo total]]*1.5</f>
        <v>20.664705882352941</v>
      </c>
      <c r="V554" s="7">
        <v>18</v>
      </c>
      <c r="W554" s="7">
        <f>STOCK[[#This Row],[Precio Final]]-STOCK[[#This Row],[Costo total]]</f>
        <v>4.2235294117647051</v>
      </c>
      <c r="X554" s="7">
        <f>STOCK[[#This Row],[Ganancia Unitaria]]*STOCK[[#This Row],[Salidas]]</f>
        <v>4.2235294117647051</v>
      </c>
      <c r="Y554" s="7" t="s">
        <v>519</v>
      </c>
      <c r="AA554" s="7">
        <f>STOCK[[#This Row],[Costo total]]*STOCK[[#This Row],[Entradas]]</f>
        <v>13.776470588235295</v>
      </c>
      <c r="AB554" s="7">
        <f>STOCK[[#This Row],[Stock Actual]]*STOCK[[#This Row],[Costo total]]</f>
        <v>0</v>
      </c>
    </row>
    <row r="555" spans="1:28" s="12" customFormat="1" ht="50" customHeight="1" x14ac:dyDescent="0.15">
      <c r="A555" s="12" t="s">
        <v>955</v>
      </c>
      <c r="B555" s="70"/>
      <c r="C555" s="12" t="s">
        <v>4</v>
      </c>
      <c r="D555" s="12" t="s">
        <v>26</v>
      </c>
      <c r="E555" s="12" t="s">
        <v>2139</v>
      </c>
      <c r="F555" s="12" t="s">
        <v>2103</v>
      </c>
      <c r="G555" s="12" t="s">
        <v>69</v>
      </c>
      <c r="H555" s="12">
        <f>STOCK[[#This Row],[Precio Final]]</f>
        <v>35</v>
      </c>
      <c r="I555" s="12">
        <f>STOCK[[#This Row],[Precio Venta Ideal (x1.5)]]</f>
        <v>40.731617647058826</v>
      </c>
      <c r="J555" s="87">
        <v>2</v>
      </c>
      <c r="K555" s="87">
        <f>SUMIFS(VENTAS[Cantidad],VENTAS[Código del producto Vendido],STOCK[[#This Row],[Code]])</f>
        <v>2</v>
      </c>
      <c r="L555" s="87">
        <f>STOCK[[#This Row],[Entradas]]-STOCK[[#This Row],[Salidas]]</f>
        <v>0</v>
      </c>
      <c r="M555" s="12">
        <f>STOCK[[#This Row],[Precio Final]]*10%</f>
        <v>3.5</v>
      </c>
      <c r="N555" s="12">
        <v>298</v>
      </c>
      <c r="O555" s="12">
        <v>17</v>
      </c>
      <c r="P555" s="12">
        <v>17.529411764705884</v>
      </c>
      <c r="Q555" s="87">
        <v>350</v>
      </c>
      <c r="R555" s="12">
        <v>17.5</v>
      </c>
      <c r="S555" s="12">
        <f>STOCK[[#This Row],[Peso (g)]]*STOCK[[#This Row],[Precio Envío Kilogramo (USD)]]/1000</f>
        <v>6.125</v>
      </c>
      <c r="T555" s="12">
        <f>STOCK[[#This Row],[Costo Unitario (USD)]]+STOCK[[#This Row],[Costo Envío (USD)]]+STOCK[[#This Row],[Comisión 10%]]</f>
        <v>27.154411764705884</v>
      </c>
      <c r="U555" s="12">
        <f>STOCK[[#This Row],[Costo total]]*1.5</f>
        <v>40.731617647058826</v>
      </c>
      <c r="V555" s="12">
        <v>35</v>
      </c>
      <c r="W555" s="12">
        <f>STOCK[[#This Row],[Precio Final]]-STOCK[[#This Row],[Costo total]]</f>
        <v>7.845588235294116</v>
      </c>
      <c r="X555" s="12">
        <f>STOCK[[#This Row],[Ganancia Unitaria]]*STOCK[[#This Row],[Salidas]]</f>
        <v>15.691176470588232</v>
      </c>
      <c r="AA555" s="12">
        <f>STOCK[[#This Row],[Costo total]]*STOCK[[#This Row],[Entradas]]</f>
        <v>54.308823529411768</v>
      </c>
      <c r="AB555" s="12">
        <f>STOCK[[#This Row],[Stock Actual]]*STOCK[[#This Row],[Costo total]]</f>
        <v>0</v>
      </c>
    </row>
    <row r="556" spans="1:28" s="7" customFormat="1" ht="50" customHeight="1" x14ac:dyDescent="0.15">
      <c r="A556" s="7" t="s">
        <v>956</v>
      </c>
      <c r="B556" s="70"/>
      <c r="C556" s="7" t="s">
        <v>4</v>
      </c>
      <c r="D556" s="7" t="s">
        <v>26</v>
      </c>
      <c r="E556" s="7" t="s">
        <v>552</v>
      </c>
      <c r="F556" s="7" t="s">
        <v>243</v>
      </c>
      <c r="G556" s="7" t="s">
        <v>69</v>
      </c>
      <c r="H556" s="7">
        <f>STOCK[[#This Row],[Precio Final]]</f>
        <v>35</v>
      </c>
      <c r="I556" s="7">
        <f>STOCK[[#This Row],[Precio Venta Ideal (x1.5)]]</f>
        <v>40.731617647058826</v>
      </c>
      <c r="J556" s="8">
        <v>1</v>
      </c>
      <c r="K556" s="8">
        <f>SUMIFS(VENTAS[Cantidad],VENTAS[Código del producto Vendido],STOCK[[#This Row],[Code]])</f>
        <v>1</v>
      </c>
      <c r="L556" s="8">
        <f>STOCK[[#This Row],[Entradas]]-STOCK[[#This Row],[Salidas]]</f>
        <v>0</v>
      </c>
      <c r="M556" s="7">
        <f>STOCK[[#This Row],[Precio Final]]*10%</f>
        <v>3.5</v>
      </c>
      <c r="N556" s="7">
        <v>298</v>
      </c>
      <c r="O556" s="7">
        <v>17</v>
      </c>
      <c r="P556" s="7">
        <v>17.529411764705884</v>
      </c>
      <c r="Q556" s="8">
        <v>350</v>
      </c>
      <c r="R556" s="7">
        <v>17.5</v>
      </c>
      <c r="S556" s="7">
        <f>STOCK[[#This Row],[Peso (g)]]*STOCK[[#This Row],[Precio Envío Kilogramo (USD)]]/1000</f>
        <v>6.125</v>
      </c>
      <c r="T556" s="12">
        <f>STOCK[[#This Row],[Costo Unitario (USD)]]+STOCK[[#This Row],[Costo Envío (USD)]]+STOCK[[#This Row],[Comisión 10%]]</f>
        <v>27.154411764705884</v>
      </c>
      <c r="U556" s="7">
        <f>STOCK[[#This Row],[Costo total]]*1.5</f>
        <v>40.731617647058826</v>
      </c>
      <c r="V556" s="7">
        <v>35</v>
      </c>
      <c r="W556" s="7">
        <f>STOCK[[#This Row],[Precio Final]]-STOCK[[#This Row],[Costo total]]</f>
        <v>7.845588235294116</v>
      </c>
      <c r="X556" s="7">
        <f>STOCK[[#This Row],[Ganancia Unitaria]]*STOCK[[#This Row],[Salidas]]</f>
        <v>7.845588235294116</v>
      </c>
      <c r="AA556" s="7">
        <f>STOCK[[#This Row],[Costo total]]*STOCK[[#This Row],[Entradas]]</f>
        <v>27.154411764705884</v>
      </c>
      <c r="AB556" s="7">
        <f>STOCK[[#This Row],[Stock Actual]]*STOCK[[#This Row],[Costo total]]</f>
        <v>0</v>
      </c>
    </row>
    <row r="557" spans="1:28" s="12" customFormat="1" ht="50" customHeight="1" x14ac:dyDescent="0.15">
      <c r="A557" s="12" t="s">
        <v>957</v>
      </c>
      <c r="B557" s="70"/>
      <c r="C557" s="12" t="s">
        <v>4</v>
      </c>
      <c r="D557" s="12" t="s">
        <v>88</v>
      </c>
      <c r="E557" s="12" t="s">
        <v>967</v>
      </c>
      <c r="F557" s="12" t="s">
        <v>2186</v>
      </c>
      <c r="G557" s="12" t="s">
        <v>69</v>
      </c>
      <c r="H557" s="12">
        <f>STOCK[[#This Row],[Precio Final]]</f>
        <v>35</v>
      </c>
      <c r="I557" s="12">
        <f>STOCK[[#This Row],[Precio Venta Ideal (x1.5)]]</f>
        <v>43.169117647058826</v>
      </c>
      <c r="J557" s="87">
        <v>1</v>
      </c>
      <c r="K557" s="87">
        <f>SUMIFS(VENTAS[Cantidad],VENTAS[Código del producto Vendido],STOCK[[#This Row],[Code]])</f>
        <v>0</v>
      </c>
      <c r="L557" s="87">
        <f>STOCK[[#This Row],[Entradas]]-STOCK[[#This Row],[Salidas]]</f>
        <v>1</v>
      </c>
      <c r="M557" s="12">
        <f>STOCK[[#This Row],[Precio Final]]*10%</f>
        <v>3.5</v>
      </c>
      <c r="N557" s="12">
        <v>400</v>
      </c>
      <c r="O557" s="12">
        <v>17</v>
      </c>
      <c r="P557" s="12">
        <v>23.529411764705884</v>
      </c>
      <c r="Q557" s="87">
        <v>100</v>
      </c>
      <c r="R557" s="12">
        <v>17.5</v>
      </c>
      <c r="S557" s="12">
        <f>STOCK[[#This Row],[Peso (g)]]*STOCK[[#This Row],[Precio Envío Kilogramo (USD)]]/1000</f>
        <v>1.75</v>
      </c>
      <c r="T557" s="12">
        <f>STOCK[[#This Row],[Costo Unitario (USD)]]+STOCK[[#This Row],[Costo Envío (USD)]]+STOCK[[#This Row],[Comisión 10%]]</f>
        <v>28.779411764705884</v>
      </c>
      <c r="U557" s="12">
        <f>STOCK[[#This Row],[Costo total]]*1.5</f>
        <v>43.169117647058826</v>
      </c>
      <c r="V557" s="12">
        <v>35</v>
      </c>
      <c r="W557" s="12">
        <f>STOCK[[#This Row],[Precio Final]]-STOCK[[#This Row],[Costo total]]</f>
        <v>6.220588235294116</v>
      </c>
      <c r="X557" s="12">
        <f>STOCK[[#This Row],[Ganancia Unitaria]]*STOCK[[#This Row],[Salidas]]</f>
        <v>0</v>
      </c>
      <c r="AA557" s="12">
        <f>STOCK[[#This Row],[Costo total]]*STOCK[[#This Row],[Entradas]]</f>
        <v>28.779411764705884</v>
      </c>
      <c r="AB557" s="12">
        <f>STOCK[[#This Row],[Stock Actual]]*STOCK[[#This Row],[Costo total]]</f>
        <v>28.779411764705884</v>
      </c>
    </row>
    <row r="558" spans="1:28" s="7" customFormat="1" ht="50" customHeight="1" x14ac:dyDescent="0.15">
      <c r="A558" s="7" t="s">
        <v>958</v>
      </c>
      <c r="B558" s="70"/>
      <c r="C558" s="7" t="s">
        <v>4</v>
      </c>
      <c r="D558" s="7" t="s">
        <v>26</v>
      </c>
      <c r="E558" s="7" t="s">
        <v>968</v>
      </c>
      <c r="F558" s="7" t="s">
        <v>238</v>
      </c>
      <c r="G558" s="7" t="s">
        <v>69</v>
      </c>
      <c r="H558" s="7">
        <f>STOCK[[#This Row],[Precio Final]]</f>
        <v>30</v>
      </c>
      <c r="I558" s="7">
        <f>STOCK[[#This Row],[Precio Venta Ideal (x1.5)]]</f>
        <v>37.522058823529413</v>
      </c>
      <c r="J558" s="8">
        <v>1</v>
      </c>
      <c r="K558" s="8">
        <f>SUMIFS(VENTAS[Cantidad],VENTAS[Código del producto Vendido],STOCK[[#This Row],[Code]])</f>
        <v>1</v>
      </c>
      <c r="L558" s="8">
        <f>STOCK[[#This Row],[Entradas]]-STOCK[[#This Row],[Salidas]]</f>
        <v>0</v>
      </c>
      <c r="M558" s="7">
        <f>STOCK[[#This Row],[Precio Final]]*10%</f>
        <v>3</v>
      </c>
      <c r="N558" s="7">
        <v>285</v>
      </c>
      <c r="O558" s="7">
        <v>17</v>
      </c>
      <c r="P558" s="7">
        <v>16.764705882352942</v>
      </c>
      <c r="Q558" s="8">
        <v>300</v>
      </c>
      <c r="R558" s="7">
        <v>17.5</v>
      </c>
      <c r="S558" s="7">
        <f>STOCK[[#This Row],[Peso (g)]]*STOCK[[#This Row],[Precio Envío Kilogramo (USD)]]/1000</f>
        <v>5.25</v>
      </c>
      <c r="T558" s="12">
        <f>STOCK[[#This Row],[Costo Unitario (USD)]]+STOCK[[#This Row],[Costo Envío (USD)]]+STOCK[[#This Row],[Comisión 10%]]</f>
        <v>25.014705882352942</v>
      </c>
      <c r="U558" s="7">
        <f>STOCK[[#This Row],[Costo total]]*1.5</f>
        <v>37.522058823529413</v>
      </c>
      <c r="V558" s="7">
        <v>30</v>
      </c>
      <c r="W558" s="7">
        <f>STOCK[[#This Row],[Precio Final]]-STOCK[[#This Row],[Costo total]]</f>
        <v>4.985294117647058</v>
      </c>
      <c r="X558" s="7">
        <f>STOCK[[#This Row],[Ganancia Unitaria]]*STOCK[[#This Row],[Salidas]]</f>
        <v>4.985294117647058</v>
      </c>
      <c r="AA558" s="7">
        <f>STOCK[[#This Row],[Costo total]]*STOCK[[#This Row],[Entradas]]</f>
        <v>25.014705882352942</v>
      </c>
      <c r="AB558" s="7">
        <f>STOCK[[#This Row],[Stock Actual]]*STOCK[[#This Row],[Costo total]]</f>
        <v>0</v>
      </c>
    </row>
    <row r="559" spans="1:28" s="12" customFormat="1" ht="50" customHeight="1" x14ac:dyDescent="0.15">
      <c r="A559" s="12" t="s">
        <v>959</v>
      </c>
      <c r="B559" s="70"/>
      <c r="C559" s="12" t="s">
        <v>4</v>
      </c>
      <c r="D559" s="12" t="s">
        <v>26</v>
      </c>
      <c r="E559" s="12" t="s">
        <v>971</v>
      </c>
      <c r="G559" s="12" t="s">
        <v>214</v>
      </c>
      <c r="H559" s="12">
        <f>STOCK[[#This Row],[Precio Final]]</f>
        <v>25</v>
      </c>
      <c r="I559" s="12">
        <f>STOCK[[#This Row],[Precio Venta Ideal (x1.5)]]</f>
        <v>34.11397058823529</v>
      </c>
      <c r="J559" s="87">
        <v>2</v>
      </c>
      <c r="K559" s="87">
        <f>SUMIFS(VENTAS[Cantidad],VENTAS[Código del producto Vendido],STOCK[[#This Row],[Code]])</f>
        <v>2</v>
      </c>
      <c r="L559" s="87">
        <f>STOCK[[#This Row],[Entradas]]-STOCK[[#This Row],[Salidas]]</f>
        <v>0</v>
      </c>
      <c r="M559" s="12">
        <f>STOCK[[#This Row],[Precio Final]]*10%</f>
        <v>2.5</v>
      </c>
      <c r="N559" s="12">
        <v>240</v>
      </c>
      <c r="O559" s="12">
        <v>17</v>
      </c>
      <c r="P559" s="12">
        <v>14.117647058823529</v>
      </c>
      <c r="Q559" s="87">
        <v>350</v>
      </c>
      <c r="R559" s="12">
        <v>17.5</v>
      </c>
      <c r="S559" s="12">
        <f>STOCK[[#This Row],[Peso (g)]]*STOCK[[#This Row],[Precio Envío Kilogramo (USD)]]/1000</f>
        <v>6.125</v>
      </c>
      <c r="T559" s="12">
        <f>STOCK[[#This Row],[Costo Unitario (USD)]]+STOCK[[#This Row],[Costo Envío (USD)]]+STOCK[[#This Row],[Comisión 10%]]</f>
        <v>22.742647058823529</v>
      </c>
      <c r="U559" s="12">
        <f>STOCK[[#This Row],[Costo total]]*1.5</f>
        <v>34.11397058823529</v>
      </c>
      <c r="V559" s="12">
        <v>25</v>
      </c>
      <c r="W559" s="12">
        <f>STOCK[[#This Row],[Precio Final]]-STOCK[[#This Row],[Costo total]]</f>
        <v>2.257352941176471</v>
      </c>
      <c r="X559" s="12">
        <f>STOCK[[#This Row],[Ganancia Unitaria]]*STOCK[[#This Row],[Salidas]]</f>
        <v>4.514705882352942</v>
      </c>
      <c r="AA559" s="12">
        <f>STOCK[[#This Row],[Costo total]]*STOCK[[#This Row],[Entradas]]</f>
        <v>45.485294117647058</v>
      </c>
      <c r="AB559" s="12">
        <f>STOCK[[#This Row],[Stock Actual]]*STOCK[[#This Row],[Costo total]]</f>
        <v>0</v>
      </c>
    </row>
    <row r="560" spans="1:28" s="7" customFormat="1" ht="50" customHeight="1" x14ac:dyDescent="0.15">
      <c r="A560" s="7" t="s">
        <v>960</v>
      </c>
      <c r="B560" s="70"/>
      <c r="C560" s="7" t="s">
        <v>4</v>
      </c>
      <c r="D560" s="7" t="s">
        <v>134</v>
      </c>
      <c r="E560" s="7" t="s">
        <v>978</v>
      </c>
      <c r="F560" s="7" t="s">
        <v>241</v>
      </c>
      <c r="G560" s="7" t="s">
        <v>69</v>
      </c>
      <c r="H560" s="7">
        <f>STOCK[[#This Row],[Precio Final]]</f>
        <v>0</v>
      </c>
      <c r="I560" s="7">
        <f>STOCK[[#This Row],[Precio Venta Ideal (x1.5)]]</f>
        <v>14.369117647058825</v>
      </c>
      <c r="J560" s="8">
        <v>1</v>
      </c>
      <c r="K560" s="8">
        <f>SUMIFS(VENTAS[Cantidad],VENTAS[Código del producto Vendido],STOCK[[#This Row],[Code]])</f>
        <v>1</v>
      </c>
      <c r="L560" s="8">
        <f>STOCK[[#This Row],[Entradas]]-STOCK[[#This Row],[Salidas]]</f>
        <v>0</v>
      </c>
      <c r="M560" s="7">
        <f>STOCK[[#This Row],[Precio Final]]*10%</f>
        <v>0</v>
      </c>
      <c r="N560" s="7">
        <v>145</v>
      </c>
      <c r="O560" s="7">
        <v>17</v>
      </c>
      <c r="P560" s="7">
        <v>8.5294117647058822</v>
      </c>
      <c r="Q560" s="8">
        <v>60</v>
      </c>
      <c r="R560" s="7">
        <v>17.5</v>
      </c>
      <c r="S560" s="7">
        <f>STOCK[[#This Row],[Peso (g)]]*STOCK[[#This Row],[Precio Envío Kilogramo (USD)]]/1000</f>
        <v>1.05</v>
      </c>
      <c r="T560" s="12">
        <f>STOCK[[#This Row],[Costo Unitario (USD)]]+STOCK[[#This Row],[Costo Envío (USD)]]+STOCK[[#This Row],[Comisión 10%]]</f>
        <v>9.579411764705883</v>
      </c>
      <c r="U560" s="7">
        <f>STOCK[[#This Row],[Costo total]]*1.5</f>
        <v>14.369117647058825</v>
      </c>
      <c r="W560" s="7">
        <f>STOCK[[#This Row],[Precio Final]]-STOCK[[#This Row],[Costo total]]</f>
        <v>-9.579411764705883</v>
      </c>
      <c r="X560" s="7">
        <f>STOCK[[#This Row],[Ganancia Unitaria]]*STOCK[[#This Row],[Salidas]]</f>
        <v>-9.579411764705883</v>
      </c>
      <c r="AA560" s="7">
        <f>STOCK[[#This Row],[Costo total]]*STOCK[[#This Row],[Entradas]]</f>
        <v>9.579411764705883</v>
      </c>
      <c r="AB560" s="7">
        <f>STOCK[[#This Row],[Stock Actual]]*STOCK[[#This Row],[Costo total]]</f>
        <v>0</v>
      </c>
    </row>
    <row r="561" spans="1:28" s="12" customFormat="1" ht="50" customHeight="1" x14ac:dyDescent="0.15">
      <c r="A561" s="12" t="s">
        <v>961</v>
      </c>
      <c r="B561" s="70"/>
      <c r="C561" s="12" t="s">
        <v>4</v>
      </c>
      <c r="D561" s="12" t="s">
        <v>211</v>
      </c>
      <c r="E561" s="12" t="s">
        <v>1652</v>
      </c>
      <c r="F561" s="12" t="s">
        <v>2103</v>
      </c>
      <c r="G561" s="12" t="s">
        <v>69</v>
      </c>
      <c r="H561" s="12">
        <f>STOCK[[#This Row],[Precio Final]]</f>
        <v>12</v>
      </c>
      <c r="I561" s="12">
        <f>STOCK[[#This Row],[Precio Venta Ideal (x1.5)]]</f>
        <v>13.963235294117647</v>
      </c>
      <c r="J561" s="87">
        <v>2</v>
      </c>
      <c r="K561" s="87">
        <f>SUMIFS(VENTAS[Cantidad],VENTAS[Código del producto Vendido],STOCK[[#This Row],[Code]])</f>
        <v>0</v>
      </c>
      <c r="L561" s="87">
        <f>STOCK[[#This Row],[Entradas]]-STOCK[[#This Row],[Salidas]]</f>
        <v>2</v>
      </c>
      <c r="M561" s="12">
        <f>STOCK[[#This Row],[Precio Final]]*10%</f>
        <v>1.2000000000000002</v>
      </c>
      <c r="N561" s="12">
        <v>120</v>
      </c>
      <c r="O561" s="12">
        <v>17</v>
      </c>
      <c r="P561" s="12">
        <v>7.0588235294117645</v>
      </c>
      <c r="Q561" s="87">
        <v>60</v>
      </c>
      <c r="R561" s="12">
        <v>17.5</v>
      </c>
      <c r="S561" s="12">
        <f>STOCK[[#This Row],[Peso (g)]]*STOCK[[#This Row],[Precio Envío Kilogramo (USD)]]/1000</f>
        <v>1.05</v>
      </c>
      <c r="T561" s="12">
        <f>STOCK[[#This Row],[Costo Unitario (USD)]]+STOCK[[#This Row],[Costo Envío (USD)]]+STOCK[[#This Row],[Comisión 10%]]</f>
        <v>9.3088235294117645</v>
      </c>
      <c r="U561" s="12">
        <f>STOCK[[#This Row],[Costo total]]*1.5</f>
        <v>13.963235294117647</v>
      </c>
      <c r="V561" s="12">
        <v>12</v>
      </c>
      <c r="W561" s="12">
        <f>STOCK[[#This Row],[Precio Final]]-STOCK[[#This Row],[Costo total]]</f>
        <v>2.6911764705882355</v>
      </c>
      <c r="X561" s="12">
        <f>STOCK[[#This Row],[Ganancia Unitaria]]*STOCK[[#This Row],[Salidas]]</f>
        <v>0</v>
      </c>
      <c r="AA561" s="12">
        <f>STOCK[[#This Row],[Costo total]]*STOCK[[#This Row],[Entradas]]</f>
        <v>18.617647058823529</v>
      </c>
      <c r="AB561" s="12">
        <f>STOCK[[#This Row],[Stock Actual]]*STOCK[[#This Row],[Costo total]]</f>
        <v>18.617647058823529</v>
      </c>
    </row>
    <row r="562" spans="1:28" s="7" customFormat="1" ht="50" customHeight="1" x14ac:dyDescent="0.15">
      <c r="A562" s="7" t="s">
        <v>962</v>
      </c>
      <c r="B562" s="70"/>
      <c r="C562" s="7" t="s">
        <v>4</v>
      </c>
      <c r="D562" s="7" t="s">
        <v>1712</v>
      </c>
      <c r="E562" s="7" t="s">
        <v>979</v>
      </c>
      <c r="F562" s="7" t="s">
        <v>243</v>
      </c>
      <c r="G562" s="7" t="s">
        <v>214</v>
      </c>
      <c r="H562" s="7">
        <f>STOCK[[#This Row],[Precio Final]]</f>
        <v>25</v>
      </c>
      <c r="I562" s="7">
        <f>STOCK[[#This Row],[Precio Venta Ideal (x1.5)]]</f>
        <v>28.155882352941177</v>
      </c>
      <c r="J562" s="8">
        <v>1</v>
      </c>
      <c r="K562" s="8">
        <f>SUMIFS(VENTAS[Cantidad],VENTAS[Código del producto Vendido],STOCK[[#This Row],[Code]])</f>
        <v>1</v>
      </c>
      <c r="L562" s="8">
        <f>STOCK[[#This Row],[Entradas]]-STOCK[[#This Row],[Salidas]]</f>
        <v>0</v>
      </c>
      <c r="M562" s="7">
        <f>STOCK[[#This Row],[Precio Final]]*10%</f>
        <v>2.5</v>
      </c>
      <c r="N562" s="7">
        <v>229</v>
      </c>
      <c r="O562" s="7">
        <v>17</v>
      </c>
      <c r="P562" s="7">
        <v>13.470588235294118</v>
      </c>
      <c r="Q562" s="8">
        <v>160</v>
      </c>
      <c r="R562" s="7">
        <v>17.5</v>
      </c>
      <c r="S562" s="7">
        <f>STOCK[[#This Row],[Peso (g)]]*STOCK[[#This Row],[Precio Envío Kilogramo (USD)]]/1000</f>
        <v>2.8</v>
      </c>
      <c r="T562" s="12">
        <f>STOCK[[#This Row],[Costo Unitario (USD)]]+STOCK[[#This Row],[Costo Envío (USD)]]+STOCK[[#This Row],[Comisión 10%]]</f>
        <v>18.770588235294117</v>
      </c>
      <c r="U562" s="7">
        <f>STOCK[[#This Row],[Costo total]]*1.5</f>
        <v>28.155882352941177</v>
      </c>
      <c r="V562" s="7">
        <v>25</v>
      </c>
      <c r="W562" s="7">
        <f>STOCK[[#This Row],[Precio Final]]-STOCK[[#This Row],[Costo total]]</f>
        <v>6.2294117647058833</v>
      </c>
      <c r="X562" s="7">
        <f>STOCK[[#This Row],[Ganancia Unitaria]]*STOCK[[#This Row],[Salidas]]</f>
        <v>6.2294117647058833</v>
      </c>
      <c r="AA562" s="7">
        <f>STOCK[[#This Row],[Costo total]]*STOCK[[#This Row],[Entradas]]</f>
        <v>18.770588235294117</v>
      </c>
      <c r="AB562" s="7">
        <f>STOCK[[#This Row],[Stock Actual]]*STOCK[[#This Row],[Costo total]]</f>
        <v>0</v>
      </c>
    </row>
    <row r="563" spans="1:28" s="12" customFormat="1" ht="50" customHeight="1" x14ac:dyDescent="0.15">
      <c r="A563" s="12" t="s">
        <v>963</v>
      </c>
      <c r="B563" s="70"/>
      <c r="C563" s="12" t="s">
        <v>4</v>
      </c>
      <c r="D563" s="12" t="s">
        <v>1712</v>
      </c>
      <c r="E563" s="12" t="s">
        <v>1653</v>
      </c>
      <c r="F563" s="12" t="s">
        <v>2115</v>
      </c>
      <c r="G563" s="12" t="s">
        <v>214</v>
      </c>
      <c r="H563" s="12">
        <f>STOCK[[#This Row],[Precio Final]]</f>
        <v>25</v>
      </c>
      <c r="I563" s="12">
        <f>STOCK[[#This Row],[Precio Venta Ideal (x1.5)]]</f>
        <v>33.712500000000006</v>
      </c>
      <c r="J563" s="87">
        <v>1</v>
      </c>
      <c r="K563" s="87">
        <f>SUMIFS(VENTAS[Cantidad],VENTAS[Código del producto Vendido],STOCK[[#This Row],[Code]])</f>
        <v>0</v>
      </c>
      <c r="L563" s="87">
        <f>STOCK[[#This Row],[Entradas]]-STOCK[[#This Row],[Salidas]]</f>
        <v>1</v>
      </c>
      <c r="M563" s="12">
        <f>STOCK[[#This Row],[Precio Final]]*10%</f>
        <v>2.5</v>
      </c>
      <c r="N563" s="12">
        <v>289</v>
      </c>
      <c r="O563" s="12">
        <v>17</v>
      </c>
      <c r="P563" s="12">
        <v>17</v>
      </c>
      <c r="Q563" s="87">
        <v>170</v>
      </c>
      <c r="R563" s="12">
        <v>17.5</v>
      </c>
      <c r="S563" s="12">
        <f>STOCK[[#This Row],[Peso (g)]]*STOCK[[#This Row],[Precio Envío Kilogramo (USD)]]/1000</f>
        <v>2.9750000000000001</v>
      </c>
      <c r="T563" s="12">
        <f>STOCK[[#This Row],[Costo Unitario (USD)]]+STOCK[[#This Row],[Costo Envío (USD)]]+STOCK[[#This Row],[Comisión 10%]]</f>
        <v>22.475000000000001</v>
      </c>
      <c r="U563" s="12">
        <f>STOCK[[#This Row],[Costo total]]*1.5</f>
        <v>33.712500000000006</v>
      </c>
      <c r="V563" s="12">
        <v>25</v>
      </c>
      <c r="W563" s="12">
        <f>STOCK[[#This Row],[Precio Final]]-STOCK[[#This Row],[Costo total]]</f>
        <v>2.5249999999999986</v>
      </c>
      <c r="X563" s="12">
        <f>STOCK[[#This Row],[Ganancia Unitaria]]*STOCK[[#This Row],[Salidas]]</f>
        <v>0</v>
      </c>
      <c r="AA563" s="12">
        <f>STOCK[[#This Row],[Costo total]]*STOCK[[#This Row],[Entradas]]</f>
        <v>22.475000000000001</v>
      </c>
      <c r="AB563" s="12">
        <f>STOCK[[#This Row],[Stock Actual]]*STOCK[[#This Row],[Costo total]]</f>
        <v>22.475000000000001</v>
      </c>
    </row>
    <row r="564" spans="1:28" s="7" customFormat="1" ht="50" customHeight="1" x14ac:dyDescent="0.15">
      <c r="A564" s="7" t="s">
        <v>964</v>
      </c>
      <c r="B564" s="70"/>
      <c r="C564" s="7" t="s">
        <v>4</v>
      </c>
      <c r="D564" s="7" t="s">
        <v>1712</v>
      </c>
      <c r="E564" s="7" t="s">
        <v>980</v>
      </c>
      <c r="F564" s="7" t="s">
        <v>2187</v>
      </c>
      <c r="G564" s="7" t="s">
        <v>214</v>
      </c>
      <c r="H564" s="7">
        <f>STOCK[[#This Row],[Precio Final]]</f>
        <v>35</v>
      </c>
      <c r="I564" s="7">
        <f>STOCK[[#This Row],[Precio Venta Ideal (x1.5)]]</f>
        <v>43.153676470588238</v>
      </c>
      <c r="J564" s="8">
        <v>1</v>
      </c>
      <c r="K564" s="8">
        <f>SUMIFS(VENTAS[Cantidad],VENTAS[Código del producto Vendido],STOCK[[#This Row],[Code]])</f>
        <v>0</v>
      </c>
      <c r="L564" s="8">
        <f>STOCK[[#This Row],[Entradas]]-STOCK[[#This Row],[Salidas]]</f>
        <v>1</v>
      </c>
      <c r="M564" s="7">
        <f>STOCK[[#This Row],[Precio Final]]*10%</f>
        <v>3.5</v>
      </c>
      <c r="N564" s="7">
        <v>379</v>
      </c>
      <c r="O564" s="7">
        <v>17</v>
      </c>
      <c r="P564" s="7">
        <v>22.294117647058822</v>
      </c>
      <c r="Q564" s="8">
        <v>170</v>
      </c>
      <c r="R564" s="7">
        <v>17.5</v>
      </c>
      <c r="S564" s="7">
        <f>STOCK[[#This Row],[Peso (g)]]*STOCK[[#This Row],[Precio Envío Kilogramo (USD)]]/1000</f>
        <v>2.9750000000000001</v>
      </c>
      <c r="T564" s="12">
        <f>STOCK[[#This Row],[Costo Unitario (USD)]]+STOCK[[#This Row],[Costo Envío (USD)]]+STOCK[[#This Row],[Comisión 10%]]</f>
        <v>28.769117647058824</v>
      </c>
      <c r="U564" s="7">
        <f>STOCK[[#This Row],[Costo total]]*1.5</f>
        <v>43.153676470588238</v>
      </c>
      <c r="V564" s="7">
        <v>35</v>
      </c>
      <c r="W564" s="7">
        <f>STOCK[[#This Row],[Precio Final]]-STOCK[[#This Row],[Costo total]]</f>
        <v>6.2308823529411761</v>
      </c>
      <c r="X564" s="7">
        <f>STOCK[[#This Row],[Ganancia Unitaria]]*STOCK[[#This Row],[Salidas]]</f>
        <v>0</v>
      </c>
      <c r="AA564" s="7">
        <f>STOCK[[#This Row],[Costo total]]*STOCK[[#This Row],[Entradas]]</f>
        <v>28.769117647058824</v>
      </c>
      <c r="AB564" s="7">
        <f>STOCK[[#This Row],[Stock Actual]]*STOCK[[#This Row],[Costo total]]</f>
        <v>28.769117647058824</v>
      </c>
    </row>
    <row r="565" spans="1:28" s="12" customFormat="1" ht="50" customHeight="1" x14ac:dyDescent="0.15">
      <c r="A565" s="12" t="s">
        <v>965</v>
      </c>
      <c r="B565" s="70"/>
      <c r="C565" s="12" t="s">
        <v>4</v>
      </c>
      <c r="D565" s="12" t="s">
        <v>1905</v>
      </c>
      <c r="E565" s="12" t="s">
        <v>981</v>
      </c>
      <c r="F565" s="12" t="s">
        <v>2148</v>
      </c>
      <c r="G565" s="12" t="s">
        <v>69</v>
      </c>
      <c r="H565" s="12">
        <f>STOCK[[#This Row],[Precio Final]]</f>
        <v>40</v>
      </c>
      <c r="I565" s="12">
        <f>STOCK[[#This Row],[Precio Venta Ideal (x1.5)]]</f>
        <v>54.419117647058826</v>
      </c>
      <c r="J565" s="87">
        <v>1</v>
      </c>
      <c r="K565" s="87">
        <f>SUMIFS(VENTAS[Cantidad],VENTAS[Código del producto Vendido],STOCK[[#This Row],[Code]])</f>
        <v>1</v>
      </c>
      <c r="L565" s="87">
        <f>STOCK[[#This Row],[Entradas]]-STOCK[[#This Row],[Salidas]]</f>
        <v>0</v>
      </c>
      <c r="M565" s="12">
        <f>STOCK[[#This Row],[Precio Final]]*10%</f>
        <v>4</v>
      </c>
      <c r="N565" s="12">
        <v>400</v>
      </c>
      <c r="O565" s="12">
        <v>17</v>
      </c>
      <c r="P565" s="12">
        <v>23.529411764705884</v>
      </c>
      <c r="Q565" s="87">
        <v>500</v>
      </c>
      <c r="R565" s="12">
        <v>17.5</v>
      </c>
      <c r="S565" s="12">
        <f>STOCK[[#This Row],[Peso (g)]]*STOCK[[#This Row],[Precio Envío Kilogramo (USD)]]/1000</f>
        <v>8.75</v>
      </c>
      <c r="T565" s="12">
        <f>STOCK[[#This Row],[Costo Unitario (USD)]]+STOCK[[#This Row],[Costo Envío (USD)]]+STOCK[[#This Row],[Comisión 10%]]</f>
        <v>36.279411764705884</v>
      </c>
      <c r="U565" s="12">
        <f>STOCK[[#This Row],[Costo total]]*1.5</f>
        <v>54.419117647058826</v>
      </c>
      <c r="V565" s="12">
        <v>40</v>
      </c>
      <c r="W565" s="12">
        <f>STOCK[[#This Row],[Precio Final]]-STOCK[[#This Row],[Costo total]]</f>
        <v>3.720588235294116</v>
      </c>
      <c r="X565" s="12">
        <f>STOCK[[#This Row],[Ganancia Unitaria]]*STOCK[[#This Row],[Salidas]]</f>
        <v>3.720588235294116</v>
      </c>
      <c r="AA565" s="12">
        <f>STOCK[[#This Row],[Costo total]]*STOCK[[#This Row],[Entradas]]</f>
        <v>36.279411764705884</v>
      </c>
      <c r="AB565" s="12">
        <f>STOCK[[#This Row],[Stock Actual]]*STOCK[[#This Row],[Costo total]]</f>
        <v>0</v>
      </c>
    </row>
    <row r="566" spans="1:28" s="7" customFormat="1" ht="50" customHeight="1" x14ac:dyDescent="0.15">
      <c r="A566" s="7" t="s">
        <v>983</v>
      </c>
      <c r="B566" s="70"/>
      <c r="C566" s="7" t="s">
        <v>4</v>
      </c>
      <c r="D566" s="7" t="s">
        <v>101</v>
      </c>
      <c r="E566" s="7" t="s">
        <v>982</v>
      </c>
      <c r="F566" s="7" t="s">
        <v>252</v>
      </c>
      <c r="G566" s="7" t="s">
        <v>214</v>
      </c>
      <c r="H566" s="7">
        <f>STOCK[[#This Row],[Precio Final]]</f>
        <v>45</v>
      </c>
      <c r="I566" s="7">
        <f>STOCK[[#This Row],[Precio Venta Ideal (x1.5)]]</f>
        <v>59.792647058823526</v>
      </c>
      <c r="J566" s="8">
        <v>1</v>
      </c>
      <c r="K566" s="8">
        <f>SUMIFS(VENTAS[Cantidad],VENTAS[Código del producto Vendido],STOCK[[#This Row],[Code]])</f>
        <v>1</v>
      </c>
      <c r="L566" s="8">
        <f>STOCK[[#This Row],[Entradas]]-STOCK[[#This Row],[Salidas]]</f>
        <v>0</v>
      </c>
      <c r="M566" s="7">
        <f>STOCK[[#This Row],[Precio Final]]*10%</f>
        <v>4.5</v>
      </c>
      <c r="N566" s="7">
        <v>500</v>
      </c>
      <c r="O566" s="7">
        <v>17</v>
      </c>
      <c r="P566" s="7">
        <v>29.411764705882351</v>
      </c>
      <c r="Q566" s="8">
        <v>350</v>
      </c>
      <c r="R566" s="7">
        <v>17</v>
      </c>
      <c r="S566" s="7">
        <f>STOCK[[#This Row],[Peso (g)]]*STOCK[[#This Row],[Precio Envío Kilogramo (USD)]]/1000</f>
        <v>5.95</v>
      </c>
      <c r="T566" s="12">
        <f>STOCK[[#This Row],[Costo Unitario (USD)]]+STOCK[[#This Row],[Costo Envío (USD)]]+STOCK[[#This Row],[Comisión 10%]]</f>
        <v>39.861764705882351</v>
      </c>
      <c r="U566" s="7">
        <f>STOCK[[#This Row],[Costo total]]*1.5</f>
        <v>59.792647058823526</v>
      </c>
      <c r="V566" s="7">
        <v>45</v>
      </c>
      <c r="W566" s="7">
        <f>STOCK[[#This Row],[Precio Final]]-STOCK[[#This Row],[Costo total]]</f>
        <v>5.1382352941176492</v>
      </c>
      <c r="X566" s="7">
        <f>STOCK[[#This Row],[Ganancia Unitaria]]*STOCK[[#This Row],[Salidas]]</f>
        <v>5.1382352941176492</v>
      </c>
      <c r="AA566" s="7">
        <f>STOCK[[#This Row],[Costo total]]*STOCK[[#This Row],[Entradas]]</f>
        <v>39.861764705882351</v>
      </c>
      <c r="AB566" s="7">
        <f>STOCK[[#This Row],[Stock Actual]]*STOCK[[#This Row],[Costo total]]</f>
        <v>0</v>
      </c>
    </row>
    <row r="567" spans="1:28" s="12" customFormat="1" ht="50" customHeight="1" x14ac:dyDescent="0.15">
      <c r="A567" s="12" t="s">
        <v>984</v>
      </c>
      <c r="B567" s="70"/>
      <c r="C567" s="12" t="s">
        <v>4</v>
      </c>
      <c r="D567" s="12" t="s">
        <v>1911</v>
      </c>
      <c r="E567" s="12" t="s">
        <v>998</v>
      </c>
      <c r="F567" s="12" t="s">
        <v>1516</v>
      </c>
      <c r="G567" s="12" t="s">
        <v>214</v>
      </c>
      <c r="H567" s="12">
        <f>STOCK[[#This Row],[Precio Final]]</f>
        <v>10</v>
      </c>
      <c r="I567" s="12">
        <f>STOCK[[#This Row],[Precio Venta Ideal (x1.5)]]</f>
        <v>12</v>
      </c>
      <c r="J567" s="87">
        <v>1</v>
      </c>
      <c r="K567" s="87">
        <f>SUMIFS(VENTAS[Cantidad],VENTAS[Código del producto Vendido],STOCK[[#This Row],[Code]])</f>
        <v>1</v>
      </c>
      <c r="L567" s="87">
        <f>STOCK[[#This Row],[Entradas]]-STOCK[[#This Row],[Salidas]]</f>
        <v>0</v>
      </c>
      <c r="M567" s="12">
        <f>STOCK[[#This Row],[Precio Final]]*10%</f>
        <v>1</v>
      </c>
      <c r="N567" s="12">
        <v>2.68</v>
      </c>
      <c r="O567" s="12">
        <v>0</v>
      </c>
      <c r="P567" s="12">
        <v>6</v>
      </c>
      <c r="Q567" s="87">
        <v>0</v>
      </c>
      <c r="R567" s="12">
        <v>0</v>
      </c>
      <c r="S567" s="12">
        <v>1</v>
      </c>
      <c r="T567" s="12">
        <f>STOCK[[#This Row],[Costo Unitario (USD)]]+STOCK[[#This Row],[Costo Envío (USD)]]+STOCK[[#This Row],[Comisión 10%]]</f>
        <v>8</v>
      </c>
      <c r="U567" s="12">
        <f>STOCK[[#This Row],[Costo total]]*1.5</f>
        <v>12</v>
      </c>
      <c r="V567" s="12">
        <v>10</v>
      </c>
      <c r="W567" s="12">
        <f>STOCK[[#This Row],[Precio Final]]-STOCK[[#This Row],[Costo total]]</f>
        <v>2</v>
      </c>
      <c r="X567" s="12">
        <f>STOCK[[#This Row],[Ganancia Unitaria]]*STOCK[[#This Row],[Salidas]]</f>
        <v>2</v>
      </c>
      <c r="AA567" s="12">
        <f>STOCK[[#This Row],[Costo total]]*STOCK[[#This Row],[Entradas]]</f>
        <v>8</v>
      </c>
      <c r="AB567" s="12">
        <f>STOCK[[#This Row],[Stock Actual]]*STOCK[[#This Row],[Costo total]]</f>
        <v>0</v>
      </c>
    </row>
    <row r="568" spans="1:28" s="7" customFormat="1" ht="50" customHeight="1" x14ac:dyDescent="0.15">
      <c r="A568" s="7" t="s">
        <v>985</v>
      </c>
      <c r="B568" s="70"/>
      <c r="C568" s="7" t="s">
        <v>4</v>
      </c>
      <c r="D568" s="7" t="s">
        <v>1911</v>
      </c>
      <c r="E568" s="7" t="s">
        <v>1000</v>
      </c>
      <c r="F568" s="7" t="s">
        <v>243</v>
      </c>
      <c r="G568" s="7" t="s">
        <v>69</v>
      </c>
      <c r="H568" s="7">
        <f>STOCK[[#This Row],[Precio Final]]</f>
        <v>13</v>
      </c>
      <c r="I568" s="7">
        <f>STOCK[[#This Row],[Precio Venta Ideal (x1.5)]]</f>
        <v>14.745000000000003</v>
      </c>
      <c r="J568" s="8">
        <v>1</v>
      </c>
      <c r="K568" s="8">
        <f>SUMIFS(VENTAS[Cantidad],VENTAS[Código del producto Vendido],STOCK[[#This Row],[Code]])</f>
        <v>1</v>
      </c>
      <c r="L568" s="8">
        <f>STOCK[[#This Row],[Entradas]]-STOCK[[#This Row],[Salidas]]</f>
        <v>0</v>
      </c>
      <c r="M568" s="7">
        <f>STOCK[[#This Row],[Precio Final]]*10%</f>
        <v>1.3</v>
      </c>
      <c r="N568" s="7">
        <v>0</v>
      </c>
      <c r="O568" s="7">
        <v>8.25</v>
      </c>
      <c r="P568" s="7">
        <v>6.53</v>
      </c>
      <c r="Q568" s="8">
        <v>0</v>
      </c>
      <c r="R568" s="7">
        <v>0</v>
      </c>
      <c r="S568" s="7">
        <v>2</v>
      </c>
      <c r="T568" s="12">
        <f>STOCK[[#This Row],[Costo Unitario (USD)]]+STOCK[[#This Row],[Costo Envío (USD)]]+STOCK[[#This Row],[Comisión 10%]]</f>
        <v>9.8300000000000018</v>
      </c>
      <c r="U568" s="7">
        <f>STOCK[[#This Row],[Costo total]]*1.5</f>
        <v>14.745000000000003</v>
      </c>
      <c r="V568" s="7">
        <v>13</v>
      </c>
      <c r="W568" s="7">
        <f>STOCK[[#This Row],[Precio Final]]-STOCK[[#This Row],[Costo total]]</f>
        <v>3.1699999999999982</v>
      </c>
      <c r="X568" s="7">
        <f>STOCK[[#This Row],[Ganancia Unitaria]]*STOCK[[#This Row],[Salidas]]</f>
        <v>3.1699999999999982</v>
      </c>
      <c r="Y568" s="7" t="s">
        <v>1405</v>
      </c>
      <c r="AA568" s="7">
        <f>STOCK[[#This Row],[Costo total]]*STOCK[[#This Row],[Entradas]]</f>
        <v>9.8300000000000018</v>
      </c>
      <c r="AB568" s="7">
        <f>STOCK[[#This Row],[Stock Actual]]*STOCK[[#This Row],[Costo total]]</f>
        <v>0</v>
      </c>
    </row>
    <row r="569" spans="1:28" s="12" customFormat="1" ht="50" customHeight="1" x14ac:dyDescent="0.15">
      <c r="A569" s="12" t="s">
        <v>1001</v>
      </c>
      <c r="B569" s="70"/>
      <c r="C569" s="12" t="s">
        <v>4</v>
      </c>
      <c r="D569" s="12" t="s">
        <v>1911</v>
      </c>
      <c r="E569" s="12" t="s">
        <v>1000</v>
      </c>
      <c r="F569" s="12" t="s">
        <v>241</v>
      </c>
      <c r="G569" s="12" t="s">
        <v>69</v>
      </c>
      <c r="H569" s="12">
        <f>STOCK[[#This Row],[Precio Final]]</f>
        <v>13</v>
      </c>
      <c r="I569" s="12">
        <f>STOCK[[#This Row],[Precio Venta Ideal (x1.5)]]</f>
        <v>14.745000000000003</v>
      </c>
      <c r="J569" s="87">
        <v>1</v>
      </c>
      <c r="K569" s="87">
        <f>SUMIFS(VENTAS[Cantidad],VENTAS[Código del producto Vendido],STOCK[[#This Row],[Code]])</f>
        <v>1</v>
      </c>
      <c r="L569" s="87">
        <f>STOCK[[#This Row],[Entradas]]-STOCK[[#This Row],[Salidas]]</f>
        <v>0</v>
      </c>
      <c r="M569" s="12">
        <f>STOCK[[#This Row],[Precio Final]]*10%</f>
        <v>1.3</v>
      </c>
      <c r="N569" s="12">
        <v>3.75</v>
      </c>
      <c r="O569" s="12">
        <v>0</v>
      </c>
      <c r="P569" s="12">
        <v>6.53</v>
      </c>
      <c r="Q569" s="87">
        <v>0</v>
      </c>
      <c r="R569" s="12">
        <v>0</v>
      </c>
      <c r="S569" s="12">
        <v>2</v>
      </c>
      <c r="T569" s="12">
        <f>STOCK[[#This Row],[Costo Unitario (USD)]]+STOCK[[#This Row],[Costo Envío (USD)]]+STOCK[[#This Row],[Comisión 10%]]</f>
        <v>9.8300000000000018</v>
      </c>
      <c r="U569" s="12">
        <f>STOCK[[#This Row],[Costo total]]*1.5</f>
        <v>14.745000000000003</v>
      </c>
      <c r="V569" s="12">
        <v>13</v>
      </c>
      <c r="W569" s="12">
        <f>STOCK[[#This Row],[Precio Final]]-STOCK[[#This Row],[Costo total]]</f>
        <v>3.1699999999999982</v>
      </c>
      <c r="X569" s="12">
        <f>STOCK[[#This Row],[Ganancia Unitaria]]*STOCK[[#This Row],[Salidas]]</f>
        <v>3.1699999999999982</v>
      </c>
      <c r="Y569" s="12" t="s">
        <v>1405</v>
      </c>
      <c r="AA569" s="12">
        <f>STOCK[[#This Row],[Costo total]]*STOCK[[#This Row],[Entradas]]</f>
        <v>9.8300000000000018</v>
      </c>
      <c r="AB569" s="12">
        <f>STOCK[[#This Row],[Stock Actual]]*STOCK[[#This Row],[Costo total]]</f>
        <v>0</v>
      </c>
    </row>
    <row r="570" spans="1:28" s="7" customFormat="1" ht="50" customHeight="1" x14ac:dyDescent="0.15">
      <c r="A570" s="7" t="s">
        <v>1002</v>
      </c>
      <c r="B570" s="70"/>
      <c r="C570" s="7" t="s">
        <v>4</v>
      </c>
      <c r="D570" s="7" t="s">
        <v>134</v>
      </c>
      <c r="E570" s="7" t="s">
        <v>1003</v>
      </c>
      <c r="F570" s="7" t="s">
        <v>2147</v>
      </c>
      <c r="G570" s="7" t="s">
        <v>69</v>
      </c>
      <c r="H570" s="7">
        <f>STOCK[[#This Row],[Precio Final]]</f>
        <v>5</v>
      </c>
      <c r="I570" s="7">
        <f>STOCK[[#This Row],[Precio Venta Ideal (x1.5)]]</f>
        <v>3.7950000000000004</v>
      </c>
      <c r="J570" s="8">
        <v>11</v>
      </c>
      <c r="K570" s="8">
        <f>SUMIFS(VENTAS[Cantidad],VENTAS[Código del producto Vendido],STOCK[[#This Row],[Code]])</f>
        <v>7</v>
      </c>
      <c r="L570" s="8">
        <f>STOCK[[#This Row],[Entradas]]-STOCK[[#This Row],[Salidas]]</f>
        <v>4</v>
      </c>
      <c r="M570" s="7">
        <f>STOCK[[#This Row],[Precio Final]]*10%</f>
        <v>0.5</v>
      </c>
      <c r="N570" s="7">
        <v>21.29</v>
      </c>
      <c r="O570" s="7">
        <v>12.26</v>
      </c>
      <c r="P570" s="7">
        <v>1.03</v>
      </c>
      <c r="Q570" s="8">
        <v>0</v>
      </c>
      <c r="R570" s="7">
        <v>0</v>
      </c>
      <c r="S570" s="7">
        <v>1</v>
      </c>
      <c r="T570" s="12">
        <f>STOCK[[#This Row],[Costo Unitario (USD)]]+STOCK[[#This Row],[Costo Envío (USD)]]+STOCK[[#This Row],[Comisión 10%]]</f>
        <v>2.5300000000000002</v>
      </c>
      <c r="U570" s="7">
        <f>STOCK[[#This Row],[Costo total]]*1.5</f>
        <v>3.7950000000000004</v>
      </c>
      <c r="V570" s="7">
        <v>5</v>
      </c>
      <c r="W570" s="7">
        <f>STOCK[[#This Row],[Precio Final]]-STOCK[[#This Row],[Costo total]]</f>
        <v>2.4699999999999998</v>
      </c>
      <c r="X570" s="7">
        <f>STOCK[[#This Row],[Ganancia Unitaria]]*STOCK[[#This Row],[Salidas]]</f>
        <v>17.29</v>
      </c>
      <c r="Y570" s="7" t="s">
        <v>1405</v>
      </c>
      <c r="AA570" s="7">
        <f>STOCK[[#This Row],[Costo total]]*STOCK[[#This Row],[Entradas]]</f>
        <v>27.830000000000002</v>
      </c>
      <c r="AB570" s="7">
        <f>STOCK[[#This Row],[Stock Actual]]*STOCK[[#This Row],[Costo total]]</f>
        <v>10.120000000000001</v>
      </c>
    </row>
    <row r="571" spans="1:28" s="12" customFormat="1" ht="50" customHeight="1" x14ac:dyDescent="0.15">
      <c r="A571" s="12" t="s">
        <v>1004</v>
      </c>
      <c r="B571" s="70"/>
      <c r="C571" s="12" t="s">
        <v>4</v>
      </c>
      <c r="D571" s="12" t="s">
        <v>1519</v>
      </c>
      <c r="E571" s="12" t="s">
        <v>1005</v>
      </c>
      <c r="F571" s="12" t="s">
        <v>244</v>
      </c>
      <c r="G571" s="12" t="s">
        <v>69</v>
      </c>
      <c r="H571" s="12">
        <f>STOCK[[#This Row],[Precio Final]]</f>
        <v>22</v>
      </c>
      <c r="I571" s="12">
        <f>STOCK[[#This Row],[Precio Venta Ideal (x1.5)]]</f>
        <v>24.734999999999999</v>
      </c>
      <c r="J571" s="87">
        <v>2</v>
      </c>
      <c r="K571" s="87">
        <f>SUMIFS(VENTAS[Cantidad],VENTAS[Código del producto Vendido],STOCK[[#This Row],[Code]])</f>
        <v>2</v>
      </c>
      <c r="L571" s="87">
        <f>STOCK[[#This Row],[Entradas]]-STOCK[[#This Row],[Salidas]]</f>
        <v>0</v>
      </c>
      <c r="M571" s="12">
        <f>STOCK[[#This Row],[Precio Final]]*10%</f>
        <v>2.2000000000000002</v>
      </c>
      <c r="N571" s="12">
        <v>9.02</v>
      </c>
      <c r="O571" s="12">
        <v>0</v>
      </c>
      <c r="P571" s="12">
        <v>12.29</v>
      </c>
      <c r="Q571" s="87">
        <v>0</v>
      </c>
      <c r="R571" s="12">
        <v>0</v>
      </c>
      <c r="S571" s="12">
        <v>2</v>
      </c>
      <c r="T571" s="12">
        <f>STOCK[[#This Row],[Costo Unitario (USD)]]+STOCK[[#This Row],[Costo Envío (USD)]]+STOCK[[#This Row],[Comisión 10%]]</f>
        <v>16.489999999999998</v>
      </c>
      <c r="U571" s="12">
        <f>STOCK[[#This Row],[Costo total]]*1.5</f>
        <v>24.734999999999999</v>
      </c>
      <c r="V571" s="12">
        <v>22</v>
      </c>
      <c r="W571" s="12">
        <f>STOCK[[#This Row],[Precio Final]]-STOCK[[#This Row],[Costo total]]</f>
        <v>5.5100000000000016</v>
      </c>
      <c r="X571" s="12">
        <f>STOCK[[#This Row],[Ganancia Unitaria]]*STOCK[[#This Row],[Salidas]]</f>
        <v>11.020000000000003</v>
      </c>
      <c r="Y571" s="12" t="s">
        <v>1405</v>
      </c>
      <c r="AA571" s="12">
        <f>STOCK[[#This Row],[Costo total]]*STOCK[[#This Row],[Entradas]]</f>
        <v>32.979999999999997</v>
      </c>
      <c r="AB571" s="12">
        <f>STOCK[[#This Row],[Stock Actual]]*STOCK[[#This Row],[Costo total]]</f>
        <v>0</v>
      </c>
    </row>
    <row r="572" spans="1:28" s="7" customFormat="1" ht="50" customHeight="1" x14ac:dyDescent="0.15">
      <c r="A572" s="7" t="s">
        <v>1006</v>
      </c>
      <c r="B572" s="70"/>
      <c r="C572" s="7" t="s">
        <v>4</v>
      </c>
      <c r="D572" s="7" t="s">
        <v>1519</v>
      </c>
      <c r="E572" s="7" t="s">
        <v>2607</v>
      </c>
      <c r="F572" s="7" t="s">
        <v>2208</v>
      </c>
      <c r="G572" s="7" t="s">
        <v>69</v>
      </c>
      <c r="H572" s="7">
        <f>STOCK[[#This Row],[Precio Final]]</f>
        <v>20</v>
      </c>
      <c r="I572" s="7">
        <f>STOCK[[#This Row],[Precio Venta Ideal (x1.5)]]</f>
        <v>24.434999999999999</v>
      </c>
      <c r="J572" s="8">
        <v>3</v>
      </c>
      <c r="K572" s="8">
        <f>SUMIFS(VENTAS[Cantidad],VENTAS[Código del producto Vendido],STOCK[[#This Row],[Code]])</f>
        <v>2</v>
      </c>
      <c r="L572" s="8">
        <f>STOCK[[#This Row],[Entradas]]-STOCK[[#This Row],[Salidas]]</f>
        <v>1</v>
      </c>
      <c r="M572" s="7">
        <f>STOCK[[#This Row],[Precio Final]]*10%</f>
        <v>2</v>
      </c>
      <c r="N572" s="7">
        <v>0</v>
      </c>
      <c r="O572" s="7">
        <v>17.489999999999998</v>
      </c>
      <c r="P572" s="7">
        <v>12.29</v>
      </c>
      <c r="Q572" s="8">
        <v>0</v>
      </c>
      <c r="R572" s="7">
        <v>0</v>
      </c>
      <c r="S572" s="7">
        <v>2</v>
      </c>
      <c r="T572" s="12">
        <f>STOCK[[#This Row],[Costo Unitario (USD)]]+STOCK[[#This Row],[Costo Envío (USD)]]+STOCK[[#This Row],[Comisión 10%]]</f>
        <v>16.29</v>
      </c>
      <c r="U572" s="7">
        <f>STOCK[[#This Row],[Costo total]]*1.5</f>
        <v>24.434999999999999</v>
      </c>
      <c r="V572" s="7">
        <v>20</v>
      </c>
      <c r="W572" s="7">
        <f>STOCK[[#This Row],[Precio Final]]-STOCK[[#This Row],[Costo total]]</f>
        <v>3.7100000000000009</v>
      </c>
      <c r="X572" s="7">
        <f>STOCK[[#This Row],[Ganancia Unitaria]]*STOCK[[#This Row],[Salidas]]</f>
        <v>7.4200000000000017</v>
      </c>
      <c r="Y572" s="7" t="s">
        <v>1405</v>
      </c>
      <c r="AA572" s="7">
        <f>STOCK[[#This Row],[Costo total]]*STOCK[[#This Row],[Entradas]]</f>
        <v>48.87</v>
      </c>
      <c r="AB572" s="7">
        <f>STOCK[[#This Row],[Stock Actual]]*STOCK[[#This Row],[Costo total]]</f>
        <v>16.29</v>
      </c>
    </row>
    <row r="573" spans="1:28" s="12" customFormat="1" ht="50" customHeight="1" x14ac:dyDescent="0.15">
      <c r="A573" s="12" t="s">
        <v>1007</v>
      </c>
      <c r="B573" s="70"/>
      <c r="C573" s="12" t="s">
        <v>4</v>
      </c>
      <c r="D573" s="12" t="s">
        <v>1519</v>
      </c>
      <c r="E573" s="12" t="s">
        <v>2608</v>
      </c>
      <c r="F573" s="12" t="s">
        <v>2209</v>
      </c>
      <c r="G573" s="12" t="s">
        <v>69</v>
      </c>
      <c r="H573" s="12">
        <f>STOCK[[#This Row],[Precio Final]]</f>
        <v>20</v>
      </c>
      <c r="I573" s="12">
        <f>STOCK[[#This Row],[Precio Venta Ideal (x1.5)]]</f>
        <v>24.434999999999999</v>
      </c>
      <c r="J573" s="87">
        <v>2</v>
      </c>
      <c r="K573" s="87">
        <f>SUMIFS(VENTAS[Cantidad],VENTAS[Código del producto Vendido],STOCK[[#This Row],[Code]])</f>
        <v>2</v>
      </c>
      <c r="L573" s="87">
        <f>STOCK[[#This Row],[Entradas]]-STOCK[[#This Row],[Salidas]]</f>
        <v>0</v>
      </c>
      <c r="M573" s="12">
        <f>STOCK[[#This Row],[Precio Final]]*10%</f>
        <v>2</v>
      </c>
      <c r="N573" s="12">
        <v>0</v>
      </c>
      <c r="O573" s="12">
        <v>17.489999999999998</v>
      </c>
      <c r="P573" s="12">
        <v>12.29</v>
      </c>
      <c r="Q573" s="87">
        <v>0</v>
      </c>
      <c r="R573" s="12">
        <v>0</v>
      </c>
      <c r="S573" s="12">
        <v>2</v>
      </c>
      <c r="T573" s="12">
        <f>STOCK[[#This Row],[Costo Unitario (USD)]]+STOCK[[#This Row],[Costo Envío (USD)]]+STOCK[[#This Row],[Comisión 10%]]</f>
        <v>16.29</v>
      </c>
      <c r="U573" s="12">
        <f>STOCK[[#This Row],[Costo total]]*1.5</f>
        <v>24.434999999999999</v>
      </c>
      <c r="V573" s="12">
        <v>20</v>
      </c>
      <c r="W573" s="12">
        <f>STOCK[[#This Row],[Precio Final]]-STOCK[[#This Row],[Costo total]]</f>
        <v>3.7100000000000009</v>
      </c>
      <c r="X573" s="12">
        <f>STOCK[[#This Row],[Ganancia Unitaria]]*STOCK[[#This Row],[Salidas]]</f>
        <v>7.4200000000000017</v>
      </c>
      <c r="Y573" s="12" t="s">
        <v>1405</v>
      </c>
      <c r="AA573" s="12">
        <f>STOCK[[#This Row],[Costo total]]*STOCK[[#This Row],[Entradas]]</f>
        <v>32.58</v>
      </c>
      <c r="AB573" s="12">
        <f>STOCK[[#This Row],[Stock Actual]]*STOCK[[#This Row],[Costo total]]</f>
        <v>0</v>
      </c>
    </row>
    <row r="574" spans="1:28" s="7" customFormat="1" ht="50" customHeight="1" x14ac:dyDescent="0.15">
      <c r="A574" s="7" t="s">
        <v>1008</v>
      </c>
      <c r="B574" s="70"/>
      <c r="C574" s="7" t="s">
        <v>4</v>
      </c>
      <c r="D574" s="7" t="s">
        <v>1911</v>
      </c>
      <c r="E574" s="7" t="s">
        <v>2262</v>
      </c>
      <c r="F574" s="7" t="s">
        <v>2103</v>
      </c>
      <c r="G574" s="7" t="s">
        <v>69</v>
      </c>
      <c r="H574" s="7">
        <f>STOCK[[#This Row],[Precio Final]]</f>
        <v>13</v>
      </c>
      <c r="I574" s="7">
        <f>STOCK[[#This Row],[Precio Venta Ideal (x1.5)]]</f>
        <v>14.865</v>
      </c>
      <c r="J574" s="8">
        <v>3</v>
      </c>
      <c r="K574" s="8">
        <f>SUMIFS(VENTAS[Cantidad],VENTAS[Código del producto Vendido],STOCK[[#This Row],[Code]])</f>
        <v>3</v>
      </c>
      <c r="L574" s="8">
        <f>STOCK[[#This Row],[Entradas]]-STOCK[[#This Row],[Salidas]]</f>
        <v>0</v>
      </c>
      <c r="M574" s="7">
        <f>STOCK[[#This Row],[Precio Final]]*10%</f>
        <v>1.3</v>
      </c>
      <c r="N574" s="7">
        <v>0</v>
      </c>
      <c r="O574" s="7">
        <v>0</v>
      </c>
      <c r="P574" s="7">
        <v>7.61</v>
      </c>
      <c r="Q574" s="8">
        <v>0</v>
      </c>
      <c r="R574" s="7">
        <v>0</v>
      </c>
      <c r="S574" s="7">
        <v>1</v>
      </c>
      <c r="T574" s="12">
        <f>STOCK[[#This Row],[Costo Unitario (USD)]]+STOCK[[#This Row],[Costo Envío (USD)]]+STOCK[[#This Row],[Comisión 10%]]</f>
        <v>9.91</v>
      </c>
      <c r="U574" s="7">
        <f>STOCK[[#This Row],[Costo total]]*1.5</f>
        <v>14.865</v>
      </c>
      <c r="V574" s="7">
        <v>13</v>
      </c>
      <c r="W574" s="7">
        <f>STOCK[[#This Row],[Precio Final]]-STOCK[[#This Row],[Costo total]]</f>
        <v>3.09</v>
      </c>
      <c r="X574" s="7">
        <f>STOCK[[#This Row],[Ganancia Unitaria]]*STOCK[[#This Row],[Salidas]]</f>
        <v>9.27</v>
      </c>
      <c r="Y574" s="7" t="s">
        <v>1405</v>
      </c>
      <c r="AA574" s="7">
        <f>STOCK[[#This Row],[Costo total]]*STOCK[[#This Row],[Entradas]]</f>
        <v>29.73</v>
      </c>
      <c r="AB574" s="7">
        <f>STOCK[[#This Row],[Stock Actual]]*STOCK[[#This Row],[Costo total]]</f>
        <v>0</v>
      </c>
    </row>
    <row r="575" spans="1:28" s="12" customFormat="1" ht="50" customHeight="1" x14ac:dyDescent="0.15">
      <c r="A575" s="12" t="s">
        <v>1009</v>
      </c>
      <c r="B575" s="70"/>
      <c r="C575" s="12" t="s">
        <v>4</v>
      </c>
      <c r="D575" s="12" t="s">
        <v>1911</v>
      </c>
      <c r="E575" s="12" t="s">
        <v>2262</v>
      </c>
      <c r="F575" s="12" t="s">
        <v>2157</v>
      </c>
      <c r="G575" s="12" t="s">
        <v>69</v>
      </c>
      <c r="H575" s="12">
        <f>STOCK[[#This Row],[Precio Final]]</f>
        <v>13</v>
      </c>
      <c r="I575" s="12">
        <f>STOCK[[#This Row],[Precio Venta Ideal (x1.5)]]</f>
        <v>14.865</v>
      </c>
      <c r="J575" s="87">
        <v>2</v>
      </c>
      <c r="K575" s="87">
        <f>SUMIFS(VENTAS[Cantidad],VENTAS[Código del producto Vendido],STOCK[[#This Row],[Code]])</f>
        <v>2</v>
      </c>
      <c r="L575" s="87">
        <f>STOCK[[#This Row],[Entradas]]-STOCK[[#This Row],[Salidas]]</f>
        <v>0</v>
      </c>
      <c r="M575" s="12">
        <f>STOCK[[#This Row],[Precio Final]]*10%</f>
        <v>1.3</v>
      </c>
      <c r="N575" s="12">
        <v>4.72</v>
      </c>
      <c r="O575" s="12">
        <v>0</v>
      </c>
      <c r="P575" s="12">
        <v>7.61</v>
      </c>
      <c r="Q575" s="87">
        <v>0</v>
      </c>
      <c r="R575" s="12">
        <v>0</v>
      </c>
      <c r="S575" s="12">
        <v>1</v>
      </c>
      <c r="T575" s="12">
        <f>STOCK[[#This Row],[Costo Unitario (USD)]]+STOCK[[#This Row],[Costo Envío (USD)]]+STOCK[[#This Row],[Comisión 10%]]</f>
        <v>9.91</v>
      </c>
      <c r="U575" s="12">
        <f>STOCK[[#This Row],[Costo total]]*1.5</f>
        <v>14.865</v>
      </c>
      <c r="V575" s="12">
        <v>13</v>
      </c>
      <c r="W575" s="12">
        <f>STOCK[[#This Row],[Precio Final]]-STOCK[[#This Row],[Costo total]]</f>
        <v>3.09</v>
      </c>
      <c r="X575" s="12">
        <f>STOCK[[#This Row],[Ganancia Unitaria]]*STOCK[[#This Row],[Salidas]]</f>
        <v>6.18</v>
      </c>
      <c r="Y575" s="12" t="s">
        <v>1405</v>
      </c>
      <c r="AA575" s="12">
        <f>STOCK[[#This Row],[Costo total]]*STOCK[[#This Row],[Entradas]]</f>
        <v>19.82</v>
      </c>
      <c r="AB575" s="12">
        <f>STOCK[[#This Row],[Stock Actual]]*STOCK[[#This Row],[Costo total]]</f>
        <v>0</v>
      </c>
    </row>
    <row r="576" spans="1:28" s="7" customFormat="1" ht="50" customHeight="1" x14ac:dyDescent="0.15">
      <c r="A576" s="7" t="s">
        <v>1010</v>
      </c>
      <c r="B576" s="70"/>
      <c r="C576" s="7" t="s">
        <v>4</v>
      </c>
      <c r="D576" s="7" t="s">
        <v>26</v>
      </c>
      <c r="E576" s="7" t="s">
        <v>1273</v>
      </c>
      <c r="F576" s="7" t="s">
        <v>241</v>
      </c>
      <c r="G576" s="7" t="s">
        <v>69</v>
      </c>
      <c r="H576" s="7">
        <f>STOCK[[#This Row],[Precio Final]]</f>
        <v>28</v>
      </c>
      <c r="I576" s="7">
        <f>STOCK[[#This Row],[Precio Venta Ideal (x1.5)]]</f>
        <v>30.674999999999997</v>
      </c>
      <c r="J576" s="8">
        <v>1</v>
      </c>
      <c r="K576" s="8">
        <f>SUMIFS(VENTAS[Cantidad],VENTAS[Código del producto Vendido],STOCK[[#This Row],[Code]])</f>
        <v>1</v>
      </c>
      <c r="L576" s="8">
        <f>STOCK[[#This Row],[Entradas]]-STOCK[[#This Row],[Salidas]]</f>
        <v>0</v>
      </c>
      <c r="M576" s="7">
        <f>STOCK[[#This Row],[Precio Final]]*10%</f>
        <v>2.8000000000000003</v>
      </c>
      <c r="N576" s="7">
        <v>0</v>
      </c>
      <c r="O576" s="7">
        <v>0</v>
      </c>
      <c r="P576" s="7">
        <v>17.649999999999999</v>
      </c>
      <c r="Q576" s="8">
        <v>0</v>
      </c>
      <c r="R576" s="7">
        <v>0</v>
      </c>
      <c r="S576" s="7">
        <v>0</v>
      </c>
      <c r="T576" s="12">
        <f>STOCK[[#This Row],[Costo Unitario (USD)]]+STOCK[[#This Row],[Costo Envío (USD)]]+STOCK[[#This Row],[Comisión 10%]]</f>
        <v>20.45</v>
      </c>
      <c r="U576" s="7">
        <f>STOCK[[#This Row],[Costo total]]*1.5</f>
        <v>30.674999999999997</v>
      </c>
      <c r="V576" s="7">
        <v>28</v>
      </c>
      <c r="W576" s="7">
        <f>STOCK[[#This Row],[Precio Final]]-STOCK[[#This Row],[Costo total]]</f>
        <v>7.5500000000000007</v>
      </c>
      <c r="X576" s="7">
        <f>STOCK[[#This Row],[Ganancia Unitaria]]*STOCK[[#This Row],[Salidas]]</f>
        <v>7.5500000000000007</v>
      </c>
      <c r="Y576" s="7" t="s">
        <v>1405</v>
      </c>
      <c r="AA576" s="7">
        <f>STOCK[[#This Row],[Costo total]]*STOCK[[#This Row],[Entradas]]</f>
        <v>20.45</v>
      </c>
      <c r="AB576" s="7">
        <f>STOCK[[#This Row],[Stock Actual]]*STOCK[[#This Row],[Costo total]]</f>
        <v>0</v>
      </c>
    </row>
    <row r="577" spans="1:28" s="12" customFormat="1" ht="50" customHeight="1" x14ac:dyDescent="0.15">
      <c r="A577" s="12" t="s">
        <v>1011</v>
      </c>
      <c r="B577" s="70"/>
      <c r="C577" s="12" t="s">
        <v>4</v>
      </c>
      <c r="D577" s="12" t="s">
        <v>26</v>
      </c>
      <c r="E577" s="12" t="s">
        <v>1273</v>
      </c>
      <c r="F577" s="12" t="s">
        <v>243</v>
      </c>
      <c r="G577" s="12" t="s">
        <v>69</v>
      </c>
      <c r="H577" s="12">
        <f>STOCK[[#This Row],[Precio Final]]</f>
        <v>28</v>
      </c>
      <c r="I577" s="12">
        <f>STOCK[[#This Row],[Precio Venta Ideal (x1.5)]]</f>
        <v>30.674999999999997</v>
      </c>
      <c r="J577" s="87">
        <v>1</v>
      </c>
      <c r="K577" s="87">
        <f>SUMIFS(VENTAS[Cantidad],VENTAS[Código del producto Vendido],STOCK[[#This Row],[Code]])</f>
        <v>1</v>
      </c>
      <c r="L577" s="87">
        <f>STOCK[[#This Row],[Entradas]]-STOCK[[#This Row],[Salidas]]</f>
        <v>0</v>
      </c>
      <c r="M577" s="12">
        <f>STOCK[[#This Row],[Precio Final]]*10%</f>
        <v>2.8000000000000003</v>
      </c>
      <c r="N577" s="12">
        <v>0</v>
      </c>
      <c r="O577" s="12">
        <v>0</v>
      </c>
      <c r="P577" s="12">
        <v>17.649999999999999</v>
      </c>
      <c r="Q577" s="87">
        <v>0</v>
      </c>
      <c r="R577" s="12">
        <v>0</v>
      </c>
      <c r="S577" s="12">
        <v>0</v>
      </c>
      <c r="T577" s="12">
        <f>STOCK[[#This Row],[Costo Unitario (USD)]]+STOCK[[#This Row],[Costo Envío (USD)]]+STOCK[[#This Row],[Comisión 10%]]</f>
        <v>20.45</v>
      </c>
      <c r="U577" s="12">
        <f>STOCK[[#This Row],[Costo total]]*1.5</f>
        <v>30.674999999999997</v>
      </c>
      <c r="V577" s="12">
        <v>28</v>
      </c>
      <c r="W577" s="12">
        <f>STOCK[[#This Row],[Precio Final]]-STOCK[[#This Row],[Costo total]]</f>
        <v>7.5500000000000007</v>
      </c>
      <c r="X577" s="12">
        <f>STOCK[[#This Row],[Ganancia Unitaria]]*STOCK[[#This Row],[Salidas]]</f>
        <v>7.5500000000000007</v>
      </c>
      <c r="Y577" s="12" t="s">
        <v>1405</v>
      </c>
      <c r="AA577" s="12">
        <f>STOCK[[#This Row],[Costo total]]*STOCK[[#This Row],[Entradas]]</f>
        <v>20.45</v>
      </c>
      <c r="AB577" s="12">
        <f>STOCK[[#This Row],[Stock Actual]]*STOCK[[#This Row],[Costo total]]</f>
        <v>0</v>
      </c>
    </row>
    <row r="578" spans="1:28" s="7" customFormat="1" ht="50" customHeight="1" x14ac:dyDescent="0.15">
      <c r="A578" s="7" t="s">
        <v>1012</v>
      </c>
      <c r="B578" s="70"/>
      <c r="C578" s="7" t="s">
        <v>4</v>
      </c>
      <c r="D578" s="7" t="s">
        <v>26</v>
      </c>
      <c r="E578" s="7" t="s">
        <v>1273</v>
      </c>
      <c r="F578" s="7" t="s">
        <v>244</v>
      </c>
      <c r="G578" s="7" t="s">
        <v>69</v>
      </c>
      <c r="H578" s="7">
        <f>STOCK[[#This Row],[Precio Final]]</f>
        <v>28</v>
      </c>
      <c r="I578" s="7">
        <f>STOCK[[#This Row],[Precio Venta Ideal (x1.5)]]</f>
        <v>30.674999999999997</v>
      </c>
      <c r="J578" s="8">
        <v>1</v>
      </c>
      <c r="K578" s="8">
        <f>SUMIFS(VENTAS[Cantidad],VENTAS[Código del producto Vendido],STOCK[[#This Row],[Code]])</f>
        <v>1</v>
      </c>
      <c r="L578" s="8">
        <f>STOCK[[#This Row],[Entradas]]-STOCK[[#This Row],[Salidas]]</f>
        <v>0</v>
      </c>
      <c r="M578" s="7">
        <f>STOCK[[#This Row],[Precio Final]]*10%</f>
        <v>2.8000000000000003</v>
      </c>
      <c r="N578" s="7">
        <v>0</v>
      </c>
      <c r="O578" s="7">
        <v>0</v>
      </c>
      <c r="P578" s="7">
        <v>17.649999999999999</v>
      </c>
      <c r="Q578" s="8">
        <v>0</v>
      </c>
      <c r="R578" s="7">
        <v>0</v>
      </c>
      <c r="S578" s="7">
        <v>0</v>
      </c>
      <c r="T578" s="12">
        <f>STOCK[[#This Row],[Costo Unitario (USD)]]+STOCK[[#This Row],[Costo Envío (USD)]]+STOCK[[#This Row],[Comisión 10%]]</f>
        <v>20.45</v>
      </c>
      <c r="U578" s="7">
        <f>STOCK[[#This Row],[Costo total]]*1.5</f>
        <v>30.674999999999997</v>
      </c>
      <c r="V578" s="7">
        <v>28</v>
      </c>
      <c r="W578" s="7">
        <f>STOCK[[#This Row],[Precio Final]]-STOCK[[#This Row],[Costo total]]</f>
        <v>7.5500000000000007</v>
      </c>
      <c r="X578" s="7">
        <f>STOCK[[#This Row],[Ganancia Unitaria]]*STOCK[[#This Row],[Salidas]]</f>
        <v>7.5500000000000007</v>
      </c>
      <c r="Y578" s="7" t="s">
        <v>1405</v>
      </c>
      <c r="AA578" s="7">
        <f>STOCK[[#This Row],[Costo total]]*STOCK[[#This Row],[Entradas]]</f>
        <v>20.45</v>
      </c>
      <c r="AB578" s="7">
        <f>STOCK[[#This Row],[Stock Actual]]*STOCK[[#This Row],[Costo total]]</f>
        <v>0</v>
      </c>
    </row>
    <row r="579" spans="1:28" s="12" customFormat="1" ht="50" customHeight="1" x14ac:dyDescent="0.15">
      <c r="A579" s="12" t="s">
        <v>1013</v>
      </c>
      <c r="B579" s="70"/>
      <c r="C579" s="12" t="s">
        <v>4</v>
      </c>
      <c r="D579" s="12" t="s">
        <v>26</v>
      </c>
      <c r="E579" s="12" t="s">
        <v>1014</v>
      </c>
      <c r="G579" s="12" t="s">
        <v>69</v>
      </c>
      <c r="H579" s="12">
        <f>STOCK[[#This Row],[Precio Final]]</f>
        <v>0</v>
      </c>
      <c r="I579" s="12">
        <f>STOCK[[#This Row],[Precio Venta Ideal (x1.5)]]</f>
        <v>13.785</v>
      </c>
      <c r="J579" s="87">
        <v>0</v>
      </c>
      <c r="K579" s="87">
        <f>SUMIFS(VENTAS[Cantidad],VENTAS[Código del producto Vendido],STOCK[[#This Row],[Code]])</f>
        <v>0</v>
      </c>
      <c r="L579" s="87">
        <f>STOCK[[#This Row],[Entradas]]-STOCK[[#This Row],[Salidas]]</f>
        <v>0</v>
      </c>
      <c r="M579" s="12">
        <f>STOCK[[#This Row],[Precio Final]]*10%</f>
        <v>0</v>
      </c>
      <c r="N579" s="12">
        <v>0</v>
      </c>
      <c r="O579" s="12">
        <v>0</v>
      </c>
      <c r="P579" s="12">
        <v>9.19</v>
      </c>
      <c r="Q579" s="87">
        <v>0</v>
      </c>
      <c r="R579" s="12">
        <v>0</v>
      </c>
      <c r="S579" s="12">
        <v>0</v>
      </c>
      <c r="T579" s="12">
        <f>STOCK[[#This Row],[Costo Unitario (USD)]]+STOCK[[#This Row],[Costo Envío (USD)]]+STOCK[[#This Row],[Comisión 10%]]</f>
        <v>9.19</v>
      </c>
      <c r="U579" s="12">
        <f>STOCK[[#This Row],[Costo total]]*1.5</f>
        <v>13.785</v>
      </c>
      <c r="V579" s="12">
        <v>0</v>
      </c>
      <c r="W579" s="12">
        <f>STOCK[[#This Row],[Precio Final]]-STOCK[[#This Row],[Costo total]]</f>
        <v>-9.19</v>
      </c>
      <c r="X579" s="12">
        <f>STOCK[[#This Row],[Ganancia Unitaria]]*STOCK[[#This Row],[Salidas]]</f>
        <v>0</v>
      </c>
      <c r="Y579" s="12" t="s">
        <v>1405</v>
      </c>
      <c r="AA579" s="12">
        <f>STOCK[[#This Row],[Costo total]]*STOCK[[#This Row],[Entradas]]</f>
        <v>0</v>
      </c>
      <c r="AB579" s="12">
        <f>STOCK[[#This Row],[Stock Actual]]*STOCK[[#This Row],[Costo total]]</f>
        <v>0</v>
      </c>
    </row>
    <row r="580" spans="1:28" s="7" customFormat="1" ht="50" customHeight="1" x14ac:dyDescent="0.15">
      <c r="A580" s="7" t="s">
        <v>1015</v>
      </c>
      <c r="B580" s="70"/>
      <c r="C580" s="7" t="s">
        <v>4</v>
      </c>
      <c r="D580" s="7" t="s">
        <v>26</v>
      </c>
      <c r="E580" s="7" t="s">
        <v>1014</v>
      </c>
      <c r="G580" s="7" t="s">
        <v>69</v>
      </c>
      <c r="H580" s="7">
        <f>STOCK[[#This Row],[Precio Final]]</f>
        <v>0</v>
      </c>
      <c r="I580" s="7">
        <f>STOCK[[#This Row],[Precio Venta Ideal (x1.5)]]</f>
        <v>11.295</v>
      </c>
      <c r="J580" s="8">
        <v>0</v>
      </c>
      <c r="K580" s="8">
        <f>SUMIFS(VENTAS[Cantidad],VENTAS[Código del producto Vendido],STOCK[[#This Row],[Code]])</f>
        <v>0</v>
      </c>
      <c r="L580" s="8">
        <f>STOCK[[#This Row],[Entradas]]-STOCK[[#This Row],[Salidas]]</f>
        <v>0</v>
      </c>
      <c r="M580" s="7">
        <f>STOCK[[#This Row],[Precio Final]]*10%</f>
        <v>0</v>
      </c>
      <c r="N580" s="7">
        <v>0</v>
      </c>
      <c r="O580" s="7">
        <v>0</v>
      </c>
      <c r="P580" s="7">
        <v>7.53</v>
      </c>
      <c r="Q580" s="8">
        <v>0</v>
      </c>
      <c r="R580" s="7">
        <v>0</v>
      </c>
      <c r="S580" s="7">
        <v>0</v>
      </c>
      <c r="T580" s="12">
        <f>STOCK[[#This Row],[Costo Unitario (USD)]]+STOCK[[#This Row],[Costo Envío (USD)]]+STOCK[[#This Row],[Comisión 10%]]</f>
        <v>7.53</v>
      </c>
      <c r="U580" s="7">
        <f>STOCK[[#This Row],[Costo total]]*1.5</f>
        <v>11.295</v>
      </c>
      <c r="W580" s="7">
        <f>STOCK[[#This Row],[Precio Final]]-STOCK[[#This Row],[Costo total]]</f>
        <v>-7.53</v>
      </c>
      <c r="X580" s="7">
        <f>STOCK[[#This Row],[Ganancia Unitaria]]*STOCK[[#This Row],[Salidas]]</f>
        <v>0</v>
      </c>
      <c r="Y580" s="7" t="s">
        <v>1405</v>
      </c>
      <c r="AA580" s="7">
        <f>STOCK[[#This Row],[Costo total]]*STOCK[[#This Row],[Entradas]]</f>
        <v>0</v>
      </c>
      <c r="AB580" s="7">
        <f>STOCK[[#This Row],[Stock Actual]]*STOCK[[#This Row],[Costo total]]</f>
        <v>0</v>
      </c>
    </row>
    <row r="581" spans="1:28" s="12" customFormat="1" ht="50" customHeight="1" x14ac:dyDescent="0.15">
      <c r="A581" s="12" t="s">
        <v>1016</v>
      </c>
      <c r="B581" s="70"/>
      <c r="C581" s="12" t="s">
        <v>4</v>
      </c>
      <c r="D581" s="12" t="s">
        <v>26</v>
      </c>
      <c r="E581" s="12" t="s">
        <v>1017</v>
      </c>
      <c r="G581" s="12" t="s">
        <v>69</v>
      </c>
      <c r="H581" s="12">
        <f>STOCK[[#This Row],[Precio Final]]</f>
        <v>12</v>
      </c>
      <c r="I581" s="12">
        <f>STOCK[[#This Row],[Precio Venta Ideal (x1.5)]]</f>
        <v>15.885</v>
      </c>
      <c r="J581" s="87">
        <v>0</v>
      </c>
      <c r="K581" s="87">
        <f>SUMIFS(VENTAS[Cantidad],VENTAS[Código del producto Vendido],STOCK[[#This Row],[Code]])</f>
        <v>0</v>
      </c>
      <c r="L581" s="87">
        <f>STOCK[[#This Row],[Entradas]]-STOCK[[#This Row],[Salidas]]</f>
        <v>0</v>
      </c>
      <c r="M581" s="12">
        <f>STOCK[[#This Row],[Precio Final]]*10%</f>
        <v>1.2000000000000002</v>
      </c>
      <c r="N581" s="12">
        <v>0</v>
      </c>
      <c r="O581" s="12">
        <v>0</v>
      </c>
      <c r="P581" s="12">
        <v>9.39</v>
      </c>
      <c r="Q581" s="87">
        <v>0</v>
      </c>
      <c r="R581" s="12">
        <v>0</v>
      </c>
      <c r="S581" s="12">
        <v>0</v>
      </c>
      <c r="T581" s="12">
        <f>STOCK[[#This Row],[Costo Unitario (USD)]]+STOCK[[#This Row],[Costo Envío (USD)]]+STOCK[[#This Row],[Comisión 10%]]</f>
        <v>10.59</v>
      </c>
      <c r="U581" s="12">
        <f>STOCK[[#This Row],[Costo total]]*1.5</f>
        <v>15.885</v>
      </c>
      <c r="V581" s="12">
        <v>12</v>
      </c>
      <c r="W581" s="12">
        <f>STOCK[[#This Row],[Precio Final]]-STOCK[[#This Row],[Costo total]]</f>
        <v>1.4100000000000001</v>
      </c>
      <c r="X581" s="12">
        <f>STOCK[[#This Row],[Ganancia Unitaria]]*STOCK[[#This Row],[Salidas]]</f>
        <v>0</v>
      </c>
      <c r="Y581" s="12" t="s">
        <v>1405</v>
      </c>
      <c r="AA581" s="12">
        <f>STOCK[[#This Row],[Costo total]]*STOCK[[#This Row],[Entradas]]</f>
        <v>0</v>
      </c>
      <c r="AB581" s="12">
        <f>STOCK[[#This Row],[Stock Actual]]*STOCK[[#This Row],[Costo total]]</f>
        <v>0</v>
      </c>
    </row>
    <row r="582" spans="1:28" s="7" customFormat="1" ht="50" customHeight="1" x14ac:dyDescent="0.15">
      <c r="A582" s="7" t="s">
        <v>1018</v>
      </c>
      <c r="B582" s="70"/>
      <c r="C582" s="7" t="s">
        <v>4</v>
      </c>
      <c r="D582" s="7" t="s">
        <v>1519</v>
      </c>
      <c r="E582" s="7" t="s">
        <v>1019</v>
      </c>
      <c r="F582" s="7" t="s">
        <v>2132</v>
      </c>
      <c r="G582" s="7" t="s">
        <v>69</v>
      </c>
      <c r="H582" s="7">
        <f>STOCK[[#This Row],[Precio Final]]</f>
        <v>20</v>
      </c>
      <c r="I582" s="7">
        <f>STOCK[[#This Row],[Precio Venta Ideal (x1.5)]]</f>
        <v>24.434999999999999</v>
      </c>
      <c r="J582" s="8">
        <v>1</v>
      </c>
      <c r="K582" s="8">
        <f>SUMIFS(VENTAS[Cantidad],VENTAS[Código del producto Vendido],STOCK[[#This Row],[Code]])</f>
        <v>1</v>
      </c>
      <c r="L582" s="8">
        <f>STOCK[[#This Row],[Entradas]]-STOCK[[#This Row],[Salidas]]</f>
        <v>0</v>
      </c>
      <c r="M582" s="7">
        <f>STOCK[[#This Row],[Precio Final]]*10%</f>
        <v>2</v>
      </c>
      <c r="N582" s="7">
        <v>-17.37</v>
      </c>
      <c r="O582" s="7">
        <v>0</v>
      </c>
      <c r="P582" s="7">
        <v>12.29</v>
      </c>
      <c r="Q582" s="8">
        <v>0</v>
      </c>
      <c r="R582" s="7">
        <v>0</v>
      </c>
      <c r="S582" s="7">
        <v>2</v>
      </c>
      <c r="T582" s="12">
        <f>STOCK[[#This Row],[Costo Unitario (USD)]]+STOCK[[#This Row],[Costo Envío (USD)]]+STOCK[[#This Row],[Comisión 10%]]</f>
        <v>16.29</v>
      </c>
      <c r="U582" s="7">
        <f>STOCK[[#This Row],[Costo total]]*1.5</f>
        <v>24.434999999999999</v>
      </c>
      <c r="V582" s="7">
        <v>20</v>
      </c>
      <c r="W582" s="7">
        <f>STOCK[[#This Row],[Precio Final]]-STOCK[[#This Row],[Costo total]]</f>
        <v>3.7100000000000009</v>
      </c>
      <c r="X582" s="7">
        <f>STOCK[[#This Row],[Ganancia Unitaria]]*STOCK[[#This Row],[Salidas]]</f>
        <v>3.7100000000000009</v>
      </c>
      <c r="Y582" s="7" t="s">
        <v>1405</v>
      </c>
      <c r="AA582" s="7">
        <f>STOCK[[#This Row],[Costo total]]*STOCK[[#This Row],[Entradas]]</f>
        <v>16.29</v>
      </c>
      <c r="AB582" s="7">
        <f>STOCK[[#This Row],[Stock Actual]]*STOCK[[#This Row],[Costo total]]</f>
        <v>0</v>
      </c>
    </row>
    <row r="583" spans="1:28" s="12" customFormat="1" ht="50" customHeight="1" x14ac:dyDescent="0.15">
      <c r="A583" s="12" t="s">
        <v>1020</v>
      </c>
      <c r="B583" s="70"/>
      <c r="C583" s="12" t="s">
        <v>4</v>
      </c>
      <c r="D583" s="12" t="s">
        <v>1519</v>
      </c>
      <c r="E583" s="12" t="s">
        <v>1019</v>
      </c>
      <c r="F583" s="12" t="s">
        <v>241</v>
      </c>
      <c r="G583" s="12" t="s">
        <v>69</v>
      </c>
      <c r="H583" s="12">
        <f>STOCK[[#This Row],[Precio Final]]</f>
        <v>0</v>
      </c>
      <c r="I583" s="12">
        <f>STOCK[[#This Row],[Precio Venta Ideal (x1.5)]]</f>
        <v>21.434999999999999</v>
      </c>
      <c r="J583" s="87">
        <v>1</v>
      </c>
      <c r="K583" s="87">
        <f>SUMIFS(VENTAS[Cantidad],VENTAS[Código del producto Vendido],STOCK[[#This Row],[Code]])</f>
        <v>1</v>
      </c>
      <c r="L583" s="87">
        <f>STOCK[[#This Row],[Entradas]]-STOCK[[#This Row],[Salidas]]</f>
        <v>0</v>
      </c>
      <c r="M583" s="12">
        <f>STOCK[[#This Row],[Precio Final]]*10%</f>
        <v>0</v>
      </c>
      <c r="N583" s="12">
        <v>-17.37</v>
      </c>
      <c r="O583" s="12">
        <v>0</v>
      </c>
      <c r="P583" s="12">
        <v>12.29</v>
      </c>
      <c r="Q583" s="87">
        <v>0</v>
      </c>
      <c r="R583" s="12">
        <v>0</v>
      </c>
      <c r="S583" s="12">
        <v>2</v>
      </c>
      <c r="T583" s="12">
        <f>STOCK[[#This Row],[Costo Unitario (USD)]]+STOCK[[#This Row],[Costo Envío (USD)]]+STOCK[[#This Row],[Comisión 10%]]</f>
        <v>14.29</v>
      </c>
      <c r="U583" s="12">
        <f>STOCK[[#This Row],[Costo total]]*1.5</f>
        <v>21.434999999999999</v>
      </c>
      <c r="V583" s="12">
        <v>0</v>
      </c>
      <c r="W583" s="12">
        <f>STOCK[[#This Row],[Precio Final]]-STOCK[[#This Row],[Costo total]]</f>
        <v>-14.29</v>
      </c>
      <c r="X583" s="12">
        <f>STOCK[[#This Row],[Ganancia Unitaria]]*STOCK[[#This Row],[Salidas]]</f>
        <v>-14.29</v>
      </c>
      <c r="Y583" s="12" t="s">
        <v>1405</v>
      </c>
      <c r="AA583" s="12">
        <f>STOCK[[#This Row],[Costo total]]*STOCK[[#This Row],[Entradas]]</f>
        <v>14.29</v>
      </c>
      <c r="AB583" s="12">
        <f>STOCK[[#This Row],[Stock Actual]]*STOCK[[#This Row],[Costo total]]</f>
        <v>0</v>
      </c>
    </row>
    <row r="584" spans="1:28" s="7" customFormat="1" ht="50" customHeight="1" x14ac:dyDescent="0.15">
      <c r="A584" s="7" t="s">
        <v>1021</v>
      </c>
      <c r="B584" s="70"/>
      <c r="C584" s="7" t="s">
        <v>4</v>
      </c>
      <c r="D584" s="7" t="s">
        <v>452</v>
      </c>
      <c r="E584" s="7" t="s">
        <v>1022</v>
      </c>
      <c r="G584" s="7" t="s">
        <v>69</v>
      </c>
      <c r="H584" s="7">
        <f>STOCK[[#This Row],[Precio Final]]</f>
        <v>12</v>
      </c>
      <c r="I584" s="7">
        <f>STOCK[[#This Row],[Precio Venta Ideal (x1.5)]]</f>
        <v>11.445</v>
      </c>
      <c r="J584" s="8">
        <v>0</v>
      </c>
      <c r="K584" s="8">
        <f>SUMIFS(VENTAS[Cantidad],VENTAS[Código del producto Vendido],STOCK[[#This Row],[Code]])</f>
        <v>0</v>
      </c>
      <c r="L584" s="8">
        <f>STOCK[[#This Row],[Entradas]]-STOCK[[#This Row],[Salidas]]</f>
        <v>0</v>
      </c>
      <c r="M584" s="7">
        <f>STOCK[[#This Row],[Precio Final]]*10%</f>
        <v>1.2000000000000002</v>
      </c>
      <c r="N584" s="7">
        <v>0</v>
      </c>
      <c r="O584" s="7">
        <v>0</v>
      </c>
      <c r="P584" s="7">
        <v>6.43</v>
      </c>
      <c r="Q584" s="8">
        <v>0</v>
      </c>
      <c r="R584" s="7">
        <v>0</v>
      </c>
      <c r="S584" s="7">
        <v>0</v>
      </c>
      <c r="T584" s="12">
        <f>STOCK[[#This Row],[Costo Unitario (USD)]]+STOCK[[#This Row],[Costo Envío (USD)]]+STOCK[[#This Row],[Comisión 10%]]</f>
        <v>7.63</v>
      </c>
      <c r="U584" s="7">
        <f>STOCK[[#This Row],[Costo total]]*1.5</f>
        <v>11.445</v>
      </c>
      <c r="V584" s="7">
        <v>12</v>
      </c>
      <c r="W584" s="7">
        <f>STOCK[[#This Row],[Precio Final]]-STOCK[[#This Row],[Costo total]]</f>
        <v>4.37</v>
      </c>
      <c r="X584" s="7">
        <f>STOCK[[#This Row],[Ganancia Unitaria]]*STOCK[[#This Row],[Salidas]]</f>
        <v>0</v>
      </c>
      <c r="Y584" s="7" t="s">
        <v>1405</v>
      </c>
      <c r="AA584" s="7">
        <f>STOCK[[#This Row],[Costo total]]*STOCK[[#This Row],[Entradas]]</f>
        <v>0</v>
      </c>
      <c r="AB584" s="7">
        <f>STOCK[[#This Row],[Stock Actual]]*STOCK[[#This Row],[Costo total]]</f>
        <v>0</v>
      </c>
    </row>
    <row r="585" spans="1:28" s="12" customFormat="1" ht="50" customHeight="1" x14ac:dyDescent="0.15">
      <c r="A585" s="12" t="s">
        <v>1023</v>
      </c>
      <c r="B585" s="70"/>
      <c r="C585" s="12" t="s">
        <v>4</v>
      </c>
      <c r="D585" s="12" t="s">
        <v>1911</v>
      </c>
      <c r="E585" s="12" t="s">
        <v>1024</v>
      </c>
      <c r="F585" s="12" t="s">
        <v>243</v>
      </c>
      <c r="G585" s="12" t="s">
        <v>69</v>
      </c>
      <c r="H585" s="12">
        <f>STOCK[[#This Row],[Precio Final]]</f>
        <v>18</v>
      </c>
      <c r="I585" s="12">
        <f>STOCK[[#This Row],[Precio Venta Ideal (x1.5)]]</f>
        <v>21.825000000000003</v>
      </c>
      <c r="J585" s="87">
        <v>1</v>
      </c>
      <c r="K585" s="87">
        <f>SUMIFS(VENTAS[Cantidad],VENTAS[Código del producto Vendido],STOCK[[#This Row],[Code]])</f>
        <v>1</v>
      </c>
      <c r="L585" s="87">
        <f>STOCK[[#This Row],[Entradas]]-STOCK[[#This Row],[Salidas]]</f>
        <v>0</v>
      </c>
      <c r="M585" s="12">
        <f>STOCK[[#This Row],[Precio Final]]*10%</f>
        <v>1.8</v>
      </c>
      <c r="N585" s="12">
        <v>3.61</v>
      </c>
      <c r="O585" s="12">
        <v>0</v>
      </c>
      <c r="P585" s="12">
        <v>11.75</v>
      </c>
      <c r="Q585" s="87">
        <v>0</v>
      </c>
      <c r="R585" s="12">
        <v>0</v>
      </c>
      <c r="S585" s="12">
        <v>1</v>
      </c>
      <c r="T585" s="12">
        <f>STOCK[[#This Row],[Costo Unitario (USD)]]+STOCK[[#This Row],[Costo Envío (USD)]]+STOCK[[#This Row],[Comisión 10%]]</f>
        <v>14.55</v>
      </c>
      <c r="U585" s="12">
        <f>STOCK[[#This Row],[Costo total]]*1.5</f>
        <v>21.825000000000003</v>
      </c>
      <c r="V585" s="12">
        <v>18</v>
      </c>
      <c r="W585" s="12">
        <f>STOCK[[#This Row],[Precio Final]]-STOCK[[#This Row],[Costo total]]</f>
        <v>3.4499999999999993</v>
      </c>
      <c r="X585" s="12">
        <f>STOCK[[#This Row],[Ganancia Unitaria]]*STOCK[[#This Row],[Salidas]]</f>
        <v>3.4499999999999993</v>
      </c>
      <c r="Y585" s="12" t="s">
        <v>1405</v>
      </c>
      <c r="AA585" s="12">
        <f>STOCK[[#This Row],[Costo total]]*STOCK[[#This Row],[Entradas]]</f>
        <v>14.55</v>
      </c>
      <c r="AB585" s="12">
        <f>STOCK[[#This Row],[Stock Actual]]*STOCK[[#This Row],[Costo total]]</f>
        <v>0</v>
      </c>
    </row>
    <row r="586" spans="1:28" s="7" customFormat="1" ht="50" customHeight="1" x14ac:dyDescent="0.15">
      <c r="A586" s="7" t="s">
        <v>1025</v>
      </c>
      <c r="B586" s="70"/>
      <c r="C586" s="7" t="s">
        <v>4</v>
      </c>
      <c r="D586" s="7" t="s">
        <v>2366</v>
      </c>
      <c r="E586" s="7" t="s">
        <v>3108</v>
      </c>
      <c r="F586" s="7" t="s">
        <v>2103</v>
      </c>
      <c r="G586" s="7" t="s">
        <v>69</v>
      </c>
      <c r="H586" s="7">
        <f>STOCK[[#This Row],[Precio Final]]</f>
        <v>20</v>
      </c>
      <c r="I586" s="7">
        <f>STOCK[[#This Row],[Precio Venta Ideal (x1.5)]]</f>
        <v>22.575000000000003</v>
      </c>
      <c r="J586" s="8">
        <v>1</v>
      </c>
      <c r="K586" s="8">
        <f>SUMIFS(VENTAS[Cantidad],VENTAS[Código del producto Vendido],STOCK[[#This Row],[Code]])</f>
        <v>0</v>
      </c>
      <c r="L586" s="8">
        <f>STOCK[[#This Row],[Entradas]]-STOCK[[#This Row],[Salidas]]</f>
        <v>1</v>
      </c>
      <c r="M586" s="7">
        <f>STOCK[[#This Row],[Precio Final]]*10%</f>
        <v>2</v>
      </c>
      <c r="N586" s="7">
        <v>0</v>
      </c>
      <c r="O586" s="7">
        <v>0</v>
      </c>
      <c r="P586" s="7">
        <v>12.05</v>
      </c>
      <c r="Q586" s="8">
        <v>0</v>
      </c>
      <c r="R586" s="7">
        <v>0</v>
      </c>
      <c r="S586" s="7">
        <v>1</v>
      </c>
      <c r="T586" s="12">
        <f>STOCK[[#This Row],[Costo Unitario (USD)]]+STOCK[[#This Row],[Costo Envío (USD)]]+STOCK[[#This Row],[Comisión 10%]]</f>
        <v>15.05</v>
      </c>
      <c r="U586" s="7">
        <f>STOCK[[#This Row],[Costo total]]*1.5</f>
        <v>22.575000000000003</v>
      </c>
      <c r="V586" s="7">
        <v>20</v>
      </c>
      <c r="W586" s="7">
        <f>STOCK[[#This Row],[Precio Final]]-STOCK[[#This Row],[Costo total]]</f>
        <v>4.9499999999999993</v>
      </c>
      <c r="X586" s="7">
        <f>STOCK[[#This Row],[Ganancia Unitaria]]*STOCK[[#This Row],[Salidas]]</f>
        <v>0</v>
      </c>
      <c r="Y586" s="7" t="s">
        <v>1405</v>
      </c>
      <c r="AA586" s="7">
        <f>STOCK[[#This Row],[Costo total]]*STOCK[[#This Row],[Entradas]]</f>
        <v>15.05</v>
      </c>
      <c r="AB586" s="7">
        <f>STOCK[[#This Row],[Stock Actual]]*STOCK[[#This Row],[Costo total]]</f>
        <v>15.05</v>
      </c>
    </row>
    <row r="587" spans="1:28" s="12" customFormat="1" ht="50" customHeight="1" x14ac:dyDescent="0.15">
      <c r="A587" s="12" t="s">
        <v>1026</v>
      </c>
      <c r="B587" s="70"/>
      <c r="C587" s="12" t="s">
        <v>4</v>
      </c>
      <c r="D587" s="12" t="s">
        <v>2697</v>
      </c>
      <c r="E587" s="12" t="s">
        <v>1654</v>
      </c>
      <c r="F587" s="12" t="s">
        <v>2103</v>
      </c>
      <c r="G587" s="12" t="s">
        <v>69</v>
      </c>
      <c r="H587" s="12">
        <f>STOCK[[#This Row],[Precio Final]]</f>
        <v>35</v>
      </c>
      <c r="I587" s="12">
        <f>STOCK[[#This Row],[Precio Venta Ideal (x1.5)]]</f>
        <v>27.615000000000002</v>
      </c>
      <c r="J587" s="87">
        <v>1</v>
      </c>
      <c r="K587" s="87">
        <f>SUMIFS(VENTAS[Cantidad],VENTAS[Código del producto Vendido],STOCK[[#This Row],[Code]])</f>
        <v>1</v>
      </c>
      <c r="L587" s="87">
        <f>STOCK[[#This Row],[Entradas]]-STOCK[[#This Row],[Salidas]]</f>
        <v>0</v>
      </c>
      <c r="M587" s="12">
        <f>STOCK[[#This Row],[Precio Final]]*10%</f>
        <v>3.5</v>
      </c>
      <c r="N587" s="12">
        <v>0</v>
      </c>
      <c r="O587" s="12">
        <v>0</v>
      </c>
      <c r="P587" s="12">
        <v>13.91</v>
      </c>
      <c r="Q587" s="87">
        <v>0</v>
      </c>
      <c r="R587" s="12">
        <v>0</v>
      </c>
      <c r="S587" s="12">
        <v>1</v>
      </c>
      <c r="T587" s="12">
        <f>STOCK[[#This Row],[Costo Unitario (USD)]]+STOCK[[#This Row],[Costo Envío (USD)]]+STOCK[[#This Row],[Comisión 10%]]</f>
        <v>18.41</v>
      </c>
      <c r="U587" s="12">
        <f>STOCK[[#This Row],[Costo total]]*1.5</f>
        <v>27.615000000000002</v>
      </c>
      <c r="V587" s="12">
        <v>35</v>
      </c>
      <c r="W587" s="12">
        <f>STOCK[[#This Row],[Precio Final]]-STOCK[[#This Row],[Costo total]]</f>
        <v>16.59</v>
      </c>
      <c r="X587" s="12">
        <f>STOCK[[#This Row],[Ganancia Unitaria]]*STOCK[[#This Row],[Salidas]]</f>
        <v>16.59</v>
      </c>
      <c r="Y587" s="12" t="s">
        <v>1405</v>
      </c>
      <c r="AA587" s="12">
        <f>STOCK[[#This Row],[Costo total]]*STOCK[[#This Row],[Entradas]]</f>
        <v>18.41</v>
      </c>
      <c r="AB587" s="12">
        <f>STOCK[[#This Row],[Stock Actual]]*STOCK[[#This Row],[Costo total]]</f>
        <v>0</v>
      </c>
    </row>
    <row r="588" spans="1:28" s="7" customFormat="1" ht="50" customHeight="1" x14ac:dyDescent="0.15">
      <c r="A588" s="7" t="s">
        <v>1027</v>
      </c>
      <c r="B588" s="70"/>
      <c r="C588" s="7" t="s">
        <v>4</v>
      </c>
      <c r="D588" s="7" t="s">
        <v>452</v>
      </c>
      <c r="E588" s="7" t="s">
        <v>1014</v>
      </c>
      <c r="G588" s="7" t="s">
        <v>69</v>
      </c>
      <c r="H588" s="7">
        <f>STOCK[[#This Row],[Precio Final]]</f>
        <v>12</v>
      </c>
      <c r="I588" s="7">
        <f>STOCK[[#This Row],[Precio Venta Ideal (x1.5)]]</f>
        <v>17.384999999999998</v>
      </c>
      <c r="J588" s="8">
        <v>0</v>
      </c>
      <c r="K588" s="8">
        <f>SUMIFS(VENTAS[Cantidad],VENTAS[Código del producto Vendido],STOCK[[#This Row],[Code]])</f>
        <v>0</v>
      </c>
      <c r="L588" s="8">
        <f>STOCK[[#This Row],[Entradas]]-STOCK[[#This Row],[Salidas]]</f>
        <v>0</v>
      </c>
      <c r="M588" s="7">
        <f>STOCK[[#This Row],[Precio Final]]*10%</f>
        <v>1.2000000000000002</v>
      </c>
      <c r="N588" s="7">
        <v>0</v>
      </c>
      <c r="O588" s="7">
        <v>0</v>
      </c>
      <c r="P588" s="7">
        <v>9.39</v>
      </c>
      <c r="Q588" s="8">
        <v>0</v>
      </c>
      <c r="R588" s="7">
        <v>0</v>
      </c>
      <c r="S588" s="7">
        <v>1</v>
      </c>
      <c r="T588" s="12">
        <f>STOCK[[#This Row],[Costo Unitario (USD)]]+STOCK[[#This Row],[Costo Envío (USD)]]+STOCK[[#This Row],[Comisión 10%]]</f>
        <v>11.59</v>
      </c>
      <c r="U588" s="7">
        <f>STOCK[[#This Row],[Costo total]]*1.5</f>
        <v>17.384999999999998</v>
      </c>
      <c r="V588" s="7">
        <v>12</v>
      </c>
      <c r="W588" s="7">
        <f>STOCK[[#This Row],[Precio Final]]-STOCK[[#This Row],[Costo total]]</f>
        <v>0.41000000000000014</v>
      </c>
      <c r="X588" s="7">
        <f>STOCK[[#This Row],[Ganancia Unitaria]]*STOCK[[#This Row],[Salidas]]</f>
        <v>0</v>
      </c>
      <c r="Y588" s="7" t="s">
        <v>1405</v>
      </c>
      <c r="AA588" s="7">
        <f>STOCK[[#This Row],[Costo total]]*STOCK[[#This Row],[Entradas]]</f>
        <v>0</v>
      </c>
      <c r="AB588" s="7">
        <f>STOCK[[#This Row],[Stock Actual]]*STOCK[[#This Row],[Costo total]]</f>
        <v>0</v>
      </c>
    </row>
    <row r="589" spans="1:28" s="12" customFormat="1" ht="50" customHeight="1" x14ac:dyDescent="0.15">
      <c r="A589" s="12" t="s">
        <v>1028</v>
      </c>
      <c r="B589" s="70"/>
      <c r="C589" s="12" t="s">
        <v>4</v>
      </c>
      <c r="D589" s="12" t="s">
        <v>452</v>
      </c>
      <c r="E589" s="12" t="s">
        <v>1014</v>
      </c>
      <c r="G589" s="12" t="s">
        <v>69</v>
      </c>
      <c r="H589" s="12">
        <f>STOCK[[#This Row],[Precio Final]]</f>
        <v>12</v>
      </c>
      <c r="I589" s="12">
        <f>STOCK[[#This Row],[Precio Venta Ideal (x1.5)]]</f>
        <v>13.095000000000001</v>
      </c>
      <c r="J589" s="87">
        <v>0</v>
      </c>
      <c r="K589" s="87">
        <f>SUMIFS(VENTAS[Cantidad],VENTAS[Código del producto Vendido],STOCK[[#This Row],[Code]])</f>
        <v>0</v>
      </c>
      <c r="L589" s="87">
        <f>STOCK[[#This Row],[Entradas]]-STOCK[[#This Row],[Salidas]]</f>
        <v>0</v>
      </c>
      <c r="M589" s="12">
        <f>STOCK[[#This Row],[Precio Final]]*10%</f>
        <v>1.2000000000000002</v>
      </c>
      <c r="N589" s="12">
        <v>0</v>
      </c>
      <c r="O589" s="12">
        <v>0</v>
      </c>
      <c r="P589" s="12">
        <v>6.53</v>
      </c>
      <c r="Q589" s="87">
        <v>0</v>
      </c>
      <c r="R589" s="12">
        <v>0</v>
      </c>
      <c r="S589" s="12">
        <v>1</v>
      </c>
      <c r="T589" s="12">
        <f>STOCK[[#This Row],[Costo Unitario (USD)]]+STOCK[[#This Row],[Costo Envío (USD)]]+STOCK[[#This Row],[Comisión 10%]]</f>
        <v>8.73</v>
      </c>
      <c r="U589" s="12">
        <f>STOCK[[#This Row],[Costo total]]*1.5</f>
        <v>13.095000000000001</v>
      </c>
      <c r="V589" s="12">
        <v>12</v>
      </c>
      <c r="W589" s="12">
        <f>STOCK[[#This Row],[Precio Final]]-STOCK[[#This Row],[Costo total]]</f>
        <v>3.2699999999999996</v>
      </c>
      <c r="X589" s="12">
        <f>STOCK[[#This Row],[Ganancia Unitaria]]*STOCK[[#This Row],[Salidas]]</f>
        <v>0</v>
      </c>
      <c r="Y589" s="12" t="s">
        <v>1405</v>
      </c>
      <c r="AA589" s="12">
        <f>STOCK[[#This Row],[Costo total]]*STOCK[[#This Row],[Entradas]]</f>
        <v>0</v>
      </c>
      <c r="AB589" s="12">
        <f>STOCK[[#This Row],[Stock Actual]]*STOCK[[#This Row],[Costo total]]</f>
        <v>0</v>
      </c>
    </row>
    <row r="590" spans="1:28" s="7" customFormat="1" ht="50" customHeight="1" x14ac:dyDescent="0.15">
      <c r="A590" s="7" t="s">
        <v>1029</v>
      </c>
      <c r="B590" s="70"/>
      <c r="C590" s="7" t="s">
        <v>4</v>
      </c>
      <c r="D590" s="7" t="s">
        <v>27</v>
      </c>
      <c r="E590" s="7" t="s">
        <v>1773</v>
      </c>
      <c r="F590" s="7" t="s">
        <v>241</v>
      </c>
      <c r="G590" s="7" t="s">
        <v>69</v>
      </c>
      <c r="H590" s="7">
        <f>STOCK[[#This Row],[Precio Final]]</f>
        <v>40</v>
      </c>
      <c r="I590" s="7">
        <f>STOCK[[#This Row],[Precio Venta Ideal (x1.5)]]</f>
        <v>47.730000000000004</v>
      </c>
      <c r="J590" s="8">
        <v>2</v>
      </c>
      <c r="K590" s="8">
        <f>SUMIFS(VENTAS[Cantidad],VENTAS[Código del producto Vendido],STOCK[[#This Row],[Code]])</f>
        <v>2</v>
      </c>
      <c r="L590" s="8">
        <f>STOCK[[#This Row],[Entradas]]-STOCK[[#This Row],[Salidas]]</f>
        <v>0</v>
      </c>
      <c r="M590" s="7">
        <f>STOCK[[#This Row],[Precio Final]]*10%</f>
        <v>4</v>
      </c>
      <c r="N590" s="7">
        <v>-30.07</v>
      </c>
      <c r="O590" s="7">
        <v>30.07</v>
      </c>
      <c r="P590" s="7">
        <v>22.82</v>
      </c>
      <c r="Q590" s="8">
        <v>0</v>
      </c>
      <c r="R590" s="7">
        <v>0</v>
      </c>
      <c r="S590" s="7">
        <v>5</v>
      </c>
      <c r="T590" s="12">
        <f>STOCK[[#This Row],[Costo Unitario (USD)]]+STOCK[[#This Row],[Costo Envío (USD)]]+STOCK[[#This Row],[Comisión 10%]]</f>
        <v>31.82</v>
      </c>
      <c r="U590" s="7">
        <f>STOCK[[#This Row],[Costo total]]*1.5</f>
        <v>47.730000000000004</v>
      </c>
      <c r="V590" s="7">
        <v>40</v>
      </c>
      <c r="W590" s="7">
        <f>STOCK[[#This Row],[Precio Final]]-STOCK[[#This Row],[Costo total]]</f>
        <v>8.18</v>
      </c>
      <c r="X590" s="7">
        <f>STOCK[[#This Row],[Ganancia Unitaria]]*STOCK[[#This Row],[Salidas]]</f>
        <v>16.36</v>
      </c>
      <c r="Y590" s="7" t="s">
        <v>1405</v>
      </c>
      <c r="AA590" s="7">
        <f>STOCK[[#This Row],[Costo total]]*STOCK[[#This Row],[Entradas]]</f>
        <v>63.64</v>
      </c>
      <c r="AB590" s="7">
        <f>STOCK[[#This Row],[Stock Actual]]*STOCK[[#This Row],[Costo total]]</f>
        <v>0</v>
      </c>
    </row>
    <row r="591" spans="1:28" s="12" customFormat="1" ht="50" customHeight="1" x14ac:dyDescent="0.15">
      <c r="A591" s="12" t="s">
        <v>1031</v>
      </c>
      <c r="B591" s="70"/>
      <c r="C591" s="12" t="s">
        <v>4</v>
      </c>
      <c r="D591" s="12" t="s">
        <v>27</v>
      </c>
      <c r="E591" s="12" t="s">
        <v>1030</v>
      </c>
      <c r="F591" s="12" t="s">
        <v>243</v>
      </c>
      <c r="G591" s="12" t="s">
        <v>69</v>
      </c>
      <c r="H591" s="12">
        <f>STOCK[[#This Row],[Precio Final]]</f>
        <v>0</v>
      </c>
      <c r="I591" s="12">
        <f>STOCK[[#This Row],[Precio Venta Ideal (x1.5)]]</f>
        <v>41.730000000000004</v>
      </c>
      <c r="J591" s="87">
        <v>1</v>
      </c>
      <c r="K591" s="87">
        <f>SUMIFS(VENTAS[Cantidad],VENTAS[Código del producto Vendido],STOCK[[#This Row],[Code]])</f>
        <v>1</v>
      </c>
      <c r="L591" s="87">
        <f>STOCK[[#This Row],[Entradas]]-STOCK[[#This Row],[Salidas]]</f>
        <v>0</v>
      </c>
      <c r="M591" s="12">
        <f>STOCK[[#This Row],[Precio Final]]*10%</f>
        <v>0</v>
      </c>
      <c r="N591" s="12">
        <v>-30.07</v>
      </c>
      <c r="O591" s="12">
        <v>0</v>
      </c>
      <c r="P591" s="12">
        <v>22.82</v>
      </c>
      <c r="Q591" s="87">
        <v>0</v>
      </c>
      <c r="R591" s="12">
        <v>0</v>
      </c>
      <c r="S591" s="12">
        <v>5</v>
      </c>
      <c r="T591" s="12">
        <f>STOCK[[#This Row],[Costo Unitario (USD)]]+STOCK[[#This Row],[Costo Envío (USD)]]+STOCK[[#This Row],[Comisión 10%]]</f>
        <v>27.82</v>
      </c>
      <c r="U591" s="12">
        <f>STOCK[[#This Row],[Costo total]]*1.5</f>
        <v>41.730000000000004</v>
      </c>
      <c r="V591" s="12">
        <v>0</v>
      </c>
      <c r="W591" s="12">
        <f>STOCK[[#This Row],[Precio Final]]-STOCK[[#This Row],[Costo total]]</f>
        <v>-27.82</v>
      </c>
      <c r="X591" s="12">
        <f>STOCK[[#This Row],[Ganancia Unitaria]]*STOCK[[#This Row],[Salidas]]</f>
        <v>-27.82</v>
      </c>
      <c r="Y591" s="12" t="s">
        <v>1405</v>
      </c>
      <c r="AA591" s="12">
        <f>STOCK[[#This Row],[Costo total]]*STOCK[[#This Row],[Entradas]]</f>
        <v>27.82</v>
      </c>
      <c r="AB591" s="12">
        <f>STOCK[[#This Row],[Stock Actual]]*STOCK[[#This Row],[Costo total]]</f>
        <v>0</v>
      </c>
    </row>
    <row r="592" spans="1:28" s="7" customFormat="1" ht="50" customHeight="1" x14ac:dyDescent="0.15">
      <c r="A592" s="7" t="s">
        <v>1032</v>
      </c>
      <c r="B592" s="70"/>
      <c r="C592" s="7" t="s">
        <v>4</v>
      </c>
      <c r="D592" s="7" t="s">
        <v>134</v>
      </c>
      <c r="E592" s="7" t="s">
        <v>1033</v>
      </c>
      <c r="F592" s="7" t="s">
        <v>241</v>
      </c>
      <c r="G592" s="7" t="s">
        <v>69</v>
      </c>
      <c r="H592" s="7">
        <f>STOCK[[#This Row],[Precio Final]]</f>
        <v>12</v>
      </c>
      <c r="I592" s="7">
        <f>STOCK[[#This Row],[Precio Venta Ideal (x1.5)]]</f>
        <v>10.605</v>
      </c>
      <c r="J592" s="8">
        <v>2</v>
      </c>
      <c r="K592" s="8">
        <f>SUMIFS(VENTAS[Cantidad],VENTAS[Código del producto Vendido],STOCK[[#This Row],[Code]])</f>
        <v>2</v>
      </c>
      <c r="L592" s="8">
        <f>STOCK[[#This Row],[Entradas]]-STOCK[[#This Row],[Salidas]]</f>
        <v>0</v>
      </c>
      <c r="M592" s="7">
        <f>STOCK[[#This Row],[Precio Final]]*10%</f>
        <v>1.2000000000000002</v>
      </c>
      <c r="N592" s="7">
        <v>-6.24</v>
      </c>
      <c r="O592" s="7">
        <v>6.24</v>
      </c>
      <c r="P592" s="7">
        <v>5.37</v>
      </c>
      <c r="Q592" s="8">
        <v>0</v>
      </c>
      <c r="R592" s="7">
        <v>0</v>
      </c>
      <c r="S592" s="7">
        <v>0.5</v>
      </c>
      <c r="T592" s="12">
        <f>STOCK[[#This Row],[Costo Unitario (USD)]]+STOCK[[#This Row],[Costo Envío (USD)]]+STOCK[[#This Row],[Comisión 10%]]</f>
        <v>7.07</v>
      </c>
      <c r="U592" s="7">
        <f>STOCK[[#This Row],[Costo total]]*1.5</f>
        <v>10.605</v>
      </c>
      <c r="V592" s="7">
        <v>12</v>
      </c>
      <c r="W592" s="7">
        <f>STOCK[[#This Row],[Precio Final]]-STOCK[[#This Row],[Costo total]]</f>
        <v>4.93</v>
      </c>
      <c r="X592" s="7">
        <f>STOCK[[#This Row],[Ganancia Unitaria]]*STOCK[[#This Row],[Salidas]]</f>
        <v>9.86</v>
      </c>
      <c r="Y592" s="7" t="s">
        <v>1405</v>
      </c>
      <c r="AA592" s="7">
        <f>STOCK[[#This Row],[Costo total]]*STOCK[[#This Row],[Entradas]]</f>
        <v>14.14</v>
      </c>
      <c r="AB592" s="7">
        <f>STOCK[[#This Row],[Stock Actual]]*STOCK[[#This Row],[Costo total]]</f>
        <v>0</v>
      </c>
    </row>
    <row r="593" spans="1:28" s="12" customFormat="1" ht="50" customHeight="1" x14ac:dyDescent="0.15">
      <c r="A593" s="12" t="s">
        <v>1034</v>
      </c>
      <c r="B593" s="70"/>
      <c r="C593" s="12" t="s">
        <v>4</v>
      </c>
      <c r="D593" s="12" t="s">
        <v>1911</v>
      </c>
      <c r="E593" s="12" t="s">
        <v>1035</v>
      </c>
      <c r="F593" s="12" t="s">
        <v>243</v>
      </c>
      <c r="G593" s="12" t="s">
        <v>69</v>
      </c>
      <c r="H593" s="12">
        <f>STOCK[[#This Row],[Precio Final]]</f>
        <v>25</v>
      </c>
      <c r="I593" s="12">
        <f>STOCK[[#This Row],[Precio Venta Ideal (x1.5)]]</f>
        <v>23.1</v>
      </c>
      <c r="J593" s="87">
        <v>1</v>
      </c>
      <c r="K593" s="87">
        <f>SUMIFS(VENTAS[Cantidad],VENTAS[Código del producto Vendido],STOCK[[#This Row],[Code]])</f>
        <v>1</v>
      </c>
      <c r="L593" s="87">
        <f>STOCK[[#This Row],[Entradas]]-STOCK[[#This Row],[Salidas]]</f>
        <v>0</v>
      </c>
      <c r="M593" s="12">
        <f>STOCK[[#This Row],[Precio Final]]*10%</f>
        <v>2.5</v>
      </c>
      <c r="N593" s="12">
        <v>-14.22</v>
      </c>
      <c r="O593" s="12">
        <v>0</v>
      </c>
      <c r="P593" s="12">
        <v>10.9</v>
      </c>
      <c r="Q593" s="87">
        <v>0</v>
      </c>
      <c r="R593" s="12">
        <v>0</v>
      </c>
      <c r="S593" s="12">
        <v>2</v>
      </c>
      <c r="T593" s="12">
        <f>STOCK[[#This Row],[Costo Unitario (USD)]]+STOCK[[#This Row],[Costo Envío (USD)]]+STOCK[[#This Row],[Comisión 10%]]</f>
        <v>15.4</v>
      </c>
      <c r="U593" s="12">
        <f>STOCK[[#This Row],[Costo total]]*1.5</f>
        <v>23.1</v>
      </c>
      <c r="V593" s="12">
        <v>25</v>
      </c>
      <c r="W593" s="12">
        <f>STOCK[[#This Row],[Precio Final]]-STOCK[[#This Row],[Costo total]]</f>
        <v>9.6</v>
      </c>
      <c r="X593" s="12">
        <f>STOCK[[#This Row],[Ganancia Unitaria]]*STOCK[[#This Row],[Salidas]]</f>
        <v>9.6</v>
      </c>
      <c r="Y593" s="12" t="s">
        <v>1405</v>
      </c>
      <c r="AA593" s="12">
        <f>STOCK[[#This Row],[Costo total]]*STOCK[[#This Row],[Entradas]]</f>
        <v>15.4</v>
      </c>
      <c r="AB593" s="12">
        <f>STOCK[[#This Row],[Stock Actual]]*STOCK[[#This Row],[Costo total]]</f>
        <v>0</v>
      </c>
    </row>
    <row r="594" spans="1:28" s="7" customFormat="1" ht="50" customHeight="1" x14ac:dyDescent="0.15">
      <c r="A594" s="7" t="s">
        <v>1036</v>
      </c>
      <c r="B594" s="70"/>
      <c r="C594" s="7" t="s">
        <v>4</v>
      </c>
      <c r="D594" s="7" t="s">
        <v>1911</v>
      </c>
      <c r="E594" s="7" t="s">
        <v>1035</v>
      </c>
      <c r="F594" s="7" t="s">
        <v>2122</v>
      </c>
      <c r="G594" s="7" t="s">
        <v>69</v>
      </c>
      <c r="H594" s="7">
        <f>STOCK[[#This Row],[Precio Final]]</f>
        <v>22</v>
      </c>
      <c r="I594" s="7">
        <f>STOCK[[#This Row],[Precio Venta Ideal (x1.5)]]</f>
        <v>22.650000000000002</v>
      </c>
      <c r="J594" s="8">
        <v>3</v>
      </c>
      <c r="K594" s="8">
        <f>SUMIFS(VENTAS[Cantidad],VENTAS[Código del producto Vendido],STOCK[[#This Row],[Code]])</f>
        <v>3</v>
      </c>
      <c r="L594" s="8">
        <f>STOCK[[#This Row],[Entradas]]-STOCK[[#This Row],[Salidas]]</f>
        <v>0</v>
      </c>
      <c r="M594" s="7">
        <f>STOCK[[#This Row],[Precio Final]]*10%</f>
        <v>2.2000000000000002</v>
      </c>
      <c r="N594" s="7">
        <v>-28.45</v>
      </c>
      <c r="O594" s="7">
        <v>0</v>
      </c>
      <c r="P594" s="7">
        <v>10.9</v>
      </c>
      <c r="Q594" s="8">
        <v>0</v>
      </c>
      <c r="R594" s="7">
        <v>0</v>
      </c>
      <c r="S594" s="7">
        <v>2</v>
      </c>
      <c r="T594" s="12">
        <f>STOCK[[#This Row],[Costo Unitario (USD)]]+STOCK[[#This Row],[Costo Envío (USD)]]+STOCK[[#This Row],[Comisión 10%]]</f>
        <v>15.100000000000001</v>
      </c>
      <c r="U594" s="7">
        <f>STOCK[[#This Row],[Costo total]]*1.5</f>
        <v>22.650000000000002</v>
      </c>
      <c r="V594" s="7">
        <v>22</v>
      </c>
      <c r="W594" s="7">
        <f>STOCK[[#This Row],[Precio Final]]-STOCK[[#This Row],[Costo total]]</f>
        <v>6.8999999999999986</v>
      </c>
      <c r="X594" s="7">
        <f>STOCK[[#This Row],[Ganancia Unitaria]]*STOCK[[#This Row],[Salidas]]</f>
        <v>20.699999999999996</v>
      </c>
      <c r="Y594" s="7" t="s">
        <v>1405</v>
      </c>
      <c r="AA594" s="7">
        <f>STOCK[[#This Row],[Costo total]]*STOCK[[#This Row],[Entradas]]</f>
        <v>45.300000000000004</v>
      </c>
      <c r="AB594" s="7">
        <f>STOCK[[#This Row],[Stock Actual]]*STOCK[[#This Row],[Costo total]]</f>
        <v>0</v>
      </c>
    </row>
    <row r="595" spans="1:28" s="12" customFormat="1" ht="50" customHeight="1" x14ac:dyDescent="0.15">
      <c r="A595" s="12" t="s">
        <v>1037</v>
      </c>
      <c r="B595" s="70"/>
      <c r="C595" s="12" t="s">
        <v>4</v>
      </c>
      <c r="D595" s="12" t="s">
        <v>1911</v>
      </c>
      <c r="E595" s="12" t="s">
        <v>1035</v>
      </c>
      <c r="F595" s="12" t="s">
        <v>2103</v>
      </c>
      <c r="G595" s="12" t="s">
        <v>69</v>
      </c>
      <c r="H595" s="12">
        <f>STOCK[[#This Row],[Precio Final]]</f>
        <v>22</v>
      </c>
      <c r="I595" s="12">
        <f>STOCK[[#This Row],[Precio Venta Ideal (x1.5)]]</f>
        <v>22.650000000000002</v>
      </c>
      <c r="J595" s="87">
        <v>2</v>
      </c>
      <c r="K595" s="87">
        <f>SUMIFS(VENTAS[Cantidad],VENTAS[Código del producto Vendido],STOCK[[#This Row],[Code]])</f>
        <v>2</v>
      </c>
      <c r="L595" s="87">
        <f>STOCK[[#This Row],[Entradas]]-STOCK[[#This Row],[Salidas]]</f>
        <v>0</v>
      </c>
      <c r="M595" s="12">
        <f>STOCK[[#This Row],[Precio Final]]*10%</f>
        <v>2.2000000000000002</v>
      </c>
      <c r="N595" s="12">
        <v>-14.22</v>
      </c>
      <c r="O595" s="12">
        <v>0</v>
      </c>
      <c r="P595" s="12">
        <v>10.9</v>
      </c>
      <c r="Q595" s="87">
        <v>0</v>
      </c>
      <c r="R595" s="12">
        <v>0</v>
      </c>
      <c r="S595" s="12">
        <v>2</v>
      </c>
      <c r="T595" s="12">
        <f>STOCK[[#This Row],[Costo Unitario (USD)]]+STOCK[[#This Row],[Costo Envío (USD)]]+STOCK[[#This Row],[Comisión 10%]]</f>
        <v>15.100000000000001</v>
      </c>
      <c r="U595" s="12">
        <f>STOCK[[#This Row],[Costo total]]*1.5</f>
        <v>22.650000000000002</v>
      </c>
      <c r="V595" s="12">
        <v>22</v>
      </c>
      <c r="W595" s="12">
        <f>STOCK[[#This Row],[Precio Final]]-STOCK[[#This Row],[Costo total]]</f>
        <v>6.8999999999999986</v>
      </c>
      <c r="X595" s="12">
        <f>STOCK[[#This Row],[Ganancia Unitaria]]*STOCK[[#This Row],[Salidas]]</f>
        <v>13.799999999999997</v>
      </c>
      <c r="Y595" s="12" t="s">
        <v>1405</v>
      </c>
      <c r="AA595" s="12">
        <f>STOCK[[#This Row],[Costo total]]*STOCK[[#This Row],[Entradas]]</f>
        <v>30.200000000000003</v>
      </c>
      <c r="AB595" s="12">
        <f>STOCK[[#This Row],[Stock Actual]]*STOCK[[#This Row],[Costo total]]</f>
        <v>0</v>
      </c>
    </row>
    <row r="596" spans="1:28" s="7" customFormat="1" ht="50" customHeight="1" x14ac:dyDescent="0.15">
      <c r="A596" s="7" t="s">
        <v>1038</v>
      </c>
      <c r="B596" s="70"/>
      <c r="C596" s="7" t="s">
        <v>4</v>
      </c>
      <c r="D596" s="7" t="s">
        <v>1519</v>
      </c>
      <c r="E596" s="7" t="s">
        <v>1655</v>
      </c>
      <c r="F596" s="7" t="s">
        <v>2137</v>
      </c>
      <c r="G596" s="7" t="s">
        <v>69</v>
      </c>
      <c r="H596" s="7">
        <f>STOCK[[#This Row],[Precio Final]]</f>
        <v>20</v>
      </c>
      <c r="I596" s="7">
        <f>STOCK[[#This Row],[Precio Venta Ideal (x1.5)]]</f>
        <v>23.04</v>
      </c>
      <c r="J596" s="8">
        <v>1</v>
      </c>
      <c r="K596" s="8">
        <f>SUMIFS(VENTAS[Cantidad],VENTAS[Código del producto Vendido],STOCK[[#This Row],[Code]])</f>
        <v>1</v>
      </c>
      <c r="L596" s="8">
        <f>STOCK[[#This Row],[Entradas]]-STOCK[[#This Row],[Salidas]]</f>
        <v>0</v>
      </c>
      <c r="M596" s="7">
        <f>STOCK[[#This Row],[Precio Final]]*10%</f>
        <v>2</v>
      </c>
      <c r="N596" s="7">
        <v>0</v>
      </c>
      <c r="O596" s="7">
        <v>12.06</v>
      </c>
      <c r="P596" s="7">
        <v>10.36</v>
      </c>
      <c r="Q596" s="8">
        <v>0</v>
      </c>
      <c r="R596" s="7">
        <v>0</v>
      </c>
      <c r="S596" s="7">
        <v>3</v>
      </c>
      <c r="T596" s="12">
        <f>STOCK[[#This Row],[Costo Unitario (USD)]]+STOCK[[#This Row],[Costo Envío (USD)]]+STOCK[[#This Row],[Comisión 10%]]</f>
        <v>15.36</v>
      </c>
      <c r="U596" s="7">
        <f>STOCK[[#This Row],[Costo total]]*1.5</f>
        <v>23.04</v>
      </c>
      <c r="V596" s="7">
        <v>20</v>
      </c>
      <c r="W596" s="7">
        <f>STOCK[[#This Row],[Precio Final]]-STOCK[[#This Row],[Costo total]]</f>
        <v>4.6400000000000006</v>
      </c>
      <c r="X596" s="7">
        <f>STOCK[[#This Row],[Ganancia Unitaria]]*STOCK[[#This Row],[Salidas]]</f>
        <v>4.6400000000000006</v>
      </c>
      <c r="Y596" s="7" t="s">
        <v>1405</v>
      </c>
      <c r="AA596" s="7">
        <f>STOCK[[#This Row],[Costo total]]*STOCK[[#This Row],[Entradas]]</f>
        <v>15.36</v>
      </c>
      <c r="AB596" s="7">
        <f>STOCK[[#This Row],[Stock Actual]]*STOCK[[#This Row],[Costo total]]</f>
        <v>0</v>
      </c>
    </row>
    <row r="597" spans="1:28" s="12" customFormat="1" ht="50" customHeight="1" x14ac:dyDescent="0.15">
      <c r="A597" s="12" t="s">
        <v>1040</v>
      </c>
      <c r="B597" s="70"/>
      <c r="C597" s="12" t="s">
        <v>4</v>
      </c>
      <c r="D597" s="12" t="s">
        <v>1519</v>
      </c>
      <c r="E597" s="12" t="s">
        <v>1039</v>
      </c>
      <c r="F597" s="12" t="s">
        <v>241</v>
      </c>
      <c r="G597" s="12" t="s">
        <v>69</v>
      </c>
      <c r="H597" s="12">
        <f>STOCK[[#This Row],[Precio Final]]</f>
        <v>20</v>
      </c>
      <c r="I597" s="12">
        <f>STOCK[[#This Row],[Precio Venta Ideal (x1.5)]]</f>
        <v>23.04</v>
      </c>
      <c r="J597" s="87">
        <v>1</v>
      </c>
      <c r="K597" s="87">
        <f>SUMIFS(VENTAS[Cantidad],VENTAS[Código del producto Vendido],STOCK[[#This Row],[Code]])</f>
        <v>1</v>
      </c>
      <c r="L597" s="87">
        <f>STOCK[[#This Row],[Entradas]]-STOCK[[#This Row],[Salidas]]</f>
        <v>0</v>
      </c>
      <c r="M597" s="12">
        <f>STOCK[[#This Row],[Precio Final]]*10%</f>
        <v>2</v>
      </c>
      <c r="N597" s="12">
        <v>-12.06</v>
      </c>
      <c r="O597" s="12">
        <v>0</v>
      </c>
      <c r="P597" s="12">
        <v>10.36</v>
      </c>
      <c r="Q597" s="87">
        <v>0</v>
      </c>
      <c r="R597" s="12">
        <v>0</v>
      </c>
      <c r="S597" s="12">
        <v>3</v>
      </c>
      <c r="T597" s="12">
        <f>STOCK[[#This Row],[Costo Unitario (USD)]]+STOCK[[#This Row],[Costo Envío (USD)]]+STOCK[[#This Row],[Comisión 10%]]</f>
        <v>15.36</v>
      </c>
      <c r="U597" s="12">
        <f>STOCK[[#This Row],[Costo total]]*1.5</f>
        <v>23.04</v>
      </c>
      <c r="V597" s="12">
        <v>20</v>
      </c>
      <c r="W597" s="12">
        <f>STOCK[[#This Row],[Precio Final]]-STOCK[[#This Row],[Costo total]]</f>
        <v>4.6400000000000006</v>
      </c>
      <c r="X597" s="12">
        <f>STOCK[[#This Row],[Ganancia Unitaria]]*STOCK[[#This Row],[Salidas]]</f>
        <v>4.6400000000000006</v>
      </c>
      <c r="Y597" s="12" t="s">
        <v>1405</v>
      </c>
      <c r="AA597" s="12">
        <f>STOCK[[#This Row],[Costo total]]*STOCK[[#This Row],[Entradas]]</f>
        <v>15.36</v>
      </c>
      <c r="AB597" s="12">
        <f>STOCK[[#This Row],[Stock Actual]]*STOCK[[#This Row],[Costo total]]</f>
        <v>0</v>
      </c>
    </row>
    <row r="598" spans="1:28" s="7" customFormat="1" ht="50" customHeight="1" x14ac:dyDescent="0.15">
      <c r="A598" s="7" t="s">
        <v>1041</v>
      </c>
      <c r="B598" s="70"/>
      <c r="C598" s="7" t="s">
        <v>4</v>
      </c>
      <c r="D598" s="7" t="s">
        <v>1519</v>
      </c>
      <c r="E598" s="7" t="s">
        <v>1039</v>
      </c>
      <c r="F598" s="7" t="s">
        <v>241</v>
      </c>
      <c r="G598" s="7" t="s">
        <v>69</v>
      </c>
      <c r="H598" s="7">
        <f>STOCK[[#This Row],[Precio Final]]</f>
        <v>20</v>
      </c>
      <c r="I598" s="7">
        <f>STOCK[[#This Row],[Precio Venta Ideal (x1.5)]]</f>
        <v>23.04</v>
      </c>
      <c r="J598" s="8">
        <v>1</v>
      </c>
      <c r="K598" s="8">
        <f>SUMIFS(VENTAS[Cantidad],VENTAS[Código del producto Vendido],STOCK[[#This Row],[Code]])</f>
        <v>1</v>
      </c>
      <c r="L598" s="8">
        <f>STOCK[[#This Row],[Entradas]]-STOCK[[#This Row],[Salidas]]</f>
        <v>0</v>
      </c>
      <c r="M598" s="7">
        <f>STOCK[[#This Row],[Precio Final]]*10%</f>
        <v>2</v>
      </c>
      <c r="N598" s="7">
        <v>-12.06</v>
      </c>
      <c r="O598" s="7">
        <v>0</v>
      </c>
      <c r="P598" s="7">
        <v>10.36</v>
      </c>
      <c r="Q598" s="8">
        <v>0</v>
      </c>
      <c r="R598" s="7">
        <v>0</v>
      </c>
      <c r="S598" s="7">
        <v>3</v>
      </c>
      <c r="T598" s="12">
        <f>STOCK[[#This Row],[Costo Unitario (USD)]]+STOCK[[#This Row],[Costo Envío (USD)]]+STOCK[[#This Row],[Comisión 10%]]</f>
        <v>15.36</v>
      </c>
      <c r="U598" s="7">
        <f>STOCK[[#This Row],[Costo total]]*1.5</f>
        <v>23.04</v>
      </c>
      <c r="V598" s="7">
        <v>20</v>
      </c>
      <c r="W598" s="7">
        <f>STOCK[[#This Row],[Precio Final]]-STOCK[[#This Row],[Costo total]]</f>
        <v>4.6400000000000006</v>
      </c>
      <c r="X598" s="7">
        <f>STOCK[[#This Row],[Ganancia Unitaria]]*STOCK[[#This Row],[Salidas]]</f>
        <v>4.6400000000000006</v>
      </c>
      <c r="Y598" s="7" t="s">
        <v>1405</v>
      </c>
      <c r="AA598" s="7">
        <f>STOCK[[#This Row],[Costo total]]*STOCK[[#This Row],[Entradas]]</f>
        <v>15.36</v>
      </c>
      <c r="AB598" s="7">
        <f>STOCK[[#This Row],[Stock Actual]]*STOCK[[#This Row],[Costo total]]</f>
        <v>0</v>
      </c>
    </row>
    <row r="599" spans="1:28" s="12" customFormat="1" ht="50" customHeight="1" x14ac:dyDescent="0.15">
      <c r="A599" s="12" t="s">
        <v>1042</v>
      </c>
      <c r="B599" s="70"/>
      <c r="C599" s="12" t="s">
        <v>4</v>
      </c>
      <c r="D599" s="12" t="s">
        <v>2331</v>
      </c>
      <c r="E599" s="12" t="s">
        <v>1043</v>
      </c>
      <c r="F599" s="12" t="s">
        <v>243</v>
      </c>
      <c r="G599" s="12" t="s">
        <v>69</v>
      </c>
      <c r="H599" s="12">
        <f>STOCK[[#This Row],[Precio Final]]</f>
        <v>18</v>
      </c>
      <c r="I599" s="12">
        <f>STOCK[[#This Row],[Precio Venta Ideal (x1.5)]]</f>
        <v>18.855</v>
      </c>
      <c r="J599" s="87">
        <v>3</v>
      </c>
      <c r="K599" s="87">
        <f>SUMIFS(VENTAS[Cantidad],VENTAS[Código del producto Vendido],STOCK[[#This Row],[Code]])</f>
        <v>3</v>
      </c>
      <c r="L599" s="87">
        <f>STOCK[[#This Row],[Entradas]]-STOCK[[#This Row],[Salidas]]</f>
        <v>0</v>
      </c>
      <c r="M599" s="12">
        <f>STOCK[[#This Row],[Precio Final]]*10%</f>
        <v>1.8</v>
      </c>
      <c r="N599" s="12">
        <v>0</v>
      </c>
      <c r="O599" s="12">
        <v>0</v>
      </c>
      <c r="P599" s="12">
        <v>7.77</v>
      </c>
      <c r="Q599" s="87">
        <v>0</v>
      </c>
      <c r="R599" s="12">
        <v>0</v>
      </c>
      <c r="S599" s="12">
        <v>3</v>
      </c>
      <c r="T599" s="12">
        <f>STOCK[[#This Row],[Costo Unitario (USD)]]+STOCK[[#This Row],[Costo Envío (USD)]]+STOCK[[#This Row],[Comisión 10%]]</f>
        <v>12.57</v>
      </c>
      <c r="U599" s="12">
        <f>STOCK[[#This Row],[Costo total]]*1.5</f>
        <v>18.855</v>
      </c>
      <c r="V599" s="12">
        <v>18</v>
      </c>
      <c r="W599" s="12">
        <f>STOCK[[#This Row],[Precio Final]]-STOCK[[#This Row],[Costo total]]</f>
        <v>5.43</v>
      </c>
      <c r="X599" s="12">
        <f>STOCK[[#This Row],[Ganancia Unitaria]]*STOCK[[#This Row],[Salidas]]</f>
        <v>16.29</v>
      </c>
      <c r="Y599" s="12" t="s">
        <v>1405</v>
      </c>
      <c r="AA599" s="12">
        <f>STOCK[[#This Row],[Costo total]]*STOCK[[#This Row],[Entradas]]</f>
        <v>37.71</v>
      </c>
      <c r="AB599" s="12">
        <f>STOCK[[#This Row],[Stock Actual]]*STOCK[[#This Row],[Costo total]]</f>
        <v>0</v>
      </c>
    </row>
    <row r="600" spans="1:28" s="7" customFormat="1" ht="50" customHeight="1" x14ac:dyDescent="0.15">
      <c r="A600" s="7" t="s">
        <v>1044</v>
      </c>
      <c r="B600" s="70"/>
      <c r="C600" s="7" t="s">
        <v>4</v>
      </c>
      <c r="D600" s="7" t="s">
        <v>2331</v>
      </c>
      <c r="E600" s="7" t="s">
        <v>1043</v>
      </c>
      <c r="F600" s="7" t="s">
        <v>241</v>
      </c>
      <c r="G600" s="7" t="s">
        <v>69</v>
      </c>
      <c r="H600" s="7">
        <f>STOCK[[#This Row],[Precio Final]]</f>
        <v>18</v>
      </c>
      <c r="I600" s="7">
        <f>STOCK[[#This Row],[Precio Venta Ideal (x1.5)]]</f>
        <v>18.855</v>
      </c>
      <c r="J600" s="8">
        <v>1</v>
      </c>
      <c r="K600" s="8">
        <f>SUMIFS(VENTAS[Cantidad],VENTAS[Código del producto Vendido],STOCK[[#This Row],[Code]])</f>
        <v>1</v>
      </c>
      <c r="L600" s="8">
        <f>STOCK[[#This Row],[Entradas]]-STOCK[[#This Row],[Salidas]]</f>
        <v>0</v>
      </c>
      <c r="M600" s="7">
        <f>STOCK[[#This Row],[Precio Final]]*10%</f>
        <v>1.8</v>
      </c>
      <c r="N600" s="7">
        <v>0</v>
      </c>
      <c r="O600" s="7">
        <v>0</v>
      </c>
      <c r="P600" s="7">
        <v>7.77</v>
      </c>
      <c r="Q600" s="8">
        <v>0</v>
      </c>
      <c r="R600" s="7">
        <v>0</v>
      </c>
      <c r="S600" s="7">
        <v>3</v>
      </c>
      <c r="T600" s="12">
        <f>STOCK[[#This Row],[Costo Unitario (USD)]]+STOCK[[#This Row],[Costo Envío (USD)]]+STOCK[[#This Row],[Comisión 10%]]</f>
        <v>12.57</v>
      </c>
      <c r="U600" s="7">
        <f>STOCK[[#This Row],[Costo total]]*1.5</f>
        <v>18.855</v>
      </c>
      <c r="V600" s="7">
        <v>18</v>
      </c>
      <c r="W600" s="7">
        <f>STOCK[[#This Row],[Precio Final]]-STOCK[[#This Row],[Costo total]]</f>
        <v>5.43</v>
      </c>
      <c r="X600" s="7">
        <f>STOCK[[#This Row],[Ganancia Unitaria]]*STOCK[[#This Row],[Salidas]]</f>
        <v>5.43</v>
      </c>
      <c r="Y600" s="7" t="s">
        <v>1405</v>
      </c>
      <c r="AA600" s="7">
        <f>STOCK[[#This Row],[Costo total]]*STOCK[[#This Row],[Entradas]]</f>
        <v>12.57</v>
      </c>
      <c r="AB600" s="7">
        <f>STOCK[[#This Row],[Stock Actual]]*STOCK[[#This Row],[Costo total]]</f>
        <v>0</v>
      </c>
    </row>
    <row r="601" spans="1:28" s="12" customFormat="1" ht="50" customHeight="1" x14ac:dyDescent="0.15">
      <c r="A601" s="12" t="s">
        <v>1045</v>
      </c>
      <c r="B601" s="70"/>
      <c r="C601" s="12" t="s">
        <v>4</v>
      </c>
      <c r="D601" s="12" t="s">
        <v>452</v>
      </c>
      <c r="E601" s="12" t="s">
        <v>1014</v>
      </c>
      <c r="F601" s="12" t="s">
        <v>1563</v>
      </c>
      <c r="G601" s="12" t="s">
        <v>69</v>
      </c>
      <c r="H601" s="12">
        <f>STOCK[[#This Row],[Precio Final]]</f>
        <v>12</v>
      </c>
      <c r="I601" s="12">
        <f>STOCK[[#This Row],[Precio Venta Ideal (x1.5)]]</f>
        <v>16.964999999999996</v>
      </c>
      <c r="J601" s="87">
        <v>0</v>
      </c>
      <c r="K601" s="87">
        <f>SUMIFS(VENTAS[Cantidad],VENTAS[Código del producto Vendido],STOCK[[#This Row],[Code]])</f>
        <v>0</v>
      </c>
      <c r="L601" s="87">
        <f>STOCK[[#This Row],[Entradas]]-STOCK[[#This Row],[Salidas]]</f>
        <v>0</v>
      </c>
      <c r="M601" s="12">
        <f>STOCK[[#This Row],[Precio Final]]*10%</f>
        <v>1.2000000000000002</v>
      </c>
      <c r="N601" s="12">
        <v>0</v>
      </c>
      <c r="O601" s="12">
        <v>0</v>
      </c>
      <c r="P601" s="12">
        <v>7.11</v>
      </c>
      <c r="Q601" s="87">
        <v>0</v>
      </c>
      <c r="R601" s="12">
        <v>0</v>
      </c>
      <c r="S601" s="12">
        <v>3</v>
      </c>
      <c r="T601" s="12">
        <f>STOCK[[#This Row],[Costo Unitario (USD)]]+STOCK[[#This Row],[Costo Envío (USD)]]+STOCK[[#This Row],[Comisión 10%]]</f>
        <v>11.309999999999999</v>
      </c>
      <c r="U601" s="12">
        <f>STOCK[[#This Row],[Costo total]]*1.5</f>
        <v>16.964999999999996</v>
      </c>
      <c r="V601" s="12">
        <v>12</v>
      </c>
      <c r="W601" s="12">
        <f>STOCK[[#This Row],[Precio Final]]-STOCK[[#This Row],[Costo total]]</f>
        <v>0.69000000000000128</v>
      </c>
      <c r="X601" s="12">
        <f>STOCK[[#This Row],[Ganancia Unitaria]]*STOCK[[#This Row],[Salidas]]</f>
        <v>0</v>
      </c>
      <c r="Y601" s="12" t="s">
        <v>1405</v>
      </c>
      <c r="AA601" s="12">
        <f>STOCK[[#This Row],[Costo total]]*STOCK[[#This Row],[Entradas]]</f>
        <v>0</v>
      </c>
      <c r="AB601" s="12">
        <f>STOCK[[#This Row],[Stock Actual]]*STOCK[[#This Row],[Costo total]]</f>
        <v>0</v>
      </c>
    </row>
    <row r="602" spans="1:28" s="7" customFormat="1" ht="50" customHeight="1" x14ac:dyDescent="0.15">
      <c r="A602" s="7" t="s">
        <v>1046</v>
      </c>
      <c r="B602" s="70"/>
      <c r="C602" s="7" t="s">
        <v>4</v>
      </c>
      <c r="D602" s="7" t="s">
        <v>452</v>
      </c>
      <c r="E602" s="7" t="s">
        <v>1014</v>
      </c>
      <c r="F602" s="7" t="s">
        <v>244</v>
      </c>
      <c r="G602" s="7" t="s">
        <v>69</v>
      </c>
      <c r="H602" s="7">
        <f>STOCK[[#This Row],[Precio Final]]</f>
        <v>12</v>
      </c>
      <c r="I602" s="7">
        <f>STOCK[[#This Row],[Precio Venta Ideal (x1.5)]]</f>
        <v>17.325000000000003</v>
      </c>
      <c r="J602" s="8">
        <v>0</v>
      </c>
      <c r="K602" s="8">
        <f>SUMIFS(VENTAS[Cantidad],VENTAS[Código del producto Vendido],STOCK[[#This Row],[Code]])</f>
        <v>0</v>
      </c>
      <c r="L602" s="8">
        <f>STOCK[[#This Row],[Entradas]]-STOCK[[#This Row],[Salidas]]</f>
        <v>0</v>
      </c>
      <c r="M602" s="7">
        <f>STOCK[[#This Row],[Precio Final]]*10%</f>
        <v>1.2000000000000002</v>
      </c>
      <c r="N602" s="7">
        <v>0</v>
      </c>
      <c r="O602" s="7">
        <v>0</v>
      </c>
      <c r="P602" s="7">
        <v>7.35</v>
      </c>
      <c r="Q602" s="8">
        <v>0</v>
      </c>
      <c r="R602" s="7">
        <v>0</v>
      </c>
      <c r="S602" s="7">
        <v>3</v>
      </c>
      <c r="T602" s="12">
        <f>STOCK[[#This Row],[Costo Unitario (USD)]]+STOCK[[#This Row],[Costo Envío (USD)]]+STOCK[[#This Row],[Comisión 10%]]</f>
        <v>11.55</v>
      </c>
      <c r="U602" s="7">
        <f>STOCK[[#This Row],[Costo total]]*1.5</f>
        <v>17.325000000000003</v>
      </c>
      <c r="V602" s="7">
        <v>12</v>
      </c>
      <c r="W602" s="7">
        <f>STOCK[[#This Row],[Precio Final]]-STOCK[[#This Row],[Costo total]]</f>
        <v>0.44999999999999929</v>
      </c>
      <c r="X602" s="7">
        <f>STOCK[[#This Row],[Ganancia Unitaria]]*STOCK[[#This Row],[Salidas]]</f>
        <v>0</v>
      </c>
      <c r="Y602" s="7" t="s">
        <v>1405</v>
      </c>
      <c r="AA602" s="7">
        <f>STOCK[[#This Row],[Costo total]]*STOCK[[#This Row],[Entradas]]</f>
        <v>0</v>
      </c>
      <c r="AB602" s="7">
        <f>STOCK[[#This Row],[Stock Actual]]*STOCK[[#This Row],[Costo total]]</f>
        <v>0</v>
      </c>
    </row>
    <row r="603" spans="1:28" s="12" customFormat="1" ht="50" customHeight="1" x14ac:dyDescent="0.15">
      <c r="A603" s="12" t="s">
        <v>1047</v>
      </c>
      <c r="B603" s="70"/>
      <c r="C603" s="12" t="s">
        <v>4</v>
      </c>
      <c r="D603" s="12" t="s">
        <v>2366</v>
      </c>
      <c r="E603" s="12" t="s">
        <v>1000</v>
      </c>
      <c r="F603" s="12" t="s">
        <v>2132</v>
      </c>
      <c r="G603" s="12" t="s">
        <v>69</v>
      </c>
      <c r="H603" s="12">
        <f>STOCK[[#This Row],[Precio Final]]</f>
        <v>13</v>
      </c>
      <c r="I603" s="12">
        <f>STOCK[[#This Row],[Precio Venta Ideal (x1.5)]]</f>
        <v>14.745000000000003</v>
      </c>
      <c r="J603" s="87">
        <v>2</v>
      </c>
      <c r="K603" s="87">
        <f>SUMIFS(VENTAS[Cantidad],VENTAS[Código del producto Vendido],STOCK[[#This Row],[Code]])</f>
        <v>2</v>
      </c>
      <c r="L603" s="87">
        <f>STOCK[[#This Row],[Entradas]]-STOCK[[#This Row],[Salidas]]</f>
        <v>0</v>
      </c>
      <c r="M603" s="12">
        <f>STOCK[[#This Row],[Precio Final]]*10%</f>
        <v>1.3</v>
      </c>
      <c r="N603" s="12">
        <v>5.75</v>
      </c>
      <c r="O603" s="12">
        <v>0</v>
      </c>
      <c r="P603" s="12">
        <v>6.53</v>
      </c>
      <c r="Q603" s="87">
        <v>0</v>
      </c>
      <c r="R603" s="12">
        <v>0</v>
      </c>
      <c r="S603" s="12">
        <v>2</v>
      </c>
      <c r="T603" s="12">
        <f>STOCK[[#This Row],[Costo Unitario (USD)]]+STOCK[[#This Row],[Costo Envío (USD)]]+STOCK[[#This Row],[Comisión 10%]]</f>
        <v>9.8300000000000018</v>
      </c>
      <c r="U603" s="12">
        <f>STOCK[[#This Row],[Costo total]]*1.5</f>
        <v>14.745000000000003</v>
      </c>
      <c r="V603" s="12">
        <v>13</v>
      </c>
      <c r="W603" s="12">
        <f>STOCK[[#This Row],[Precio Final]]-STOCK[[#This Row],[Costo total]]</f>
        <v>3.1699999999999982</v>
      </c>
      <c r="X603" s="12">
        <f>STOCK[[#This Row],[Ganancia Unitaria]]*STOCK[[#This Row],[Salidas]]</f>
        <v>6.3399999999999963</v>
      </c>
      <c r="Y603" s="12" t="s">
        <v>1405</v>
      </c>
      <c r="AA603" s="12">
        <f>STOCK[[#This Row],[Costo total]]*STOCK[[#This Row],[Entradas]]</f>
        <v>19.660000000000004</v>
      </c>
      <c r="AB603" s="12">
        <f>STOCK[[#This Row],[Stock Actual]]*STOCK[[#This Row],[Costo total]]</f>
        <v>0</v>
      </c>
    </row>
    <row r="604" spans="1:28" s="7" customFormat="1" ht="50" customHeight="1" x14ac:dyDescent="0.15">
      <c r="A604" s="7" t="s">
        <v>1048</v>
      </c>
      <c r="B604" s="70"/>
      <c r="C604" s="7" t="s">
        <v>4</v>
      </c>
      <c r="D604" s="7" t="s">
        <v>452</v>
      </c>
      <c r="E604" s="7" t="s">
        <v>1060</v>
      </c>
      <c r="G604" s="7" t="s">
        <v>69</v>
      </c>
      <c r="H604" s="7">
        <f>STOCK[[#This Row],[Precio Final]]</f>
        <v>13</v>
      </c>
      <c r="I604" s="7">
        <f>STOCK[[#This Row],[Precio Venta Ideal (x1.5)]]</f>
        <v>14.745000000000003</v>
      </c>
      <c r="J604" s="8">
        <v>1</v>
      </c>
      <c r="K604" s="8">
        <f>SUMIFS(VENTAS[Cantidad],VENTAS[Código del producto Vendido],STOCK[[#This Row],[Code]])</f>
        <v>0</v>
      </c>
      <c r="L604" s="8">
        <f>STOCK[[#This Row],[Entradas]]-STOCK[[#This Row],[Salidas]]</f>
        <v>1</v>
      </c>
      <c r="M604" s="7">
        <f>STOCK[[#This Row],[Precio Final]]*10%</f>
        <v>1.3</v>
      </c>
      <c r="N604" s="7">
        <v>0</v>
      </c>
      <c r="O604" s="7">
        <v>0</v>
      </c>
      <c r="P604" s="7">
        <v>6.53</v>
      </c>
      <c r="Q604" s="8">
        <v>0</v>
      </c>
      <c r="R604" s="7">
        <v>0</v>
      </c>
      <c r="S604" s="7">
        <v>2</v>
      </c>
      <c r="T604" s="12">
        <f>STOCK[[#This Row],[Costo Unitario (USD)]]+STOCK[[#This Row],[Costo Envío (USD)]]+STOCK[[#This Row],[Comisión 10%]]</f>
        <v>9.8300000000000018</v>
      </c>
      <c r="U604" s="7">
        <f>STOCK[[#This Row],[Costo total]]*1.5</f>
        <v>14.745000000000003</v>
      </c>
      <c r="V604" s="7">
        <v>13</v>
      </c>
      <c r="W604" s="7">
        <f>STOCK[[#This Row],[Precio Final]]-STOCK[[#This Row],[Costo total]]</f>
        <v>3.1699999999999982</v>
      </c>
      <c r="X604" s="7">
        <f>STOCK[[#This Row],[Ganancia Unitaria]]*STOCK[[#This Row],[Salidas]]</f>
        <v>0</v>
      </c>
      <c r="Y604" s="7" t="s">
        <v>1405</v>
      </c>
      <c r="AA604" s="7">
        <f>STOCK[[#This Row],[Costo total]]*STOCK[[#This Row],[Entradas]]</f>
        <v>9.8300000000000018</v>
      </c>
      <c r="AB604" s="7">
        <f>STOCK[[#This Row],[Stock Actual]]*STOCK[[#This Row],[Costo total]]</f>
        <v>9.8300000000000018</v>
      </c>
    </row>
    <row r="605" spans="1:28" s="12" customFormat="1" ht="50" customHeight="1" x14ac:dyDescent="0.15">
      <c r="A605" s="12" t="s">
        <v>1049</v>
      </c>
      <c r="B605" s="70"/>
      <c r="C605" s="12" t="s">
        <v>4</v>
      </c>
      <c r="D605" s="12" t="s">
        <v>452</v>
      </c>
      <c r="E605" s="12" t="s">
        <v>1064</v>
      </c>
      <c r="G605" s="12" t="s">
        <v>69</v>
      </c>
      <c r="H605" s="12">
        <f>STOCK[[#This Row],[Precio Final]]</f>
        <v>0</v>
      </c>
      <c r="I605" s="12">
        <f>STOCK[[#This Row],[Precio Venta Ideal (x1.5)]]</f>
        <v>0</v>
      </c>
      <c r="J605" s="87">
        <v>1</v>
      </c>
      <c r="K605" s="87">
        <f>SUMIFS(VENTAS[Cantidad],VENTAS[Código del producto Vendido],STOCK[[#This Row],[Code]])</f>
        <v>0</v>
      </c>
      <c r="L605" s="87">
        <f>STOCK[[#This Row],[Entradas]]-STOCK[[#This Row],[Salidas]]</f>
        <v>1</v>
      </c>
      <c r="M605" s="12">
        <f>STOCK[[#This Row],[Precio Final]]*10%</f>
        <v>0</v>
      </c>
      <c r="N605" s="12">
        <v>0</v>
      </c>
      <c r="O605" s="12">
        <v>0</v>
      </c>
      <c r="P605" s="12">
        <v>0</v>
      </c>
      <c r="Q605" s="87">
        <v>0</v>
      </c>
      <c r="R605" s="12">
        <v>0</v>
      </c>
      <c r="S605" s="12">
        <v>0</v>
      </c>
      <c r="T605" s="12">
        <f>STOCK[[#This Row],[Costo Unitario (USD)]]+STOCK[[#This Row],[Costo Envío (USD)]]+STOCK[[#This Row],[Comisión 10%]]</f>
        <v>0</v>
      </c>
      <c r="U605" s="12">
        <f>STOCK[[#This Row],[Costo total]]*1.5</f>
        <v>0</v>
      </c>
      <c r="V605" s="12">
        <v>0</v>
      </c>
      <c r="W605" s="12">
        <f>STOCK[[#This Row],[Precio Final]]-STOCK[[#This Row],[Costo total]]</f>
        <v>0</v>
      </c>
      <c r="X605" s="12">
        <f>STOCK[[#This Row],[Ganancia Unitaria]]*STOCK[[#This Row],[Salidas]]</f>
        <v>0</v>
      </c>
      <c r="Y605" s="12" t="s">
        <v>1405</v>
      </c>
      <c r="AA605" s="12">
        <f>STOCK[[#This Row],[Costo total]]*STOCK[[#This Row],[Entradas]]</f>
        <v>0</v>
      </c>
      <c r="AB605" s="12">
        <f>STOCK[[#This Row],[Stock Actual]]*STOCK[[#This Row],[Costo total]]</f>
        <v>0</v>
      </c>
    </row>
    <row r="606" spans="1:28" s="7" customFormat="1" ht="50" customHeight="1" x14ac:dyDescent="0.15">
      <c r="A606" s="7" t="s">
        <v>1050</v>
      </c>
      <c r="B606" s="70"/>
      <c r="C606" s="7" t="s">
        <v>4</v>
      </c>
      <c r="D606" s="7" t="s">
        <v>452</v>
      </c>
      <c r="E606" s="7" t="s">
        <v>1063</v>
      </c>
      <c r="G606" s="7" t="s">
        <v>69</v>
      </c>
      <c r="H606" s="7">
        <f>STOCK[[#This Row],[Precio Final]]</f>
        <v>0</v>
      </c>
      <c r="I606" s="7">
        <f>STOCK[[#This Row],[Precio Venta Ideal (x1.5)]]</f>
        <v>0</v>
      </c>
      <c r="J606" s="8">
        <v>1</v>
      </c>
      <c r="K606" s="8">
        <f>SUMIFS(VENTAS[Cantidad],VENTAS[Código del producto Vendido],STOCK[[#This Row],[Code]])</f>
        <v>0</v>
      </c>
      <c r="L606" s="8">
        <f>STOCK[[#This Row],[Entradas]]-STOCK[[#This Row],[Salidas]]</f>
        <v>1</v>
      </c>
      <c r="M606" s="7">
        <f>STOCK[[#This Row],[Precio Final]]*10%</f>
        <v>0</v>
      </c>
      <c r="N606" s="7">
        <v>0</v>
      </c>
      <c r="O606" s="7">
        <v>0</v>
      </c>
      <c r="P606" s="7">
        <v>0</v>
      </c>
      <c r="Q606" s="8">
        <v>0</v>
      </c>
      <c r="R606" s="7">
        <v>0</v>
      </c>
      <c r="S606" s="7">
        <v>0</v>
      </c>
      <c r="T606" s="12">
        <f>STOCK[[#This Row],[Costo Unitario (USD)]]+STOCK[[#This Row],[Costo Envío (USD)]]+STOCK[[#This Row],[Comisión 10%]]</f>
        <v>0</v>
      </c>
      <c r="U606" s="7">
        <f>STOCK[[#This Row],[Costo total]]*1.5</f>
        <v>0</v>
      </c>
      <c r="V606" s="7">
        <v>0</v>
      </c>
      <c r="W606" s="7">
        <f>STOCK[[#This Row],[Precio Final]]-STOCK[[#This Row],[Costo total]]</f>
        <v>0</v>
      </c>
      <c r="X606" s="7">
        <f>STOCK[[#This Row],[Ganancia Unitaria]]*STOCK[[#This Row],[Salidas]]</f>
        <v>0</v>
      </c>
      <c r="Y606" s="7" t="s">
        <v>1405</v>
      </c>
      <c r="AA606" s="7">
        <f>STOCK[[#This Row],[Costo total]]*STOCK[[#This Row],[Entradas]]</f>
        <v>0</v>
      </c>
      <c r="AB606" s="7">
        <f>STOCK[[#This Row],[Stock Actual]]*STOCK[[#This Row],[Costo total]]</f>
        <v>0</v>
      </c>
    </row>
    <row r="607" spans="1:28" s="12" customFormat="1" ht="50" customHeight="1" x14ac:dyDescent="0.15">
      <c r="A607" s="12" t="s">
        <v>1051</v>
      </c>
      <c r="B607" s="70"/>
      <c r="C607" s="12" t="s">
        <v>4</v>
      </c>
      <c r="D607" s="12" t="s">
        <v>2602</v>
      </c>
      <c r="E607" s="12" t="s">
        <v>1061</v>
      </c>
      <c r="F607" s="12" t="s">
        <v>2691</v>
      </c>
      <c r="G607" s="12" t="s">
        <v>69</v>
      </c>
      <c r="H607" s="12">
        <f>STOCK[[#This Row],[Precio Final]]</f>
        <v>55</v>
      </c>
      <c r="I607" s="12">
        <f>STOCK[[#This Row],[Precio Venta Ideal (x1.5)]]</f>
        <v>70.995000000000005</v>
      </c>
      <c r="J607" s="87">
        <v>1</v>
      </c>
      <c r="K607" s="87">
        <f>SUMIFS(VENTAS[Cantidad],VENTAS[Código del producto Vendido],STOCK[[#This Row],[Code]])</f>
        <v>1</v>
      </c>
      <c r="L607" s="87">
        <f>STOCK[[#This Row],[Entradas]]-STOCK[[#This Row],[Salidas]]</f>
        <v>0</v>
      </c>
      <c r="M607" s="12">
        <f>STOCK[[#This Row],[Precio Final]]*10%</f>
        <v>5.5</v>
      </c>
      <c r="N607" s="12">
        <v>0</v>
      </c>
      <c r="O607" s="12">
        <v>0</v>
      </c>
      <c r="P607" s="12">
        <v>31.83</v>
      </c>
      <c r="Q607" s="87">
        <v>0</v>
      </c>
      <c r="R607" s="12">
        <v>0</v>
      </c>
      <c r="S607" s="12">
        <v>10</v>
      </c>
      <c r="T607" s="12">
        <f>STOCK[[#This Row],[Costo Unitario (USD)]]+STOCK[[#This Row],[Costo Envío (USD)]]+STOCK[[#This Row],[Comisión 10%]]</f>
        <v>47.33</v>
      </c>
      <c r="U607" s="12">
        <f>STOCK[[#This Row],[Costo total]]*1.5</f>
        <v>70.995000000000005</v>
      </c>
      <c r="V607" s="12">
        <v>55</v>
      </c>
      <c r="W607" s="12">
        <f>STOCK[[#This Row],[Precio Final]]-STOCK[[#This Row],[Costo total]]</f>
        <v>7.6700000000000017</v>
      </c>
      <c r="X607" s="12">
        <f>STOCK[[#This Row],[Ganancia Unitaria]]*STOCK[[#This Row],[Salidas]]</f>
        <v>7.6700000000000017</v>
      </c>
      <c r="Y607" s="12" t="s">
        <v>1405</v>
      </c>
      <c r="AA607" s="12">
        <f>STOCK[[#This Row],[Costo total]]*STOCK[[#This Row],[Entradas]]</f>
        <v>47.33</v>
      </c>
      <c r="AB607" s="12">
        <f>STOCK[[#This Row],[Stock Actual]]*STOCK[[#This Row],[Costo total]]</f>
        <v>0</v>
      </c>
    </row>
    <row r="608" spans="1:28" s="7" customFormat="1" ht="50" customHeight="1" x14ac:dyDescent="0.15">
      <c r="A608" s="7" t="s">
        <v>1052</v>
      </c>
      <c r="B608" s="70"/>
      <c r="C608" s="7" t="s">
        <v>4</v>
      </c>
      <c r="D608" s="7" t="s">
        <v>452</v>
      </c>
      <c r="E608" s="7" t="s">
        <v>1062</v>
      </c>
      <c r="G608" s="7" t="s">
        <v>69</v>
      </c>
      <c r="H608" s="7">
        <f>STOCK[[#This Row],[Precio Final]]</f>
        <v>0</v>
      </c>
      <c r="I608" s="7">
        <f>STOCK[[#This Row],[Precio Venta Ideal (x1.5)]]</f>
        <v>0</v>
      </c>
      <c r="J608" s="8">
        <v>0</v>
      </c>
      <c r="K608" s="8">
        <f>SUMIFS(VENTAS[Cantidad],VENTAS[Código del producto Vendido],STOCK[[#This Row],[Code]])</f>
        <v>0</v>
      </c>
      <c r="L608" s="8">
        <f>STOCK[[#This Row],[Entradas]]-STOCK[[#This Row],[Salidas]]</f>
        <v>0</v>
      </c>
      <c r="M608" s="7">
        <f>STOCK[[#This Row],[Precio Final]]*10%</f>
        <v>0</v>
      </c>
      <c r="N608" s="7">
        <v>0</v>
      </c>
      <c r="O608" s="7">
        <v>0</v>
      </c>
      <c r="P608" s="7">
        <v>0</v>
      </c>
      <c r="Q608" s="8">
        <v>0</v>
      </c>
      <c r="R608" s="7">
        <v>0</v>
      </c>
      <c r="S608" s="7">
        <v>0</v>
      </c>
      <c r="T608" s="12">
        <f>STOCK[[#This Row],[Costo Unitario (USD)]]+STOCK[[#This Row],[Costo Envío (USD)]]+STOCK[[#This Row],[Comisión 10%]]</f>
        <v>0</v>
      </c>
      <c r="U608" s="7">
        <f>STOCK[[#This Row],[Costo total]]*1.5</f>
        <v>0</v>
      </c>
      <c r="V608" s="7">
        <v>0</v>
      </c>
      <c r="W608" s="7">
        <f>STOCK[[#This Row],[Precio Final]]-STOCK[[#This Row],[Costo total]]</f>
        <v>0</v>
      </c>
      <c r="X608" s="7">
        <f>STOCK[[#This Row],[Ganancia Unitaria]]*STOCK[[#This Row],[Salidas]]</f>
        <v>0</v>
      </c>
      <c r="Y608" s="7" t="s">
        <v>1405</v>
      </c>
      <c r="AA608" s="7">
        <f>STOCK[[#This Row],[Costo total]]*STOCK[[#This Row],[Entradas]]</f>
        <v>0</v>
      </c>
      <c r="AB608" s="7">
        <f>STOCK[[#This Row],[Stock Actual]]*STOCK[[#This Row],[Costo total]]</f>
        <v>0</v>
      </c>
    </row>
    <row r="609" spans="1:28" s="12" customFormat="1" ht="50" customHeight="1" x14ac:dyDescent="0.15">
      <c r="A609" s="12" t="s">
        <v>1053</v>
      </c>
      <c r="B609" s="70"/>
      <c r="C609" s="12" t="s">
        <v>4</v>
      </c>
      <c r="E609" s="12" t="s">
        <v>1065</v>
      </c>
      <c r="F609" s="12" t="s">
        <v>457</v>
      </c>
      <c r="G609" s="12" t="s">
        <v>69</v>
      </c>
      <c r="H609" s="12">
        <f>STOCK[[#This Row],[Precio Final]]</f>
        <v>0</v>
      </c>
      <c r="I609" s="12">
        <f>STOCK[[#This Row],[Precio Venta Ideal (x1.5)]]</f>
        <v>0</v>
      </c>
      <c r="J609" s="87">
        <v>1</v>
      </c>
      <c r="K609" s="87">
        <f>SUMIFS(VENTAS[Cantidad],VENTAS[Código del producto Vendido],STOCK[[#This Row],[Code]])</f>
        <v>0</v>
      </c>
      <c r="L609" s="87">
        <f>STOCK[[#This Row],[Entradas]]-STOCK[[#This Row],[Salidas]]</f>
        <v>1</v>
      </c>
      <c r="M609" s="12">
        <f>STOCK[[#This Row],[Precio Final]]*10%</f>
        <v>0</v>
      </c>
      <c r="N609" s="12">
        <v>0</v>
      </c>
      <c r="O609" s="12">
        <v>0</v>
      </c>
      <c r="P609" s="12">
        <v>0</v>
      </c>
      <c r="Q609" s="87">
        <v>0</v>
      </c>
      <c r="R609" s="12">
        <v>0</v>
      </c>
      <c r="S609" s="12">
        <v>0</v>
      </c>
      <c r="T609" s="12">
        <f>STOCK[[#This Row],[Costo Unitario (USD)]]+STOCK[[#This Row],[Costo Envío (USD)]]+STOCK[[#This Row],[Comisión 10%]]</f>
        <v>0</v>
      </c>
      <c r="U609" s="12">
        <f>STOCK[[#This Row],[Costo total]]*1.5</f>
        <v>0</v>
      </c>
      <c r="V609" s="12">
        <v>0</v>
      </c>
      <c r="W609" s="12">
        <f>STOCK[[#This Row],[Precio Final]]-STOCK[[#This Row],[Costo total]]</f>
        <v>0</v>
      </c>
      <c r="X609" s="12">
        <f>STOCK[[#This Row],[Ganancia Unitaria]]*STOCK[[#This Row],[Salidas]]</f>
        <v>0</v>
      </c>
      <c r="Y609" s="12" t="s">
        <v>1405</v>
      </c>
      <c r="AA609" s="12">
        <f>STOCK[[#This Row],[Costo total]]*STOCK[[#This Row],[Entradas]]</f>
        <v>0</v>
      </c>
      <c r="AB609" s="12">
        <f>STOCK[[#This Row],[Stock Actual]]*STOCK[[#This Row],[Costo total]]</f>
        <v>0</v>
      </c>
    </row>
    <row r="610" spans="1:28" s="7" customFormat="1" ht="50" customHeight="1" x14ac:dyDescent="0.15">
      <c r="A610" s="7" t="s">
        <v>1054</v>
      </c>
      <c r="B610" s="70"/>
      <c r="C610" s="7" t="s">
        <v>4</v>
      </c>
      <c r="D610" s="7" t="s">
        <v>1519</v>
      </c>
      <c r="E610" s="7" t="s">
        <v>2058</v>
      </c>
      <c r="F610" s="7" t="s">
        <v>2132</v>
      </c>
      <c r="G610" s="7" t="s">
        <v>69</v>
      </c>
      <c r="H610" s="7">
        <f>STOCK[[#This Row],[Precio Final]]</f>
        <v>22</v>
      </c>
      <c r="I610" s="7">
        <f>STOCK[[#This Row],[Precio Venta Ideal (x1.5)]]</f>
        <v>24.855</v>
      </c>
      <c r="J610" s="8">
        <v>4</v>
      </c>
      <c r="K610" s="8">
        <f>SUMIFS(VENTAS[Cantidad],VENTAS[Código del producto Vendido],STOCK[[#This Row],[Code]])</f>
        <v>4</v>
      </c>
      <c r="L610" s="8">
        <f>STOCK[[#This Row],[Entradas]]-STOCK[[#This Row],[Salidas]]</f>
        <v>0</v>
      </c>
      <c r="M610" s="7">
        <f>STOCK[[#This Row],[Precio Final]]*10%</f>
        <v>2.2000000000000002</v>
      </c>
      <c r="N610" s="7">
        <v>-27.89</v>
      </c>
      <c r="O610" s="7">
        <v>13.94</v>
      </c>
      <c r="P610" s="7">
        <v>11.37</v>
      </c>
      <c r="Q610" s="8">
        <v>0</v>
      </c>
      <c r="R610" s="7">
        <v>0</v>
      </c>
      <c r="S610" s="7">
        <v>3</v>
      </c>
      <c r="T610" s="12">
        <f>STOCK[[#This Row],[Costo Unitario (USD)]]+STOCK[[#This Row],[Costo Envío (USD)]]+STOCK[[#This Row],[Comisión 10%]]</f>
        <v>16.57</v>
      </c>
      <c r="U610" s="7">
        <f>STOCK[[#This Row],[Costo total]]*1.5</f>
        <v>24.855</v>
      </c>
      <c r="V610" s="7">
        <v>22</v>
      </c>
      <c r="W610" s="7">
        <f>STOCK[[#This Row],[Precio Final]]-STOCK[[#This Row],[Costo total]]</f>
        <v>5.43</v>
      </c>
      <c r="X610" s="7">
        <f>STOCK[[#This Row],[Ganancia Unitaria]]*STOCK[[#This Row],[Salidas]]</f>
        <v>21.72</v>
      </c>
      <c r="Y610" s="7" t="s">
        <v>1405</v>
      </c>
      <c r="AA610" s="7">
        <f>STOCK[[#This Row],[Costo total]]*STOCK[[#This Row],[Entradas]]</f>
        <v>66.28</v>
      </c>
      <c r="AB610" s="7">
        <f>STOCK[[#This Row],[Stock Actual]]*STOCK[[#This Row],[Costo total]]</f>
        <v>0</v>
      </c>
    </row>
    <row r="611" spans="1:28" s="12" customFormat="1" ht="50" customHeight="1" x14ac:dyDescent="0.15">
      <c r="A611" s="12" t="s">
        <v>1055</v>
      </c>
      <c r="B611" s="70"/>
      <c r="C611" s="12" t="s">
        <v>4</v>
      </c>
      <c r="D611" s="12" t="s">
        <v>1519</v>
      </c>
      <c r="E611" s="12" t="s">
        <v>1274</v>
      </c>
      <c r="F611" s="12" t="s">
        <v>244</v>
      </c>
      <c r="G611" s="12" t="s">
        <v>69</v>
      </c>
      <c r="H611" s="12">
        <f>STOCK[[#This Row],[Precio Final]]</f>
        <v>22</v>
      </c>
      <c r="I611" s="12">
        <f>STOCK[[#This Row],[Precio Venta Ideal (x1.5)]]</f>
        <v>24.855</v>
      </c>
      <c r="J611" s="87">
        <v>3</v>
      </c>
      <c r="K611" s="87">
        <f>SUMIFS(VENTAS[Cantidad],VENTAS[Código del producto Vendido],STOCK[[#This Row],[Code]])</f>
        <v>3</v>
      </c>
      <c r="L611" s="87">
        <f>STOCK[[#This Row],[Entradas]]-STOCK[[#This Row],[Salidas]]</f>
        <v>0</v>
      </c>
      <c r="M611" s="12">
        <f>STOCK[[#This Row],[Precio Final]]*10%</f>
        <v>2.2000000000000002</v>
      </c>
      <c r="N611" s="12">
        <v>0</v>
      </c>
      <c r="O611" s="12">
        <v>41.83</v>
      </c>
      <c r="P611" s="12">
        <v>11.37</v>
      </c>
      <c r="Q611" s="87">
        <v>0</v>
      </c>
      <c r="R611" s="12">
        <v>0</v>
      </c>
      <c r="S611" s="12">
        <v>3</v>
      </c>
      <c r="T611" s="12">
        <f>STOCK[[#This Row],[Costo Unitario (USD)]]+STOCK[[#This Row],[Costo Envío (USD)]]+STOCK[[#This Row],[Comisión 10%]]</f>
        <v>16.57</v>
      </c>
      <c r="U611" s="12">
        <f>STOCK[[#This Row],[Costo total]]*1.5</f>
        <v>24.855</v>
      </c>
      <c r="V611" s="12">
        <v>22</v>
      </c>
      <c r="W611" s="12">
        <f>STOCK[[#This Row],[Precio Final]]-STOCK[[#This Row],[Costo total]]</f>
        <v>5.43</v>
      </c>
      <c r="X611" s="12">
        <f>STOCK[[#This Row],[Ganancia Unitaria]]*STOCK[[#This Row],[Salidas]]</f>
        <v>16.29</v>
      </c>
      <c r="Y611" s="12" t="s">
        <v>1405</v>
      </c>
      <c r="AA611" s="12">
        <f>STOCK[[#This Row],[Costo total]]*STOCK[[#This Row],[Entradas]]</f>
        <v>49.71</v>
      </c>
      <c r="AB611" s="12">
        <f>STOCK[[#This Row],[Stock Actual]]*STOCK[[#This Row],[Costo total]]</f>
        <v>0</v>
      </c>
    </row>
    <row r="612" spans="1:28" s="7" customFormat="1" ht="50" customHeight="1" x14ac:dyDescent="0.15">
      <c r="A612" s="7" t="s">
        <v>1056</v>
      </c>
      <c r="B612" s="70"/>
      <c r="C612" s="7" t="s">
        <v>4</v>
      </c>
      <c r="D612" s="7" t="s">
        <v>1792</v>
      </c>
      <c r="E612" s="7" t="s">
        <v>1656</v>
      </c>
      <c r="F612" s="7" t="s">
        <v>2105</v>
      </c>
      <c r="G612" s="7" t="s">
        <v>69</v>
      </c>
      <c r="H612" s="7">
        <f>STOCK[[#This Row],[Precio Final]]</f>
        <v>10</v>
      </c>
      <c r="I612" s="7">
        <f>STOCK[[#This Row],[Precio Venta Ideal (x1.5)]]</f>
        <v>9.254999999999999</v>
      </c>
      <c r="J612" s="8">
        <v>3</v>
      </c>
      <c r="K612" s="8">
        <f>SUMIFS(VENTAS[Cantidad],VENTAS[Código del producto Vendido],STOCK[[#This Row],[Code]])</f>
        <v>3</v>
      </c>
      <c r="L612" s="8">
        <f>STOCK[[#This Row],[Entradas]]-STOCK[[#This Row],[Salidas]]</f>
        <v>0</v>
      </c>
      <c r="M612" s="7">
        <f>STOCK[[#This Row],[Precio Final]]*10%</f>
        <v>1</v>
      </c>
      <c r="N612" s="7">
        <v>-5.88</v>
      </c>
      <c r="O612" s="7">
        <v>11.76</v>
      </c>
      <c r="P612" s="7">
        <v>4.17</v>
      </c>
      <c r="Q612" s="8">
        <v>0</v>
      </c>
      <c r="R612" s="7">
        <v>0</v>
      </c>
      <c r="S612" s="7">
        <v>1</v>
      </c>
      <c r="T612" s="12">
        <f>STOCK[[#This Row],[Costo Unitario (USD)]]+STOCK[[#This Row],[Costo Envío (USD)]]+STOCK[[#This Row],[Comisión 10%]]</f>
        <v>6.17</v>
      </c>
      <c r="U612" s="7">
        <f>STOCK[[#This Row],[Costo total]]*1.5</f>
        <v>9.254999999999999</v>
      </c>
      <c r="V612" s="7">
        <v>10</v>
      </c>
      <c r="W612" s="7">
        <f>STOCK[[#This Row],[Precio Final]]-STOCK[[#This Row],[Costo total]]</f>
        <v>3.83</v>
      </c>
      <c r="X612" s="7">
        <f>STOCK[[#This Row],[Ganancia Unitaria]]*STOCK[[#This Row],[Salidas]]</f>
        <v>11.49</v>
      </c>
      <c r="Y612" s="7" t="s">
        <v>1405</v>
      </c>
      <c r="AA612" s="7">
        <f>STOCK[[#This Row],[Costo total]]*STOCK[[#This Row],[Entradas]]</f>
        <v>18.509999999999998</v>
      </c>
      <c r="AB612" s="7">
        <f>STOCK[[#This Row],[Stock Actual]]*STOCK[[#This Row],[Costo total]]</f>
        <v>0</v>
      </c>
    </row>
    <row r="613" spans="1:28" s="12" customFormat="1" ht="50" customHeight="1" x14ac:dyDescent="0.15">
      <c r="A613" s="12" t="s">
        <v>1057</v>
      </c>
      <c r="B613" s="70"/>
      <c r="C613" s="12" t="s">
        <v>4</v>
      </c>
      <c r="D613" s="12" t="s">
        <v>88</v>
      </c>
      <c r="E613" s="12" t="s">
        <v>1066</v>
      </c>
      <c r="F613" s="12" t="s">
        <v>1517</v>
      </c>
      <c r="G613" s="12" t="s">
        <v>69</v>
      </c>
      <c r="H613" s="12">
        <f>STOCK[[#This Row],[Precio Final]]</f>
        <v>12</v>
      </c>
      <c r="I613" s="12">
        <f>STOCK[[#This Row],[Precio Venta Ideal (x1.5)]]</f>
        <v>8.7149999999999999</v>
      </c>
      <c r="J613" s="87">
        <v>3</v>
      </c>
      <c r="K613" s="87">
        <f>SUMIFS(VENTAS[Cantidad],VENTAS[Código del producto Vendido],STOCK[[#This Row],[Code]])</f>
        <v>3</v>
      </c>
      <c r="L613" s="87">
        <f>STOCK[[#This Row],[Entradas]]-STOCK[[#This Row],[Salidas]]</f>
        <v>0</v>
      </c>
      <c r="M613" s="12">
        <f>STOCK[[#This Row],[Precio Final]]*10%</f>
        <v>1.2000000000000002</v>
      </c>
      <c r="N613" s="12">
        <v>-16.010000000000002</v>
      </c>
      <c r="O613" s="12">
        <v>0</v>
      </c>
      <c r="P613" s="12">
        <v>3.61</v>
      </c>
      <c r="Q613" s="87">
        <v>0</v>
      </c>
      <c r="R613" s="12">
        <v>0</v>
      </c>
      <c r="S613" s="12">
        <v>1</v>
      </c>
      <c r="T613" s="12">
        <f>STOCK[[#This Row],[Costo Unitario (USD)]]+STOCK[[#This Row],[Costo Envío (USD)]]+STOCK[[#This Row],[Comisión 10%]]</f>
        <v>5.81</v>
      </c>
      <c r="U613" s="12">
        <f>STOCK[[#This Row],[Costo total]]*1.5</f>
        <v>8.7149999999999999</v>
      </c>
      <c r="V613" s="12">
        <v>12</v>
      </c>
      <c r="W613" s="12">
        <f>STOCK[[#This Row],[Precio Final]]-STOCK[[#This Row],[Costo total]]</f>
        <v>6.19</v>
      </c>
      <c r="X613" s="12">
        <f>STOCK[[#This Row],[Ganancia Unitaria]]*STOCK[[#This Row],[Salidas]]</f>
        <v>18.57</v>
      </c>
      <c r="Y613" s="12" t="s">
        <v>1405</v>
      </c>
      <c r="AA613" s="12">
        <f>STOCK[[#This Row],[Costo total]]*STOCK[[#This Row],[Entradas]]</f>
        <v>17.43</v>
      </c>
      <c r="AB613" s="12">
        <f>STOCK[[#This Row],[Stock Actual]]*STOCK[[#This Row],[Costo total]]</f>
        <v>0</v>
      </c>
    </row>
    <row r="614" spans="1:28" s="7" customFormat="1" ht="50" customHeight="1" x14ac:dyDescent="0.15">
      <c r="A614" s="7" t="s">
        <v>1058</v>
      </c>
      <c r="B614" s="70"/>
      <c r="C614" s="7" t="s">
        <v>4</v>
      </c>
      <c r="D614" s="7" t="s">
        <v>88</v>
      </c>
      <c r="E614" s="7" t="s">
        <v>1656</v>
      </c>
      <c r="F614" s="7" t="s">
        <v>2210</v>
      </c>
      <c r="G614" s="7" t="s">
        <v>69</v>
      </c>
      <c r="H614" s="7">
        <f>STOCK[[#This Row],[Precio Final]]</f>
        <v>10</v>
      </c>
      <c r="I614" s="7">
        <f>STOCK[[#This Row],[Precio Venta Ideal (x1.5)]]</f>
        <v>7.6349999999999998</v>
      </c>
      <c r="J614" s="8">
        <v>4</v>
      </c>
      <c r="K614" s="8">
        <f>SUMIFS(VENTAS[Cantidad],VENTAS[Código del producto Vendido],STOCK[[#This Row],[Code]])</f>
        <v>2</v>
      </c>
      <c r="L614" s="8">
        <f>STOCK[[#This Row],[Entradas]]-STOCK[[#This Row],[Salidas]]</f>
        <v>2</v>
      </c>
      <c r="M614" s="7">
        <f>STOCK[[#This Row],[Precio Final]]*10%</f>
        <v>1</v>
      </c>
      <c r="N614" s="7">
        <v>-4.79</v>
      </c>
      <c r="O614" s="7">
        <v>14.37</v>
      </c>
      <c r="P614" s="7">
        <v>3.09</v>
      </c>
      <c r="Q614" s="8">
        <v>0</v>
      </c>
      <c r="R614" s="7">
        <v>0</v>
      </c>
      <c r="S614" s="7">
        <v>1</v>
      </c>
      <c r="T614" s="12">
        <f>STOCK[[#This Row],[Costo Unitario (USD)]]+STOCK[[#This Row],[Costo Envío (USD)]]+STOCK[[#This Row],[Comisión 10%]]</f>
        <v>5.09</v>
      </c>
      <c r="U614" s="7">
        <f>STOCK[[#This Row],[Costo total]]*1.5</f>
        <v>7.6349999999999998</v>
      </c>
      <c r="V614" s="7">
        <v>10</v>
      </c>
      <c r="W614" s="7">
        <f>STOCK[[#This Row],[Precio Final]]-STOCK[[#This Row],[Costo total]]</f>
        <v>4.91</v>
      </c>
      <c r="X614" s="7">
        <f>STOCK[[#This Row],[Ganancia Unitaria]]*STOCK[[#This Row],[Salidas]]</f>
        <v>9.82</v>
      </c>
      <c r="Y614" s="7" t="s">
        <v>1405</v>
      </c>
      <c r="AA614" s="7">
        <f>STOCK[[#This Row],[Costo total]]*STOCK[[#This Row],[Entradas]]</f>
        <v>20.36</v>
      </c>
      <c r="AB614" s="7">
        <f>STOCK[[#This Row],[Stock Actual]]*STOCK[[#This Row],[Costo total]]</f>
        <v>10.18</v>
      </c>
    </row>
    <row r="615" spans="1:28" s="12" customFormat="1" ht="50" customHeight="1" x14ac:dyDescent="0.15">
      <c r="A615" s="12" t="s">
        <v>1059</v>
      </c>
      <c r="B615" s="70"/>
      <c r="C615" s="12" t="s">
        <v>4</v>
      </c>
      <c r="D615" s="12" t="s">
        <v>1519</v>
      </c>
      <c r="E615" s="12" t="s">
        <v>1567</v>
      </c>
      <c r="F615" s="12" t="s">
        <v>2211</v>
      </c>
      <c r="G615" s="12" t="s">
        <v>69</v>
      </c>
      <c r="H615" s="12">
        <f>STOCK[[#This Row],[Precio Final]]</f>
        <v>25</v>
      </c>
      <c r="I615" s="12">
        <f>STOCK[[#This Row],[Precio Venta Ideal (x1.5)]]</f>
        <v>34.92</v>
      </c>
      <c r="J615" s="87">
        <v>2</v>
      </c>
      <c r="K615" s="87">
        <f>SUMIFS(VENTAS[Cantidad],VENTAS[Código del producto Vendido],STOCK[[#This Row],[Code]])</f>
        <v>2</v>
      </c>
      <c r="L615" s="87">
        <f>STOCK[[#This Row],[Entradas]]-STOCK[[#This Row],[Salidas]]</f>
        <v>0</v>
      </c>
      <c r="M615" s="12">
        <f>STOCK[[#This Row],[Precio Final]]*10%</f>
        <v>2.5</v>
      </c>
      <c r="N615" s="12">
        <v>-20.149999999999999</v>
      </c>
      <c r="O615" s="12">
        <v>20.149999999999999</v>
      </c>
      <c r="P615" s="12">
        <v>15.78</v>
      </c>
      <c r="Q615" s="87">
        <v>0</v>
      </c>
      <c r="R615" s="12">
        <v>0</v>
      </c>
      <c r="S615" s="12">
        <v>5</v>
      </c>
      <c r="T615" s="12">
        <f>STOCK[[#This Row],[Costo Unitario (USD)]]+STOCK[[#This Row],[Costo Envío (USD)]]+STOCK[[#This Row],[Comisión 10%]]</f>
        <v>23.28</v>
      </c>
      <c r="U615" s="12">
        <f>STOCK[[#This Row],[Costo total]]*1.5</f>
        <v>34.92</v>
      </c>
      <c r="V615" s="12">
        <v>25</v>
      </c>
      <c r="W615" s="12">
        <f>STOCK[[#This Row],[Precio Final]]-STOCK[[#This Row],[Costo total]]</f>
        <v>1.7199999999999989</v>
      </c>
      <c r="X615" s="12">
        <f>STOCK[[#This Row],[Ganancia Unitaria]]*STOCK[[#This Row],[Salidas]]</f>
        <v>3.4399999999999977</v>
      </c>
      <c r="Y615" s="12" t="s">
        <v>1405</v>
      </c>
      <c r="AA615" s="12">
        <f>STOCK[[#This Row],[Costo total]]*STOCK[[#This Row],[Entradas]]</f>
        <v>46.56</v>
      </c>
      <c r="AB615" s="12">
        <f>STOCK[[#This Row],[Stock Actual]]*STOCK[[#This Row],[Costo total]]</f>
        <v>0</v>
      </c>
    </row>
    <row r="616" spans="1:28" s="7" customFormat="1" ht="50" customHeight="1" x14ac:dyDescent="0.15">
      <c r="A616" s="7" t="s">
        <v>1068</v>
      </c>
      <c r="B616" s="70"/>
      <c r="C616" s="7" t="s">
        <v>4</v>
      </c>
      <c r="D616" s="7" t="s">
        <v>452</v>
      </c>
      <c r="E616" s="7" t="s">
        <v>1076</v>
      </c>
      <c r="G616" s="7" t="s">
        <v>69</v>
      </c>
      <c r="H616" s="7">
        <f>STOCK[[#This Row],[Precio Final]]</f>
        <v>18</v>
      </c>
      <c r="I616" s="7">
        <f>STOCK[[#This Row],[Precio Venta Ideal (x1.5)]]</f>
        <v>27.089999999999996</v>
      </c>
      <c r="J616" s="8">
        <v>0</v>
      </c>
      <c r="K616" s="8">
        <f>SUMIFS(VENTAS[Cantidad],VENTAS[Código del producto Vendido],STOCK[[#This Row],[Code]])</f>
        <v>0</v>
      </c>
      <c r="L616" s="8">
        <f>STOCK[[#This Row],[Entradas]]-STOCK[[#This Row],[Salidas]]</f>
        <v>0</v>
      </c>
      <c r="M616" s="7">
        <f>STOCK[[#This Row],[Precio Final]]*10%</f>
        <v>1.8</v>
      </c>
      <c r="N616" s="7">
        <v>0</v>
      </c>
      <c r="O616" s="7">
        <v>0</v>
      </c>
      <c r="P616" s="7">
        <v>13.26</v>
      </c>
      <c r="Q616" s="8">
        <v>0</v>
      </c>
      <c r="R616" s="7">
        <v>0</v>
      </c>
      <c r="S616" s="7">
        <v>3</v>
      </c>
      <c r="T616" s="12">
        <f>STOCK[[#This Row],[Costo Unitario (USD)]]+STOCK[[#This Row],[Costo Envío (USD)]]+STOCK[[#This Row],[Comisión 10%]]</f>
        <v>18.059999999999999</v>
      </c>
      <c r="U616" s="7">
        <f>STOCK[[#This Row],[Costo total]]*1.5</f>
        <v>27.089999999999996</v>
      </c>
      <c r="V616" s="7">
        <v>18</v>
      </c>
      <c r="W616" s="7">
        <f>STOCK[[#This Row],[Precio Final]]-STOCK[[#This Row],[Costo total]]</f>
        <v>-5.9999999999998721E-2</v>
      </c>
      <c r="X616" s="7">
        <f>STOCK[[#This Row],[Ganancia Unitaria]]*STOCK[[#This Row],[Salidas]]</f>
        <v>0</v>
      </c>
      <c r="Y616" s="7" t="s">
        <v>1405</v>
      </c>
      <c r="AA616" s="7">
        <f>STOCK[[#This Row],[Costo total]]*STOCK[[#This Row],[Entradas]]</f>
        <v>0</v>
      </c>
      <c r="AB616" s="7">
        <f>STOCK[[#This Row],[Stock Actual]]*STOCK[[#This Row],[Costo total]]</f>
        <v>0</v>
      </c>
    </row>
    <row r="617" spans="1:28" s="12" customFormat="1" ht="50" customHeight="1" x14ac:dyDescent="0.15">
      <c r="A617" s="12" t="s">
        <v>1069</v>
      </c>
      <c r="B617" s="70"/>
      <c r="C617" s="12" t="s">
        <v>4</v>
      </c>
      <c r="D617" s="12" t="s">
        <v>452</v>
      </c>
      <c r="E617" s="12" t="s">
        <v>1275</v>
      </c>
      <c r="G617" s="12" t="s">
        <v>69</v>
      </c>
      <c r="H617" s="12">
        <f>STOCK[[#This Row],[Precio Final]]</f>
        <v>18</v>
      </c>
      <c r="I617" s="12">
        <f>STOCK[[#This Row],[Precio Venta Ideal (x1.5)]]</f>
        <v>27.629999999999995</v>
      </c>
      <c r="J617" s="87">
        <v>0</v>
      </c>
      <c r="K617" s="87">
        <f>SUMIFS(VENTAS[Cantidad],VENTAS[Código del producto Vendido],STOCK[[#This Row],[Code]])</f>
        <v>0</v>
      </c>
      <c r="L617" s="87">
        <f>STOCK[[#This Row],[Entradas]]-STOCK[[#This Row],[Salidas]]</f>
        <v>0</v>
      </c>
      <c r="M617" s="12">
        <f>STOCK[[#This Row],[Precio Final]]*10%</f>
        <v>1.8</v>
      </c>
      <c r="N617" s="12">
        <v>0</v>
      </c>
      <c r="O617" s="12">
        <v>0</v>
      </c>
      <c r="P617" s="12">
        <v>13.62</v>
      </c>
      <c r="Q617" s="87">
        <v>0</v>
      </c>
      <c r="R617" s="12">
        <v>0</v>
      </c>
      <c r="S617" s="12">
        <v>3</v>
      </c>
      <c r="T617" s="12">
        <f>STOCK[[#This Row],[Costo Unitario (USD)]]+STOCK[[#This Row],[Costo Envío (USD)]]+STOCK[[#This Row],[Comisión 10%]]</f>
        <v>18.419999999999998</v>
      </c>
      <c r="U617" s="12">
        <f>STOCK[[#This Row],[Costo total]]*1.5</f>
        <v>27.629999999999995</v>
      </c>
      <c r="V617" s="12">
        <v>18</v>
      </c>
      <c r="W617" s="12">
        <f>STOCK[[#This Row],[Precio Final]]-STOCK[[#This Row],[Costo total]]</f>
        <v>-0.41999999999999815</v>
      </c>
      <c r="X617" s="12">
        <f>STOCK[[#This Row],[Ganancia Unitaria]]*STOCK[[#This Row],[Salidas]]</f>
        <v>0</v>
      </c>
      <c r="Y617" s="12" t="s">
        <v>1405</v>
      </c>
      <c r="AA617" s="12">
        <f>STOCK[[#This Row],[Costo total]]*STOCK[[#This Row],[Entradas]]</f>
        <v>0</v>
      </c>
      <c r="AB617" s="12">
        <f>STOCK[[#This Row],[Stock Actual]]*STOCK[[#This Row],[Costo total]]</f>
        <v>0</v>
      </c>
    </row>
    <row r="618" spans="1:28" s="7" customFormat="1" ht="50" customHeight="1" x14ac:dyDescent="0.15">
      <c r="A618" s="7" t="s">
        <v>1070</v>
      </c>
      <c r="B618" s="70"/>
      <c r="C618" s="7" t="s">
        <v>4</v>
      </c>
      <c r="D618" s="7" t="s">
        <v>452</v>
      </c>
      <c r="E618" s="7" t="s">
        <v>1077</v>
      </c>
      <c r="F618" s="7" t="s">
        <v>243</v>
      </c>
      <c r="G618" s="7" t="s">
        <v>69</v>
      </c>
      <c r="H618" s="7">
        <f>STOCK[[#This Row],[Precio Final]]</f>
        <v>18</v>
      </c>
      <c r="I618" s="7">
        <f>STOCK[[#This Row],[Precio Venta Ideal (x1.5)]]</f>
        <v>24.57</v>
      </c>
      <c r="J618" s="8">
        <v>0</v>
      </c>
      <c r="K618" s="8">
        <f>SUMIFS(VENTAS[Cantidad],VENTAS[Código del producto Vendido],STOCK[[#This Row],[Code]])</f>
        <v>0</v>
      </c>
      <c r="L618" s="8">
        <f>STOCK[[#This Row],[Entradas]]-STOCK[[#This Row],[Salidas]]</f>
        <v>0</v>
      </c>
      <c r="M618" s="7">
        <f>STOCK[[#This Row],[Precio Final]]*10%</f>
        <v>1.8</v>
      </c>
      <c r="N618" s="7">
        <v>0</v>
      </c>
      <c r="O618" s="7">
        <v>0</v>
      </c>
      <c r="P618" s="7">
        <v>11.58</v>
      </c>
      <c r="Q618" s="8">
        <v>0</v>
      </c>
      <c r="R618" s="7">
        <v>0</v>
      </c>
      <c r="S618" s="7">
        <v>3</v>
      </c>
      <c r="T618" s="12">
        <f>STOCK[[#This Row],[Costo Unitario (USD)]]+STOCK[[#This Row],[Costo Envío (USD)]]+STOCK[[#This Row],[Comisión 10%]]</f>
        <v>16.38</v>
      </c>
      <c r="U618" s="7">
        <f>STOCK[[#This Row],[Costo total]]*1.5</f>
        <v>24.57</v>
      </c>
      <c r="V618" s="7">
        <v>18</v>
      </c>
      <c r="W618" s="7">
        <f>STOCK[[#This Row],[Precio Final]]-STOCK[[#This Row],[Costo total]]</f>
        <v>1.620000000000001</v>
      </c>
      <c r="X618" s="7">
        <f>STOCK[[#This Row],[Ganancia Unitaria]]*STOCK[[#This Row],[Salidas]]</f>
        <v>0</v>
      </c>
      <c r="Y618" s="7" t="s">
        <v>1405</v>
      </c>
      <c r="AA618" s="7">
        <f>STOCK[[#This Row],[Costo total]]*STOCK[[#This Row],[Entradas]]</f>
        <v>0</v>
      </c>
      <c r="AB618" s="7">
        <f>STOCK[[#This Row],[Stock Actual]]*STOCK[[#This Row],[Costo total]]</f>
        <v>0</v>
      </c>
    </row>
    <row r="619" spans="1:28" s="12" customFormat="1" ht="50" customHeight="1" x14ac:dyDescent="0.15">
      <c r="A619" s="12" t="s">
        <v>1072</v>
      </c>
      <c r="B619" s="70"/>
      <c r="C619" s="12" t="s">
        <v>4</v>
      </c>
      <c r="D619" s="12" t="s">
        <v>1519</v>
      </c>
      <c r="E619" s="12" t="s">
        <v>1078</v>
      </c>
      <c r="F619" s="12" t="s">
        <v>243</v>
      </c>
      <c r="G619" s="12" t="s">
        <v>69</v>
      </c>
      <c r="H619" s="12">
        <f>STOCK[[#This Row],[Precio Final]]</f>
        <v>25</v>
      </c>
      <c r="I619" s="12">
        <f>STOCK[[#This Row],[Precio Venta Ideal (x1.5)]]</f>
        <v>31.200000000000003</v>
      </c>
      <c r="J619" s="87">
        <v>1</v>
      </c>
      <c r="K619" s="87">
        <f>SUMIFS(VENTAS[Cantidad],VENTAS[Código del producto Vendido],STOCK[[#This Row],[Code]])</f>
        <v>1</v>
      </c>
      <c r="L619" s="87">
        <f>STOCK[[#This Row],[Entradas]]-STOCK[[#This Row],[Salidas]]</f>
        <v>0</v>
      </c>
      <c r="M619" s="12">
        <f>STOCK[[#This Row],[Precio Final]]*10%</f>
        <v>2.5</v>
      </c>
      <c r="N619" s="12">
        <v>-18.52</v>
      </c>
      <c r="O619" s="12">
        <v>0</v>
      </c>
      <c r="P619" s="12">
        <v>13.3</v>
      </c>
      <c r="Q619" s="87">
        <v>0</v>
      </c>
      <c r="R619" s="12">
        <v>0</v>
      </c>
      <c r="S619" s="12">
        <v>5</v>
      </c>
      <c r="T619" s="12">
        <f>STOCK[[#This Row],[Costo Unitario (USD)]]+STOCK[[#This Row],[Costo Envío (USD)]]+STOCK[[#This Row],[Comisión 10%]]</f>
        <v>20.8</v>
      </c>
      <c r="U619" s="12">
        <f>STOCK[[#This Row],[Costo total]]*1.5</f>
        <v>31.200000000000003</v>
      </c>
      <c r="V619" s="12">
        <v>25</v>
      </c>
      <c r="W619" s="12">
        <f>STOCK[[#This Row],[Precio Final]]-STOCK[[#This Row],[Costo total]]</f>
        <v>4.1999999999999993</v>
      </c>
      <c r="X619" s="12">
        <f>STOCK[[#This Row],[Ganancia Unitaria]]*STOCK[[#This Row],[Salidas]]</f>
        <v>4.1999999999999993</v>
      </c>
      <c r="Y619" s="12" t="s">
        <v>1405</v>
      </c>
      <c r="AA619" s="12">
        <f>STOCK[[#This Row],[Costo total]]*STOCK[[#This Row],[Entradas]]</f>
        <v>20.8</v>
      </c>
      <c r="AB619" s="12">
        <f>STOCK[[#This Row],[Stock Actual]]*STOCK[[#This Row],[Costo total]]</f>
        <v>0</v>
      </c>
    </row>
    <row r="620" spans="1:28" s="7" customFormat="1" ht="50" customHeight="1" x14ac:dyDescent="0.15">
      <c r="A620" s="7" t="s">
        <v>1073</v>
      </c>
      <c r="B620" s="70"/>
      <c r="C620" s="7" t="s">
        <v>4</v>
      </c>
      <c r="D620" s="7" t="s">
        <v>1519</v>
      </c>
      <c r="E620" s="7" t="s">
        <v>1078</v>
      </c>
      <c r="F620" s="7" t="s">
        <v>244</v>
      </c>
      <c r="G620" s="7" t="s">
        <v>69</v>
      </c>
      <c r="H620" s="7">
        <f>STOCK[[#This Row],[Precio Final]]</f>
        <v>25</v>
      </c>
      <c r="I620" s="7">
        <f>STOCK[[#This Row],[Precio Venta Ideal (x1.5)]]</f>
        <v>31.200000000000003</v>
      </c>
      <c r="J620" s="8">
        <v>1</v>
      </c>
      <c r="K620" s="8">
        <f>SUMIFS(VENTAS[Cantidad],VENTAS[Código del producto Vendido],STOCK[[#This Row],[Code]])</f>
        <v>1</v>
      </c>
      <c r="L620" s="8">
        <f>STOCK[[#This Row],[Entradas]]-STOCK[[#This Row],[Salidas]]</f>
        <v>0</v>
      </c>
      <c r="M620" s="7">
        <f>STOCK[[#This Row],[Precio Final]]*10%</f>
        <v>2.5</v>
      </c>
      <c r="N620" s="7">
        <v>-18.52</v>
      </c>
      <c r="O620" s="7">
        <v>0</v>
      </c>
      <c r="P620" s="7">
        <v>13.3</v>
      </c>
      <c r="Q620" s="8">
        <v>0</v>
      </c>
      <c r="R620" s="7">
        <v>0</v>
      </c>
      <c r="S620" s="7">
        <v>5</v>
      </c>
      <c r="T620" s="12">
        <f>STOCK[[#This Row],[Costo Unitario (USD)]]+STOCK[[#This Row],[Costo Envío (USD)]]+STOCK[[#This Row],[Comisión 10%]]</f>
        <v>20.8</v>
      </c>
      <c r="U620" s="7">
        <f>STOCK[[#This Row],[Costo total]]*1.5</f>
        <v>31.200000000000003</v>
      </c>
      <c r="V620" s="7">
        <v>25</v>
      </c>
      <c r="W620" s="7">
        <f>STOCK[[#This Row],[Precio Final]]-STOCK[[#This Row],[Costo total]]</f>
        <v>4.1999999999999993</v>
      </c>
      <c r="X620" s="7">
        <f>STOCK[[#This Row],[Ganancia Unitaria]]*STOCK[[#This Row],[Salidas]]</f>
        <v>4.1999999999999993</v>
      </c>
      <c r="Y620" s="7" t="s">
        <v>1405</v>
      </c>
      <c r="AA620" s="7">
        <f>STOCK[[#This Row],[Costo total]]*STOCK[[#This Row],[Entradas]]</f>
        <v>20.8</v>
      </c>
      <c r="AB620" s="7">
        <f>STOCK[[#This Row],[Stock Actual]]*STOCK[[#This Row],[Costo total]]</f>
        <v>0</v>
      </c>
    </row>
    <row r="621" spans="1:28" s="12" customFormat="1" ht="50" customHeight="1" x14ac:dyDescent="0.15">
      <c r="A621" s="12" t="s">
        <v>1074</v>
      </c>
      <c r="B621" s="70"/>
      <c r="C621" s="12" t="s">
        <v>4</v>
      </c>
      <c r="D621" s="12" t="s">
        <v>1519</v>
      </c>
      <c r="E621" s="12" t="s">
        <v>1078</v>
      </c>
      <c r="F621" s="12" t="s">
        <v>243</v>
      </c>
      <c r="G621" s="12" t="s">
        <v>69</v>
      </c>
      <c r="H621" s="12">
        <f>STOCK[[#This Row],[Precio Final]]</f>
        <v>25</v>
      </c>
      <c r="I621" s="12">
        <f>STOCK[[#This Row],[Precio Venta Ideal (x1.5)]]</f>
        <v>31.200000000000003</v>
      </c>
      <c r="J621" s="87">
        <v>1</v>
      </c>
      <c r="K621" s="87">
        <f>SUMIFS(VENTAS[Cantidad],VENTAS[Código del producto Vendido],STOCK[[#This Row],[Code]])</f>
        <v>1</v>
      </c>
      <c r="L621" s="87">
        <f>STOCK[[#This Row],[Entradas]]-STOCK[[#This Row],[Salidas]]</f>
        <v>0</v>
      </c>
      <c r="M621" s="12">
        <f>STOCK[[#This Row],[Precio Final]]*10%</f>
        <v>2.5</v>
      </c>
      <c r="N621" s="12">
        <v>-18.52</v>
      </c>
      <c r="O621" s="12">
        <v>0</v>
      </c>
      <c r="P621" s="12">
        <v>13.3</v>
      </c>
      <c r="Q621" s="87">
        <v>0</v>
      </c>
      <c r="R621" s="12">
        <v>0</v>
      </c>
      <c r="S621" s="12">
        <v>5</v>
      </c>
      <c r="T621" s="12">
        <f>STOCK[[#This Row],[Costo Unitario (USD)]]+STOCK[[#This Row],[Costo Envío (USD)]]+STOCK[[#This Row],[Comisión 10%]]</f>
        <v>20.8</v>
      </c>
      <c r="U621" s="12">
        <f>STOCK[[#This Row],[Costo total]]*1.5</f>
        <v>31.200000000000003</v>
      </c>
      <c r="V621" s="12">
        <v>25</v>
      </c>
      <c r="W621" s="12">
        <f>STOCK[[#This Row],[Precio Final]]-STOCK[[#This Row],[Costo total]]</f>
        <v>4.1999999999999993</v>
      </c>
      <c r="X621" s="12">
        <f>STOCK[[#This Row],[Ganancia Unitaria]]*STOCK[[#This Row],[Salidas]]</f>
        <v>4.1999999999999993</v>
      </c>
      <c r="Y621" s="12" t="s">
        <v>1405</v>
      </c>
      <c r="AA621" s="12">
        <f>STOCK[[#This Row],[Costo total]]*STOCK[[#This Row],[Entradas]]</f>
        <v>20.8</v>
      </c>
      <c r="AB621" s="12">
        <f>STOCK[[#This Row],[Stock Actual]]*STOCK[[#This Row],[Costo total]]</f>
        <v>0</v>
      </c>
    </row>
    <row r="622" spans="1:28" s="7" customFormat="1" ht="50" customHeight="1" x14ac:dyDescent="0.15">
      <c r="A622" s="7" t="s">
        <v>1075</v>
      </c>
      <c r="B622" s="70"/>
      <c r="C622" s="7" t="s">
        <v>4</v>
      </c>
      <c r="D622" s="7" t="s">
        <v>26</v>
      </c>
      <c r="E622" s="7" t="s">
        <v>1079</v>
      </c>
      <c r="F622" s="7" t="s">
        <v>243</v>
      </c>
      <c r="G622" s="7" t="s">
        <v>69</v>
      </c>
      <c r="H622" s="7">
        <f>STOCK[[#This Row],[Precio Final]]</f>
        <v>35</v>
      </c>
      <c r="I622" s="7">
        <f>STOCK[[#This Row],[Precio Venta Ideal (x1.5)]]</f>
        <v>40.380000000000003</v>
      </c>
      <c r="J622" s="8">
        <v>1</v>
      </c>
      <c r="K622" s="8">
        <f>SUMIFS(VENTAS[Cantidad],VENTAS[Código del producto Vendido],STOCK[[#This Row],[Code]])</f>
        <v>1</v>
      </c>
      <c r="L622" s="8">
        <f>STOCK[[#This Row],[Entradas]]-STOCK[[#This Row],[Salidas]]</f>
        <v>0</v>
      </c>
      <c r="M622" s="7">
        <f>STOCK[[#This Row],[Precio Final]]*10%</f>
        <v>3.5</v>
      </c>
      <c r="N622" s="7">
        <v>-25.28</v>
      </c>
      <c r="O622" s="7">
        <v>0</v>
      </c>
      <c r="P622" s="7">
        <v>18.420000000000002</v>
      </c>
      <c r="Q622" s="8">
        <v>0</v>
      </c>
      <c r="R622" s="7">
        <v>0</v>
      </c>
      <c r="S622" s="7">
        <v>5</v>
      </c>
      <c r="T622" s="12">
        <f>STOCK[[#This Row],[Costo Unitario (USD)]]+STOCK[[#This Row],[Costo Envío (USD)]]+STOCK[[#This Row],[Comisión 10%]]</f>
        <v>26.92</v>
      </c>
      <c r="U622" s="7">
        <f>STOCK[[#This Row],[Costo total]]*1.5</f>
        <v>40.380000000000003</v>
      </c>
      <c r="V622" s="7">
        <v>35</v>
      </c>
      <c r="W622" s="7">
        <f>STOCK[[#This Row],[Precio Final]]-STOCK[[#This Row],[Costo total]]</f>
        <v>8.0799999999999983</v>
      </c>
      <c r="X622" s="7">
        <f>STOCK[[#This Row],[Ganancia Unitaria]]*STOCK[[#This Row],[Salidas]]</f>
        <v>8.0799999999999983</v>
      </c>
      <c r="Y622" s="7" t="s">
        <v>1405</v>
      </c>
      <c r="AA622" s="7">
        <f>STOCK[[#This Row],[Costo total]]*STOCK[[#This Row],[Entradas]]</f>
        <v>26.92</v>
      </c>
      <c r="AB622" s="7">
        <f>STOCK[[#This Row],[Stock Actual]]*STOCK[[#This Row],[Costo total]]</f>
        <v>0</v>
      </c>
    </row>
    <row r="623" spans="1:28" s="12" customFormat="1" ht="50" customHeight="1" x14ac:dyDescent="0.15">
      <c r="A623" s="12" t="s">
        <v>1082</v>
      </c>
      <c r="B623" s="70"/>
      <c r="C623" s="12" t="s">
        <v>4</v>
      </c>
      <c r="D623" s="12" t="s">
        <v>2697</v>
      </c>
      <c r="E623" s="12" t="s">
        <v>1658</v>
      </c>
      <c r="F623" s="12" t="s">
        <v>2142</v>
      </c>
      <c r="G623" s="12" t="s">
        <v>69</v>
      </c>
      <c r="H623" s="12">
        <f>STOCK[[#This Row],[Precio Final]]</f>
        <v>35</v>
      </c>
      <c r="I623" s="12">
        <f>STOCK[[#This Row],[Precio Venta Ideal (x1.5)]]</f>
        <v>41.174999999999997</v>
      </c>
      <c r="J623" s="87">
        <v>2</v>
      </c>
      <c r="K623" s="87">
        <f>SUMIFS(VENTAS[Cantidad],VENTAS[Código del producto Vendido],STOCK[[#This Row],[Code]])</f>
        <v>2</v>
      </c>
      <c r="L623" s="87">
        <f>STOCK[[#This Row],[Entradas]]-STOCK[[#This Row],[Salidas]]</f>
        <v>0</v>
      </c>
      <c r="M623" s="12">
        <f>STOCK[[#This Row],[Precio Final]]*10%</f>
        <v>3.5</v>
      </c>
      <c r="N623" s="12">
        <v>0</v>
      </c>
      <c r="O623" s="12">
        <v>49.6</v>
      </c>
      <c r="P623" s="12">
        <v>17.95</v>
      </c>
      <c r="Q623" s="87">
        <v>0</v>
      </c>
      <c r="R623" s="12">
        <v>0</v>
      </c>
      <c r="S623" s="12">
        <v>6</v>
      </c>
      <c r="T623" s="12">
        <f>STOCK[[#This Row],[Costo Unitario (USD)]]+STOCK[[#This Row],[Costo Envío (USD)]]+STOCK[[#This Row],[Comisión 10%]]</f>
        <v>27.45</v>
      </c>
      <c r="U623" s="12">
        <f>STOCK[[#This Row],[Costo total]]*1.5</f>
        <v>41.174999999999997</v>
      </c>
      <c r="V623" s="12">
        <v>35</v>
      </c>
      <c r="W623" s="12">
        <f>STOCK[[#This Row],[Precio Final]]-STOCK[[#This Row],[Costo total]]</f>
        <v>7.5500000000000007</v>
      </c>
      <c r="X623" s="12">
        <f>STOCK[[#This Row],[Ganancia Unitaria]]*STOCK[[#This Row],[Salidas]]</f>
        <v>15.100000000000001</v>
      </c>
      <c r="Y623" s="12" t="s">
        <v>1405</v>
      </c>
      <c r="AA623" s="12">
        <f>STOCK[[#This Row],[Costo total]]*STOCK[[#This Row],[Entradas]]</f>
        <v>54.9</v>
      </c>
      <c r="AB623" s="12">
        <f>STOCK[[#This Row],[Stock Actual]]*STOCK[[#This Row],[Costo total]]</f>
        <v>0</v>
      </c>
    </row>
    <row r="624" spans="1:28" s="7" customFormat="1" ht="50" customHeight="1" x14ac:dyDescent="0.15">
      <c r="A624" s="7" t="s">
        <v>1083</v>
      </c>
      <c r="B624" s="70"/>
      <c r="C624" s="7" t="s">
        <v>4</v>
      </c>
      <c r="D624" s="7" t="s">
        <v>26</v>
      </c>
      <c r="E624" s="7" t="s">
        <v>1080</v>
      </c>
      <c r="F624" s="7" t="s">
        <v>244</v>
      </c>
      <c r="G624" s="7" t="s">
        <v>69</v>
      </c>
      <c r="H624" s="7">
        <f>STOCK[[#This Row],[Precio Final]]</f>
        <v>35</v>
      </c>
      <c r="I624" s="7">
        <f>STOCK[[#This Row],[Precio Venta Ideal (x1.5)]]</f>
        <v>41.174999999999997</v>
      </c>
      <c r="J624" s="8">
        <v>2</v>
      </c>
      <c r="K624" s="8">
        <f>SUMIFS(VENTAS[Cantidad],VENTAS[Código del producto Vendido],STOCK[[#This Row],[Code]])</f>
        <v>2</v>
      </c>
      <c r="L624" s="8">
        <f>STOCK[[#This Row],[Entradas]]-STOCK[[#This Row],[Salidas]]</f>
        <v>0</v>
      </c>
      <c r="M624" s="7">
        <f>STOCK[[#This Row],[Precio Final]]*10%</f>
        <v>3.5</v>
      </c>
      <c r="N624" s="7">
        <v>-49.6</v>
      </c>
      <c r="O624" s="7">
        <v>0</v>
      </c>
      <c r="P624" s="7">
        <v>17.95</v>
      </c>
      <c r="Q624" s="8">
        <v>0</v>
      </c>
      <c r="R624" s="7">
        <v>0</v>
      </c>
      <c r="S624" s="7">
        <v>6</v>
      </c>
      <c r="T624" s="12">
        <f>STOCK[[#This Row],[Costo Unitario (USD)]]+STOCK[[#This Row],[Costo Envío (USD)]]+STOCK[[#This Row],[Comisión 10%]]</f>
        <v>27.45</v>
      </c>
      <c r="U624" s="7">
        <f>STOCK[[#This Row],[Costo total]]*1.5</f>
        <v>41.174999999999997</v>
      </c>
      <c r="V624" s="7">
        <v>35</v>
      </c>
      <c r="W624" s="7">
        <f>STOCK[[#This Row],[Precio Final]]-STOCK[[#This Row],[Costo total]]</f>
        <v>7.5500000000000007</v>
      </c>
      <c r="X624" s="7">
        <f>STOCK[[#This Row],[Ganancia Unitaria]]*STOCK[[#This Row],[Salidas]]</f>
        <v>15.100000000000001</v>
      </c>
      <c r="Y624" s="7" t="s">
        <v>1405</v>
      </c>
      <c r="AA624" s="7">
        <f>STOCK[[#This Row],[Costo total]]*STOCK[[#This Row],[Entradas]]</f>
        <v>54.9</v>
      </c>
      <c r="AB624" s="7">
        <f>STOCK[[#This Row],[Stock Actual]]*STOCK[[#This Row],[Costo total]]</f>
        <v>0</v>
      </c>
    </row>
    <row r="625" spans="1:28" s="12" customFormat="1" ht="50" customHeight="1" x14ac:dyDescent="0.15">
      <c r="A625" s="12" t="s">
        <v>1084</v>
      </c>
      <c r="B625" s="70"/>
      <c r="C625" s="12" t="s">
        <v>4</v>
      </c>
      <c r="D625" s="12" t="s">
        <v>26</v>
      </c>
      <c r="E625" s="12" t="s">
        <v>1080</v>
      </c>
      <c r="F625" s="12" t="s">
        <v>241</v>
      </c>
      <c r="G625" s="12" t="s">
        <v>69</v>
      </c>
      <c r="H625" s="12">
        <f>STOCK[[#This Row],[Precio Final]]</f>
        <v>35</v>
      </c>
      <c r="I625" s="12">
        <f>STOCK[[#This Row],[Precio Venta Ideal (x1.5)]]</f>
        <v>41.174999999999997</v>
      </c>
      <c r="J625" s="87">
        <v>2</v>
      </c>
      <c r="K625" s="87">
        <f>SUMIFS(VENTAS[Cantidad],VENTAS[Código del producto Vendido],STOCK[[#This Row],[Code]])</f>
        <v>2</v>
      </c>
      <c r="L625" s="87">
        <f>STOCK[[#This Row],[Entradas]]-STOCK[[#This Row],[Salidas]]</f>
        <v>0</v>
      </c>
      <c r="M625" s="12">
        <f>STOCK[[#This Row],[Precio Final]]*10%</f>
        <v>3.5</v>
      </c>
      <c r="N625" s="12">
        <v>0</v>
      </c>
      <c r="O625" s="12">
        <v>24.8</v>
      </c>
      <c r="P625" s="12">
        <v>17.95</v>
      </c>
      <c r="Q625" s="87">
        <v>0</v>
      </c>
      <c r="R625" s="12">
        <v>0</v>
      </c>
      <c r="S625" s="12">
        <v>6</v>
      </c>
      <c r="T625" s="12">
        <f>STOCK[[#This Row],[Costo Unitario (USD)]]+STOCK[[#This Row],[Costo Envío (USD)]]+STOCK[[#This Row],[Comisión 10%]]</f>
        <v>27.45</v>
      </c>
      <c r="U625" s="12">
        <f>STOCK[[#This Row],[Costo total]]*1.5</f>
        <v>41.174999999999997</v>
      </c>
      <c r="V625" s="12">
        <v>35</v>
      </c>
      <c r="W625" s="12">
        <f>STOCK[[#This Row],[Precio Final]]-STOCK[[#This Row],[Costo total]]</f>
        <v>7.5500000000000007</v>
      </c>
      <c r="X625" s="12">
        <f>STOCK[[#This Row],[Ganancia Unitaria]]*STOCK[[#This Row],[Salidas]]</f>
        <v>15.100000000000001</v>
      </c>
      <c r="Y625" s="12" t="s">
        <v>1405</v>
      </c>
      <c r="AA625" s="12">
        <f>STOCK[[#This Row],[Costo total]]*STOCK[[#This Row],[Entradas]]</f>
        <v>54.9</v>
      </c>
      <c r="AB625" s="12">
        <f>STOCK[[#This Row],[Stock Actual]]*STOCK[[#This Row],[Costo total]]</f>
        <v>0</v>
      </c>
    </row>
    <row r="626" spans="1:28" s="7" customFormat="1" ht="50" customHeight="1" x14ac:dyDescent="0.15">
      <c r="A626" s="7" t="s">
        <v>1086</v>
      </c>
      <c r="B626" s="70"/>
      <c r="C626" s="7" t="s">
        <v>4</v>
      </c>
      <c r="D626" s="7" t="s">
        <v>1519</v>
      </c>
      <c r="E626" s="7" t="s">
        <v>1081</v>
      </c>
      <c r="F626" s="7" t="s">
        <v>244</v>
      </c>
      <c r="G626" s="7" t="s">
        <v>69</v>
      </c>
      <c r="H626" s="7">
        <f>STOCK[[#This Row],[Precio Final]]</f>
        <v>23</v>
      </c>
      <c r="I626" s="7">
        <f>STOCK[[#This Row],[Precio Venta Ideal (x1.5)]]</f>
        <v>26.28</v>
      </c>
      <c r="J626" s="8">
        <v>2</v>
      </c>
      <c r="K626" s="8">
        <f>SUMIFS(VENTAS[Cantidad],VENTAS[Código del producto Vendido],STOCK[[#This Row],[Code]])</f>
        <v>2</v>
      </c>
      <c r="L626" s="8">
        <f>STOCK[[#This Row],[Entradas]]-STOCK[[#This Row],[Salidas]]</f>
        <v>0</v>
      </c>
      <c r="M626" s="7">
        <f>STOCK[[#This Row],[Precio Final]]*10%</f>
        <v>2.3000000000000003</v>
      </c>
      <c r="N626" s="7">
        <v>-29.83</v>
      </c>
      <c r="O626" s="7">
        <v>0</v>
      </c>
      <c r="P626" s="7">
        <v>10.220000000000001</v>
      </c>
      <c r="Q626" s="8">
        <v>0</v>
      </c>
      <c r="R626" s="7">
        <v>0</v>
      </c>
      <c r="S626" s="7">
        <v>5</v>
      </c>
      <c r="T626" s="12">
        <f>STOCK[[#This Row],[Costo Unitario (USD)]]+STOCK[[#This Row],[Costo Envío (USD)]]+STOCK[[#This Row],[Comisión 10%]]</f>
        <v>17.52</v>
      </c>
      <c r="U626" s="7">
        <f>STOCK[[#This Row],[Costo total]]*1.5</f>
        <v>26.28</v>
      </c>
      <c r="V626" s="7">
        <v>23</v>
      </c>
      <c r="W626" s="7">
        <f>STOCK[[#This Row],[Precio Final]]-STOCK[[#This Row],[Costo total]]</f>
        <v>5.48</v>
      </c>
      <c r="X626" s="7">
        <f>STOCK[[#This Row],[Ganancia Unitaria]]*STOCK[[#This Row],[Salidas]]</f>
        <v>10.96</v>
      </c>
      <c r="Y626" s="7" t="s">
        <v>1405</v>
      </c>
      <c r="AA626" s="7">
        <f>STOCK[[#This Row],[Costo total]]*STOCK[[#This Row],[Entradas]]</f>
        <v>35.04</v>
      </c>
      <c r="AB626" s="7">
        <f>STOCK[[#This Row],[Stock Actual]]*STOCK[[#This Row],[Costo total]]</f>
        <v>0</v>
      </c>
    </row>
    <row r="627" spans="1:28" s="12" customFormat="1" ht="50" customHeight="1" x14ac:dyDescent="0.15">
      <c r="A627" s="12" t="s">
        <v>1088</v>
      </c>
      <c r="B627" s="70"/>
      <c r="C627" s="12" t="s">
        <v>4</v>
      </c>
      <c r="D627" s="12" t="s">
        <v>1911</v>
      </c>
      <c r="E627" s="12" t="s">
        <v>1122</v>
      </c>
      <c r="F627" s="12" t="s">
        <v>238</v>
      </c>
      <c r="G627" s="12" t="s">
        <v>69</v>
      </c>
      <c r="H627" s="12">
        <f>STOCK[[#This Row],[Precio Final]]</f>
        <v>10</v>
      </c>
      <c r="I627" s="12">
        <f>STOCK[[#This Row],[Precio Venta Ideal (x1.5)]]</f>
        <v>10.154999999999999</v>
      </c>
      <c r="J627" s="87">
        <v>2</v>
      </c>
      <c r="K627" s="87">
        <f>SUMIFS(VENTAS[Cantidad],VENTAS[Código del producto Vendido],STOCK[[#This Row],[Code]])</f>
        <v>2</v>
      </c>
      <c r="L627" s="87">
        <f>STOCK[[#This Row],[Entradas]]-STOCK[[#This Row],[Salidas]]</f>
        <v>0</v>
      </c>
      <c r="M627" s="12">
        <f>STOCK[[#This Row],[Precio Final]]*10%</f>
        <v>1</v>
      </c>
      <c r="N627" s="12">
        <v>-9.17</v>
      </c>
      <c r="O627" s="12">
        <v>0</v>
      </c>
      <c r="P627" s="12">
        <v>3.77</v>
      </c>
      <c r="Q627" s="87">
        <v>0</v>
      </c>
      <c r="R627" s="12">
        <v>0</v>
      </c>
      <c r="S627" s="12">
        <v>2</v>
      </c>
      <c r="T627" s="12">
        <f>STOCK[[#This Row],[Costo Unitario (USD)]]+STOCK[[#This Row],[Costo Envío (USD)]]+STOCK[[#This Row],[Comisión 10%]]</f>
        <v>6.77</v>
      </c>
      <c r="U627" s="12">
        <f>STOCK[[#This Row],[Costo total]]*1.5</f>
        <v>10.154999999999999</v>
      </c>
      <c r="V627" s="12">
        <v>10</v>
      </c>
      <c r="W627" s="12">
        <f>STOCK[[#This Row],[Precio Final]]-STOCK[[#This Row],[Costo total]]</f>
        <v>3.2300000000000004</v>
      </c>
      <c r="X627" s="12">
        <f>STOCK[[#This Row],[Ganancia Unitaria]]*STOCK[[#This Row],[Salidas]]</f>
        <v>6.4600000000000009</v>
      </c>
      <c r="Y627" s="12" t="s">
        <v>1405</v>
      </c>
      <c r="AA627" s="12">
        <f>STOCK[[#This Row],[Costo total]]*STOCK[[#This Row],[Entradas]]</f>
        <v>13.54</v>
      </c>
      <c r="AB627" s="12">
        <f>STOCK[[#This Row],[Stock Actual]]*STOCK[[#This Row],[Costo total]]</f>
        <v>0</v>
      </c>
    </row>
    <row r="628" spans="1:28" s="7" customFormat="1" ht="50" customHeight="1" x14ac:dyDescent="0.15">
      <c r="A628" s="7" t="s">
        <v>1089</v>
      </c>
      <c r="B628" s="70"/>
      <c r="C628" s="7" t="s">
        <v>4</v>
      </c>
      <c r="D628" s="7" t="s">
        <v>1911</v>
      </c>
      <c r="E628" s="7" t="s">
        <v>1564</v>
      </c>
      <c r="F628" s="7" t="s">
        <v>2149</v>
      </c>
      <c r="G628" s="7" t="s">
        <v>69</v>
      </c>
      <c r="H628" s="7">
        <f>STOCK[[#This Row],[Precio Final]]</f>
        <v>10</v>
      </c>
      <c r="I628" s="7">
        <f>STOCK[[#This Row],[Precio Venta Ideal (x1.5)]]</f>
        <v>10.154999999999999</v>
      </c>
      <c r="J628" s="8">
        <v>2</v>
      </c>
      <c r="K628" s="8">
        <f>SUMIFS(VENTAS[Cantidad],VENTAS[Código del producto Vendido],STOCK[[#This Row],[Code]])</f>
        <v>2</v>
      </c>
      <c r="L628" s="8">
        <f>STOCK[[#This Row],[Entradas]]-STOCK[[#This Row],[Salidas]]</f>
        <v>0</v>
      </c>
      <c r="M628" s="7">
        <f>STOCK[[#This Row],[Precio Final]]*10%</f>
        <v>1</v>
      </c>
      <c r="N628" s="7">
        <v>0</v>
      </c>
      <c r="O628" s="7">
        <v>9.17</v>
      </c>
      <c r="P628" s="7">
        <v>3.77</v>
      </c>
      <c r="Q628" s="8">
        <v>0</v>
      </c>
      <c r="R628" s="7">
        <v>0</v>
      </c>
      <c r="S628" s="7">
        <v>2</v>
      </c>
      <c r="T628" s="12">
        <f>STOCK[[#This Row],[Costo Unitario (USD)]]+STOCK[[#This Row],[Costo Envío (USD)]]+STOCK[[#This Row],[Comisión 10%]]</f>
        <v>6.77</v>
      </c>
      <c r="U628" s="7">
        <f>STOCK[[#This Row],[Costo total]]*1.5</f>
        <v>10.154999999999999</v>
      </c>
      <c r="V628" s="7">
        <v>10</v>
      </c>
      <c r="W628" s="7">
        <f>STOCK[[#This Row],[Precio Final]]-STOCK[[#This Row],[Costo total]]</f>
        <v>3.2300000000000004</v>
      </c>
      <c r="X628" s="7">
        <f>STOCK[[#This Row],[Ganancia Unitaria]]*STOCK[[#This Row],[Salidas]]</f>
        <v>6.4600000000000009</v>
      </c>
      <c r="Y628" s="7" t="s">
        <v>1405</v>
      </c>
      <c r="AA628" s="7">
        <f>STOCK[[#This Row],[Costo total]]*STOCK[[#This Row],[Entradas]]</f>
        <v>13.54</v>
      </c>
      <c r="AB628" s="7">
        <f>STOCK[[#This Row],[Stock Actual]]*STOCK[[#This Row],[Costo total]]</f>
        <v>0</v>
      </c>
    </row>
    <row r="629" spans="1:28" s="12" customFormat="1" ht="50" customHeight="1" x14ac:dyDescent="0.15">
      <c r="A629" s="12" t="s">
        <v>1090</v>
      </c>
      <c r="B629" s="70"/>
      <c r="C629" s="12" t="s">
        <v>4</v>
      </c>
      <c r="D629" s="12" t="s">
        <v>1911</v>
      </c>
      <c r="E629" s="12" t="s">
        <v>1123</v>
      </c>
      <c r="F629" s="12" t="s">
        <v>238</v>
      </c>
      <c r="G629" s="12" t="s">
        <v>69</v>
      </c>
      <c r="H629" s="12">
        <f>STOCK[[#This Row],[Precio Final]]</f>
        <v>12</v>
      </c>
      <c r="I629" s="12">
        <f>STOCK[[#This Row],[Precio Venta Ideal (x1.5)]]</f>
        <v>13.754999999999999</v>
      </c>
      <c r="J629" s="87">
        <v>2</v>
      </c>
      <c r="K629" s="87">
        <f>SUMIFS(VENTAS[Cantidad],VENTAS[Código del producto Vendido],STOCK[[#This Row],[Code]])</f>
        <v>2</v>
      </c>
      <c r="L629" s="87">
        <f>STOCK[[#This Row],[Entradas]]-STOCK[[#This Row],[Salidas]]</f>
        <v>0</v>
      </c>
      <c r="M629" s="12">
        <f>STOCK[[#This Row],[Precio Final]]*10%</f>
        <v>1.2000000000000002</v>
      </c>
      <c r="N629" s="12">
        <v>-11.76</v>
      </c>
      <c r="O629" s="12">
        <v>5.88</v>
      </c>
      <c r="P629" s="12">
        <v>4.97</v>
      </c>
      <c r="Q629" s="87">
        <v>0</v>
      </c>
      <c r="R629" s="12">
        <v>0</v>
      </c>
      <c r="S629" s="12">
        <v>3</v>
      </c>
      <c r="T629" s="12">
        <f>STOCK[[#This Row],[Costo Unitario (USD)]]+STOCK[[#This Row],[Costo Envío (USD)]]+STOCK[[#This Row],[Comisión 10%]]</f>
        <v>9.17</v>
      </c>
      <c r="U629" s="12">
        <f>STOCK[[#This Row],[Costo total]]*1.5</f>
        <v>13.754999999999999</v>
      </c>
      <c r="V629" s="12">
        <v>12</v>
      </c>
      <c r="W629" s="12">
        <f>STOCK[[#This Row],[Precio Final]]-STOCK[[#This Row],[Costo total]]</f>
        <v>2.83</v>
      </c>
      <c r="X629" s="12">
        <f>STOCK[[#This Row],[Ganancia Unitaria]]*STOCK[[#This Row],[Salidas]]</f>
        <v>5.66</v>
      </c>
      <c r="Y629" s="12" t="s">
        <v>1405</v>
      </c>
      <c r="AA629" s="12">
        <f>STOCK[[#This Row],[Costo total]]*STOCK[[#This Row],[Entradas]]</f>
        <v>18.34</v>
      </c>
      <c r="AB629" s="12">
        <f>STOCK[[#This Row],[Stock Actual]]*STOCK[[#This Row],[Costo total]]</f>
        <v>0</v>
      </c>
    </row>
    <row r="630" spans="1:28" s="7" customFormat="1" ht="50" customHeight="1" x14ac:dyDescent="0.15">
      <c r="A630" s="7" t="s">
        <v>1091</v>
      </c>
      <c r="B630" s="70"/>
      <c r="C630" s="7" t="s">
        <v>4</v>
      </c>
      <c r="D630" s="7" t="s">
        <v>1911</v>
      </c>
      <c r="E630" s="7" t="s">
        <v>1123</v>
      </c>
      <c r="F630" s="7" t="s">
        <v>244</v>
      </c>
      <c r="G630" s="7" t="s">
        <v>69</v>
      </c>
      <c r="H630" s="7">
        <f>STOCK[[#This Row],[Precio Final]]</f>
        <v>12</v>
      </c>
      <c r="I630" s="7">
        <f>STOCK[[#This Row],[Precio Venta Ideal (x1.5)]]</f>
        <v>13.754999999999999</v>
      </c>
      <c r="J630" s="8">
        <v>3</v>
      </c>
      <c r="K630" s="8">
        <f>SUMIFS(VENTAS[Cantidad],VENTAS[Código del producto Vendido],STOCK[[#This Row],[Code]])</f>
        <v>3</v>
      </c>
      <c r="L630" s="8">
        <f>STOCK[[#This Row],[Entradas]]-STOCK[[#This Row],[Salidas]]</f>
        <v>0</v>
      </c>
      <c r="M630" s="7">
        <f>STOCK[[#This Row],[Precio Final]]*10%</f>
        <v>1.2000000000000002</v>
      </c>
      <c r="N630" s="7">
        <v>-21.21</v>
      </c>
      <c r="O630" s="7">
        <v>0</v>
      </c>
      <c r="P630" s="7">
        <v>4.97</v>
      </c>
      <c r="Q630" s="8">
        <v>0</v>
      </c>
      <c r="R630" s="7">
        <v>0</v>
      </c>
      <c r="S630" s="7">
        <v>3</v>
      </c>
      <c r="T630" s="12">
        <f>STOCK[[#This Row],[Costo Unitario (USD)]]+STOCK[[#This Row],[Costo Envío (USD)]]+STOCK[[#This Row],[Comisión 10%]]</f>
        <v>9.17</v>
      </c>
      <c r="U630" s="7">
        <f>STOCK[[#This Row],[Costo total]]*1.5</f>
        <v>13.754999999999999</v>
      </c>
      <c r="V630" s="7">
        <v>12</v>
      </c>
      <c r="W630" s="7">
        <f>STOCK[[#This Row],[Precio Final]]-STOCK[[#This Row],[Costo total]]</f>
        <v>2.83</v>
      </c>
      <c r="X630" s="7">
        <f>STOCK[[#This Row],[Ganancia Unitaria]]*STOCK[[#This Row],[Salidas]]</f>
        <v>8.49</v>
      </c>
      <c r="Y630" s="7" t="s">
        <v>1405</v>
      </c>
      <c r="AA630" s="7">
        <f>STOCK[[#This Row],[Costo total]]*STOCK[[#This Row],[Entradas]]</f>
        <v>27.509999999999998</v>
      </c>
      <c r="AB630" s="7">
        <f>STOCK[[#This Row],[Stock Actual]]*STOCK[[#This Row],[Costo total]]</f>
        <v>0</v>
      </c>
    </row>
    <row r="631" spans="1:28" s="12" customFormat="1" ht="50" customHeight="1" x14ac:dyDescent="0.15">
      <c r="A631" s="12" t="s">
        <v>1092</v>
      </c>
      <c r="B631" s="70"/>
      <c r="C631" s="12" t="s">
        <v>4</v>
      </c>
      <c r="D631" s="12" t="s">
        <v>1911</v>
      </c>
      <c r="E631" s="12" t="s">
        <v>1659</v>
      </c>
      <c r="F631" s="12" t="s">
        <v>2118</v>
      </c>
      <c r="G631" s="12" t="s">
        <v>69</v>
      </c>
      <c r="H631" s="12">
        <f>STOCK[[#This Row],[Precio Final]]</f>
        <v>12</v>
      </c>
      <c r="I631" s="12">
        <f>STOCK[[#This Row],[Precio Venta Ideal (x1.5)]]</f>
        <v>13.754999999999999</v>
      </c>
      <c r="J631" s="87">
        <v>3</v>
      </c>
      <c r="K631" s="87">
        <f>SUMIFS(VENTAS[Cantidad],VENTAS[Código del producto Vendido],STOCK[[#This Row],[Code]])</f>
        <v>3</v>
      </c>
      <c r="L631" s="87">
        <f>STOCK[[#This Row],[Entradas]]-STOCK[[#This Row],[Salidas]]</f>
        <v>0</v>
      </c>
      <c r="M631" s="12">
        <f>STOCK[[#This Row],[Precio Final]]*10%</f>
        <v>1.2000000000000002</v>
      </c>
      <c r="N631" s="12">
        <v>-14.14</v>
      </c>
      <c r="O631" s="12">
        <v>0</v>
      </c>
      <c r="P631" s="12">
        <v>4.97</v>
      </c>
      <c r="Q631" s="87">
        <v>0</v>
      </c>
      <c r="R631" s="12">
        <v>0</v>
      </c>
      <c r="S631" s="12">
        <v>3</v>
      </c>
      <c r="T631" s="12">
        <f>STOCK[[#This Row],[Costo Unitario (USD)]]+STOCK[[#This Row],[Costo Envío (USD)]]+STOCK[[#This Row],[Comisión 10%]]</f>
        <v>9.17</v>
      </c>
      <c r="U631" s="12">
        <f>STOCK[[#This Row],[Costo total]]*1.5</f>
        <v>13.754999999999999</v>
      </c>
      <c r="V631" s="12">
        <v>12</v>
      </c>
      <c r="W631" s="12">
        <f>STOCK[[#This Row],[Precio Final]]-STOCK[[#This Row],[Costo total]]</f>
        <v>2.83</v>
      </c>
      <c r="X631" s="12">
        <f>STOCK[[#This Row],[Ganancia Unitaria]]*STOCK[[#This Row],[Salidas]]</f>
        <v>8.49</v>
      </c>
      <c r="Y631" s="12" t="s">
        <v>1405</v>
      </c>
      <c r="AA631" s="12">
        <f>STOCK[[#This Row],[Costo total]]*STOCK[[#This Row],[Entradas]]</f>
        <v>27.509999999999998</v>
      </c>
      <c r="AB631" s="12">
        <f>STOCK[[#This Row],[Stock Actual]]*STOCK[[#This Row],[Costo total]]</f>
        <v>0</v>
      </c>
    </row>
    <row r="632" spans="1:28" s="7" customFormat="1" ht="50" customHeight="1" x14ac:dyDescent="0.15">
      <c r="A632" s="7" t="s">
        <v>1093</v>
      </c>
      <c r="B632" s="70"/>
      <c r="C632" s="7" t="s">
        <v>4</v>
      </c>
      <c r="D632" s="7" t="s">
        <v>1911</v>
      </c>
      <c r="E632" s="7" t="s">
        <v>1659</v>
      </c>
      <c r="F632" s="7" t="s">
        <v>2165</v>
      </c>
      <c r="G632" s="7" t="s">
        <v>69</v>
      </c>
      <c r="H632" s="7">
        <f>STOCK[[#This Row],[Precio Final]]</f>
        <v>12</v>
      </c>
      <c r="I632" s="7">
        <f>STOCK[[#This Row],[Precio Venta Ideal (x1.5)]]</f>
        <v>13.934999999999999</v>
      </c>
      <c r="J632" s="8">
        <v>2</v>
      </c>
      <c r="K632" s="8">
        <f>SUMIFS(VENTAS[Cantidad],VENTAS[Código del producto Vendido],STOCK[[#This Row],[Code]])</f>
        <v>0</v>
      </c>
      <c r="L632" s="8">
        <f>STOCK[[#This Row],[Entradas]]-STOCK[[#This Row],[Salidas]]</f>
        <v>2</v>
      </c>
      <c r="M632" s="7">
        <f>STOCK[[#This Row],[Precio Final]]*10%</f>
        <v>1.2000000000000002</v>
      </c>
      <c r="N632" s="7">
        <v>0</v>
      </c>
      <c r="O632" s="7">
        <v>14.26</v>
      </c>
      <c r="P632" s="7">
        <v>5.09</v>
      </c>
      <c r="Q632" s="8">
        <v>0</v>
      </c>
      <c r="R632" s="7">
        <v>0</v>
      </c>
      <c r="S632" s="7">
        <v>3</v>
      </c>
      <c r="T632" s="12">
        <f>STOCK[[#This Row],[Costo Unitario (USD)]]+STOCK[[#This Row],[Costo Envío (USD)]]+STOCK[[#This Row],[Comisión 10%]]</f>
        <v>9.2899999999999991</v>
      </c>
      <c r="U632" s="7">
        <f>STOCK[[#This Row],[Costo total]]*1.5</f>
        <v>13.934999999999999</v>
      </c>
      <c r="V632" s="7">
        <v>12</v>
      </c>
      <c r="W632" s="7">
        <f>STOCK[[#This Row],[Precio Final]]-STOCK[[#This Row],[Costo total]]</f>
        <v>2.7100000000000009</v>
      </c>
      <c r="X632" s="7">
        <f>STOCK[[#This Row],[Ganancia Unitaria]]*STOCK[[#This Row],[Salidas]]</f>
        <v>0</v>
      </c>
      <c r="Y632" s="7" t="s">
        <v>1405</v>
      </c>
      <c r="AA632" s="7">
        <f>STOCK[[#This Row],[Costo total]]*STOCK[[#This Row],[Entradas]]</f>
        <v>18.579999999999998</v>
      </c>
      <c r="AB632" s="7">
        <f>STOCK[[#This Row],[Stock Actual]]*STOCK[[#This Row],[Costo total]]</f>
        <v>18.579999999999998</v>
      </c>
    </row>
    <row r="633" spans="1:28" s="12" customFormat="1" ht="50" customHeight="1" x14ac:dyDescent="0.15">
      <c r="A633" s="12" t="s">
        <v>1094</v>
      </c>
      <c r="B633" s="70"/>
      <c r="C633" s="12" t="s">
        <v>4</v>
      </c>
      <c r="D633" s="12" t="s">
        <v>1911</v>
      </c>
      <c r="E633" s="12" t="s">
        <v>1276</v>
      </c>
      <c r="F633" s="12" t="s">
        <v>244</v>
      </c>
      <c r="G633" s="12" t="s">
        <v>69</v>
      </c>
      <c r="H633" s="12">
        <f>STOCK[[#This Row],[Precio Final]]</f>
        <v>12</v>
      </c>
      <c r="I633" s="12">
        <f>STOCK[[#This Row],[Precio Venta Ideal (x1.5)]]</f>
        <v>13.934999999999999</v>
      </c>
      <c r="J633" s="87">
        <v>3</v>
      </c>
      <c r="K633" s="87">
        <f>SUMIFS(VENTAS[Cantidad],VENTAS[Código del producto Vendido],STOCK[[#This Row],[Code]])</f>
        <v>3</v>
      </c>
      <c r="L633" s="87">
        <f>STOCK[[#This Row],[Entradas]]-STOCK[[#This Row],[Salidas]]</f>
        <v>0</v>
      </c>
      <c r="M633" s="12">
        <f>STOCK[[#This Row],[Precio Final]]*10%</f>
        <v>1.2000000000000002</v>
      </c>
      <c r="N633" s="12">
        <v>-21.39</v>
      </c>
      <c r="O633" s="12">
        <v>0</v>
      </c>
      <c r="P633" s="12">
        <v>5.09</v>
      </c>
      <c r="Q633" s="87">
        <v>0</v>
      </c>
      <c r="R633" s="12">
        <v>0</v>
      </c>
      <c r="S633" s="12">
        <v>3</v>
      </c>
      <c r="T633" s="12">
        <f>STOCK[[#This Row],[Costo Unitario (USD)]]+STOCK[[#This Row],[Costo Envío (USD)]]+STOCK[[#This Row],[Comisión 10%]]</f>
        <v>9.2899999999999991</v>
      </c>
      <c r="U633" s="12">
        <f>STOCK[[#This Row],[Costo total]]*1.5</f>
        <v>13.934999999999999</v>
      </c>
      <c r="V633" s="12">
        <v>12</v>
      </c>
      <c r="W633" s="12">
        <f>STOCK[[#This Row],[Precio Final]]-STOCK[[#This Row],[Costo total]]</f>
        <v>2.7100000000000009</v>
      </c>
      <c r="X633" s="12">
        <f>STOCK[[#This Row],[Ganancia Unitaria]]*STOCK[[#This Row],[Salidas]]</f>
        <v>8.1300000000000026</v>
      </c>
      <c r="Y633" s="12" t="s">
        <v>1405</v>
      </c>
      <c r="AA633" s="12">
        <f>STOCK[[#This Row],[Costo total]]*STOCK[[#This Row],[Entradas]]</f>
        <v>27.869999999999997</v>
      </c>
      <c r="AB633" s="12">
        <f>STOCK[[#This Row],[Stock Actual]]*STOCK[[#This Row],[Costo total]]</f>
        <v>0</v>
      </c>
    </row>
    <row r="634" spans="1:28" s="7" customFormat="1" ht="50" customHeight="1" x14ac:dyDescent="0.15">
      <c r="A634" s="7" t="s">
        <v>1095</v>
      </c>
      <c r="B634" s="70"/>
      <c r="C634" s="7" t="s">
        <v>4</v>
      </c>
      <c r="D634" s="7" t="s">
        <v>1519</v>
      </c>
      <c r="E634" s="7" t="s">
        <v>1277</v>
      </c>
      <c r="F634" s="7" t="s">
        <v>241</v>
      </c>
      <c r="G634" s="7" t="s">
        <v>69</v>
      </c>
      <c r="H634" s="7">
        <f>STOCK[[#This Row],[Precio Final]]</f>
        <v>22</v>
      </c>
      <c r="I634" s="7">
        <f>STOCK[[#This Row],[Precio Venta Ideal (x1.5)]]</f>
        <v>24.855</v>
      </c>
      <c r="J634" s="8">
        <v>3</v>
      </c>
      <c r="K634" s="8">
        <f>SUMIFS(VENTAS[Cantidad],VENTAS[Código del producto Vendido],STOCK[[#This Row],[Code]])</f>
        <v>3</v>
      </c>
      <c r="L634" s="8">
        <f>STOCK[[#This Row],[Entradas]]-STOCK[[#This Row],[Salidas]]</f>
        <v>0</v>
      </c>
      <c r="M634" s="7">
        <f>STOCK[[#This Row],[Precio Final]]*10%</f>
        <v>2.2000000000000002</v>
      </c>
      <c r="N634" s="7">
        <v>0</v>
      </c>
      <c r="O634" s="7">
        <v>13.94</v>
      </c>
      <c r="P634" s="7">
        <v>11.37</v>
      </c>
      <c r="Q634" s="8">
        <v>0</v>
      </c>
      <c r="R634" s="7">
        <v>0</v>
      </c>
      <c r="S634" s="7">
        <v>3</v>
      </c>
      <c r="T634" s="12">
        <f>STOCK[[#This Row],[Costo Unitario (USD)]]+STOCK[[#This Row],[Costo Envío (USD)]]+STOCK[[#This Row],[Comisión 10%]]</f>
        <v>16.57</v>
      </c>
      <c r="U634" s="7">
        <f>STOCK[[#This Row],[Costo total]]*1.5</f>
        <v>24.855</v>
      </c>
      <c r="V634" s="7">
        <v>22</v>
      </c>
      <c r="W634" s="7">
        <f>STOCK[[#This Row],[Precio Final]]-STOCK[[#This Row],[Costo total]]</f>
        <v>5.43</v>
      </c>
      <c r="X634" s="7">
        <f>STOCK[[#This Row],[Ganancia Unitaria]]*STOCK[[#This Row],[Salidas]]</f>
        <v>16.29</v>
      </c>
      <c r="Y634" s="7" t="s">
        <v>1405</v>
      </c>
      <c r="AA634" s="7">
        <f>STOCK[[#This Row],[Costo total]]*STOCK[[#This Row],[Entradas]]</f>
        <v>49.71</v>
      </c>
      <c r="AB634" s="7">
        <f>STOCK[[#This Row],[Stock Actual]]*STOCK[[#This Row],[Costo total]]</f>
        <v>0</v>
      </c>
    </row>
    <row r="635" spans="1:28" s="12" customFormat="1" ht="50" customHeight="1" x14ac:dyDescent="0.15">
      <c r="A635" s="12" t="s">
        <v>1096</v>
      </c>
      <c r="B635" s="70"/>
      <c r="C635" s="12" t="s">
        <v>4</v>
      </c>
      <c r="D635" s="12" t="s">
        <v>1519</v>
      </c>
      <c r="E635" s="12" t="s">
        <v>1067</v>
      </c>
      <c r="F635" s="12" t="s">
        <v>238</v>
      </c>
      <c r="G635" s="12" t="s">
        <v>69</v>
      </c>
      <c r="H635" s="12">
        <f>STOCK[[#This Row],[Precio Final]]</f>
        <v>28</v>
      </c>
      <c r="I635" s="12">
        <f>STOCK[[#This Row],[Precio Venta Ideal (x1.5)]]</f>
        <v>35.370000000000005</v>
      </c>
      <c r="J635" s="87">
        <v>2</v>
      </c>
      <c r="K635" s="87">
        <f>SUMIFS(VENTAS[Cantidad],VENTAS[Código del producto Vendido],STOCK[[#This Row],[Code]])</f>
        <v>2</v>
      </c>
      <c r="L635" s="87">
        <f>STOCK[[#This Row],[Entradas]]-STOCK[[#This Row],[Salidas]]</f>
        <v>0</v>
      </c>
      <c r="M635" s="12">
        <f>STOCK[[#This Row],[Precio Final]]*10%</f>
        <v>2.8000000000000003</v>
      </c>
      <c r="N635" s="12">
        <v>-40.31</v>
      </c>
      <c r="O635" s="12">
        <v>0</v>
      </c>
      <c r="P635" s="12">
        <v>15.78</v>
      </c>
      <c r="Q635" s="87">
        <v>0</v>
      </c>
      <c r="R635" s="12">
        <v>0</v>
      </c>
      <c r="S635" s="12">
        <v>5</v>
      </c>
      <c r="T635" s="12">
        <f>STOCK[[#This Row],[Costo Unitario (USD)]]+STOCK[[#This Row],[Costo Envío (USD)]]+STOCK[[#This Row],[Comisión 10%]]</f>
        <v>23.580000000000002</v>
      </c>
      <c r="U635" s="12">
        <f>STOCK[[#This Row],[Costo total]]*1.5</f>
        <v>35.370000000000005</v>
      </c>
      <c r="V635" s="12">
        <v>28</v>
      </c>
      <c r="W635" s="12">
        <f>STOCK[[#This Row],[Precio Final]]-STOCK[[#This Row],[Costo total]]</f>
        <v>4.4199999999999982</v>
      </c>
      <c r="X635" s="12">
        <f>STOCK[[#This Row],[Ganancia Unitaria]]*STOCK[[#This Row],[Salidas]]</f>
        <v>8.8399999999999963</v>
      </c>
      <c r="Y635" s="12" t="s">
        <v>1405</v>
      </c>
      <c r="AA635" s="12">
        <f>STOCK[[#This Row],[Costo total]]*STOCK[[#This Row],[Entradas]]</f>
        <v>47.160000000000004</v>
      </c>
      <c r="AB635" s="12">
        <f>STOCK[[#This Row],[Stock Actual]]*STOCK[[#This Row],[Costo total]]</f>
        <v>0</v>
      </c>
    </row>
    <row r="636" spans="1:28" s="7" customFormat="1" ht="50" customHeight="1" x14ac:dyDescent="0.15">
      <c r="A636" s="7" t="s">
        <v>1097</v>
      </c>
      <c r="B636" s="70"/>
      <c r="C636" s="7" t="s">
        <v>4</v>
      </c>
      <c r="D636" s="7" t="s">
        <v>1519</v>
      </c>
      <c r="E636" s="7" t="s">
        <v>1657</v>
      </c>
      <c r="F636" s="7" t="s">
        <v>2212</v>
      </c>
      <c r="G636" s="7" t="s">
        <v>69</v>
      </c>
      <c r="H636" s="7">
        <f>STOCK[[#This Row],[Precio Final]]</f>
        <v>28</v>
      </c>
      <c r="I636" s="7">
        <f>STOCK[[#This Row],[Precio Venta Ideal (x1.5)]]</f>
        <v>35.370000000000005</v>
      </c>
      <c r="J636" s="8">
        <v>2</v>
      </c>
      <c r="K636" s="8">
        <f>SUMIFS(VENTAS[Cantidad],VENTAS[Código del producto Vendido],STOCK[[#This Row],[Code]])</f>
        <v>1</v>
      </c>
      <c r="L636" s="8">
        <f>STOCK[[#This Row],[Entradas]]-STOCK[[#This Row],[Salidas]]</f>
        <v>1</v>
      </c>
      <c r="M636" s="7">
        <f>STOCK[[#This Row],[Precio Final]]*10%</f>
        <v>2.8000000000000003</v>
      </c>
      <c r="N636" s="7">
        <v>10.7</v>
      </c>
      <c r="O636" s="7">
        <v>19.3</v>
      </c>
      <c r="P636" s="7">
        <v>15.78</v>
      </c>
      <c r="Q636" s="8">
        <v>0</v>
      </c>
      <c r="R636" s="7">
        <v>0</v>
      </c>
      <c r="S636" s="7">
        <v>5</v>
      </c>
      <c r="T636" s="12">
        <f>STOCK[[#This Row],[Costo Unitario (USD)]]+STOCK[[#This Row],[Costo Envío (USD)]]+STOCK[[#This Row],[Comisión 10%]]</f>
        <v>23.580000000000002</v>
      </c>
      <c r="U636" s="7">
        <f>STOCK[[#This Row],[Costo total]]*1.5</f>
        <v>35.370000000000005</v>
      </c>
      <c r="V636" s="7">
        <v>28</v>
      </c>
      <c r="W636" s="7">
        <f>STOCK[[#This Row],[Precio Final]]-STOCK[[#This Row],[Costo total]]</f>
        <v>4.4199999999999982</v>
      </c>
      <c r="X636" s="7">
        <f>STOCK[[#This Row],[Ganancia Unitaria]]*STOCK[[#This Row],[Salidas]]</f>
        <v>4.4199999999999982</v>
      </c>
      <c r="Y636" s="7" t="s">
        <v>1405</v>
      </c>
      <c r="AA636" s="7">
        <f>STOCK[[#This Row],[Costo total]]*STOCK[[#This Row],[Entradas]]</f>
        <v>47.160000000000004</v>
      </c>
      <c r="AB636" s="7">
        <f>STOCK[[#This Row],[Stock Actual]]*STOCK[[#This Row],[Costo total]]</f>
        <v>23.580000000000002</v>
      </c>
    </row>
    <row r="637" spans="1:28" s="12" customFormat="1" ht="50" customHeight="1" x14ac:dyDescent="0.15">
      <c r="A637" s="12" t="s">
        <v>1098</v>
      </c>
      <c r="B637" s="70"/>
      <c r="C637" s="12" t="s">
        <v>4</v>
      </c>
      <c r="D637" s="12" t="s">
        <v>1519</v>
      </c>
      <c r="E637" s="12" t="s">
        <v>1657</v>
      </c>
      <c r="F637" s="12" t="s">
        <v>1571</v>
      </c>
      <c r="G637" s="12" t="s">
        <v>69</v>
      </c>
      <c r="H637" s="12">
        <f>STOCK[[#This Row],[Precio Final]]</f>
        <v>28</v>
      </c>
      <c r="I637" s="12">
        <f>STOCK[[#This Row],[Precio Venta Ideal (x1.5)]]</f>
        <v>35.370000000000005</v>
      </c>
      <c r="J637" s="87">
        <v>1</v>
      </c>
      <c r="K637" s="87">
        <f>SUMIFS(VENTAS[Cantidad],VENTAS[Código del producto Vendido],STOCK[[#This Row],[Code]])</f>
        <v>1</v>
      </c>
      <c r="L637" s="87">
        <f>STOCK[[#This Row],[Entradas]]-STOCK[[#This Row],[Salidas]]</f>
        <v>0</v>
      </c>
      <c r="M637" s="12">
        <f>STOCK[[#This Row],[Precio Final]]*10%</f>
        <v>2.8000000000000003</v>
      </c>
      <c r="N637" s="12">
        <v>0</v>
      </c>
      <c r="O637" s="12">
        <v>19.3</v>
      </c>
      <c r="P637" s="12">
        <v>15.78</v>
      </c>
      <c r="Q637" s="87">
        <v>0</v>
      </c>
      <c r="R637" s="12">
        <v>0</v>
      </c>
      <c r="S637" s="12">
        <v>5</v>
      </c>
      <c r="T637" s="12">
        <f>STOCK[[#This Row],[Costo Unitario (USD)]]+STOCK[[#This Row],[Costo Envío (USD)]]+STOCK[[#This Row],[Comisión 10%]]</f>
        <v>23.580000000000002</v>
      </c>
      <c r="U637" s="12">
        <f>STOCK[[#This Row],[Costo total]]*1.5</f>
        <v>35.370000000000005</v>
      </c>
      <c r="V637" s="12">
        <v>28</v>
      </c>
      <c r="W637" s="12">
        <f>STOCK[[#This Row],[Precio Final]]-STOCK[[#This Row],[Costo total]]</f>
        <v>4.4199999999999982</v>
      </c>
      <c r="X637" s="12">
        <f>STOCK[[#This Row],[Ganancia Unitaria]]*STOCK[[#This Row],[Salidas]]</f>
        <v>4.4199999999999982</v>
      </c>
      <c r="Y637" s="12" t="s">
        <v>1405</v>
      </c>
      <c r="AA637" s="12">
        <f>STOCK[[#This Row],[Costo total]]*STOCK[[#This Row],[Entradas]]</f>
        <v>23.580000000000002</v>
      </c>
      <c r="AB637" s="12">
        <f>STOCK[[#This Row],[Stock Actual]]*STOCK[[#This Row],[Costo total]]</f>
        <v>0</v>
      </c>
    </row>
    <row r="638" spans="1:28" s="7" customFormat="1" ht="50" customHeight="1" x14ac:dyDescent="0.15">
      <c r="A638" s="7" t="s">
        <v>1099</v>
      </c>
      <c r="B638" s="70"/>
      <c r="C638" s="7" t="s">
        <v>4</v>
      </c>
      <c r="D638" s="7" t="s">
        <v>1519</v>
      </c>
      <c r="E638" s="7" t="s">
        <v>1124</v>
      </c>
      <c r="F638" s="7" t="s">
        <v>238</v>
      </c>
      <c r="G638" s="7" t="s">
        <v>69</v>
      </c>
      <c r="H638" s="7">
        <f>STOCK[[#This Row],[Precio Final]]</f>
        <v>0</v>
      </c>
      <c r="I638" s="7">
        <f>STOCK[[#This Row],[Precio Venta Ideal (x1.5)]]</f>
        <v>31.17</v>
      </c>
      <c r="J638" s="8">
        <v>1</v>
      </c>
      <c r="K638" s="8">
        <f>SUMIFS(VENTAS[Cantidad],VENTAS[Código del producto Vendido],STOCK[[#This Row],[Code]])</f>
        <v>1</v>
      </c>
      <c r="L638" s="8">
        <f>STOCK[[#This Row],[Entradas]]-STOCK[[#This Row],[Salidas]]</f>
        <v>0</v>
      </c>
      <c r="M638" s="7">
        <f>STOCK[[#This Row],[Precio Final]]*10%</f>
        <v>0</v>
      </c>
      <c r="N638" s="7">
        <v>10.7</v>
      </c>
      <c r="O638" s="7">
        <v>0</v>
      </c>
      <c r="P638" s="7">
        <v>15.78</v>
      </c>
      <c r="Q638" s="8">
        <v>0</v>
      </c>
      <c r="R638" s="7">
        <v>0</v>
      </c>
      <c r="S638" s="7">
        <v>5</v>
      </c>
      <c r="T638" s="12">
        <f>STOCK[[#This Row],[Costo Unitario (USD)]]+STOCK[[#This Row],[Costo Envío (USD)]]+STOCK[[#This Row],[Comisión 10%]]</f>
        <v>20.78</v>
      </c>
      <c r="U638" s="7">
        <f>STOCK[[#This Row],[Costo total]]*1.5</f>
        <v>31.17</v>
      </c>
      <c r="W638" s="7">
        <f>STOCK[[#This Row],[Precio Final]]-STOCK[[#This Row],[Costo total]]</f>
        <v>-20.78</v>
      </c>
      <c r="X638" s="7">
        <f>STOCK[[#This Row],[Ganancia Unitaria]]*STOCK[[#This Row],[Salidas]]</f>
        <v>-20.78</v>
      </c>
      <c r="Y638" s="7" t="s">
        <v>1405</v>
      </c>
      <c r="AA638" s="7">
        <f>STOCK[[#This Row],[Costo total]]*STOCK[[#This Row],[Entradas]]</f>
        <v>20.78</v>
      </c>
      <c r="AB638" s="7">
        <f>STOCK[[#This Row],[Stock Actual]]*STOCK[[#This Row],[Costo total]]</f>
        <v>0</v>
      </c>
    </row>
    <row r="639" spans="1:28" s="12" customFormat="1" ht="50" customHeight="1" x14ac:dyDescent="0.15">
      <c r="A639" s="12" t="s">
        <v>1100</v>
      </c>
      <c r="B639" s="70"/>
      <c r="C639" s="12" t="s">
        <v>4</v>
      </c>
      <c r="D639" s="12" t="s">
        <v>1911</v>
      </c>
      <c r="E639" s="12" t="s">
        <v>1564</v>
      </c>
      <c r="F639" s="12" t="s">
        <v>2165</v>
      </c>
      <c r="G639" s="12" t="s">
        <v>69</v>
      </c>
      <c r="H639" s="12">
        <f>STOCK[[#This Row],[Precio Final]]</f>
        <v>10</v>
      </c>
      <c r="I639" s="12">
        <f>STOCK[[#This Row],[Precio Venta Ideal (x1.5)]]</f>
        <v>11.595000000000001</v>
      </c>
      <c r="J639" s="87">
        <v>1</v>
      </c>
      <c r="K639" s="87">
        <f>SUMIFS(VENTAS[Cantidad],VENTAS[Código del producto Vendido],STOCK[[#This Row],[Code]])</f>
        <v>1</v>
      </c>
      <c r="L639" s="87">
        <f>STOCK[[#This Row],[Entradas]]-STOCK[[#This Row],[Salidas]]</f>
        <v>0</v>
      </c>
      <c r="M639" s="12">
        <f>STOCK[[#This Row],[Precio Final]]*10%</f>
        <v>1</v>
      </c>
      <c r="N639" s="12">
        <v>0</v>
      </c>
      <c r="O639" s="12">
        <v>4.5199999999999996</v>
      </c>
      <c r="P639" s="12">
        <v>3.73</v>
      </c>
      <c r="Q639" s="87">
        <v>0</v>
      </c>
      <c r="R639" s="12">
        <v>0</v>
      </c>
      <c r="S639" s="12">
        <v>3</v>
      </c>
      <c r="T639" s="12">
        <f>STOCK[[#This Row],[Costo Unitario (USD)]]+STOCK[[#This Row],[Costo Envío (USD)]]+STOCK[[#This Row],[Comisión 10%]]</f>
        <v>7.73</v>
      </c>
      <c r="U639" s="12">
        <f>STOCK[[#This Row],[Costo total]]*1.5</f>
        <v>11.595000000000001</v>
      </c>
      <c r="V639" s="12">
        <v>10</v>
      </c>
      <c r="W639" s="12">
        <f>STOCK[[#This Row],[Precio Final]]-STOCK[[#This Row],[Costo total]]</f>
        <v>2.2699999999999996</v>
      </c>
      <c r="X639" s="12">
        <f>STOCK[[#This Row],[Ganancia Unitaria]]*STOCK[[#This Row],[Salidas]]</f>
        <v>2.2699999999999996</v>
      </c>
      <c r="Y639" s="12" t="s">
        <v>1405</v>
      </c>
      <c r="AA639" s="12">
        <f>STOCK[[#This Row],[Costo total]]*STOCK[[#This Row],[Entradas]]</f>
        <v>7.73</v>
      </c>
      <c r="AB639" s="12">
        <f>STOCK[[#This Row],[Stock Actual]]*STOCK[[#This Row],[Costo total]]</f>
        <v>0</v>
      </c>
    </row>
    <row r="640" spans="1:28" s="7" customFormat="1" ht="50" customHeight="1" x14ac:dyDescent="0.15">
      <c r="A640" s="7" t="s">
        <v>2756</v>
      </c>
      <c r="B640" s="70"/>
      <c r="C640" s="7" t="s">
        <v>4</v>
      </c>
      <c r="D640" s="7" t="s">
        <v>1911</v>
      </c>
      <c r="E640" s="7" t="s">
        <v>1565</v>
      </c>
      <c r="F640" s="7" t="s">
        <v>2206</v>
      </c>
      <c r="G640" s="7" t="s">
        <v>69</v>
      </c>
      <c r="H640" s="7">
        <f>STOCK[[#This Row],[Precio Final]]</f>
        <v>10</v>
      </c>
      <c r="I640" s="7">
        <f>STOCK[[#This Row],[Precio Venta Ideal (x1.5)]]</f>
        <v>11.595000000000001</v>
      </c>
      <c r="J640" s="8">
        <v>1</v>
      </c>
      <c r="K640" s="8">
        <f>SUMIFS(VENTAS[Cantidad],VENTAS[Código del producto Vendido],STOCK[[#This Row],[Code]])</f>
        <v>0</v>
      </c>
      <c r="L640" s="8">
        <f>STOCK[[#This Row],[Entradas]]-STOCK[[#This Row],[Salidas]]</f>
        <v>1</v>
      </c>
      <c r="M640" s="7">
        <f>STOCK[[#This Row],[Precio Final]]*10%</f>
        <v>1</v>
      </c>
      <c r="N640" s="7">
        <v>0</v>
      </c>
      <c r="O640" s="7">
        <v>4.5199999999999996</v>
      </c>
      <c r="P640" s="7">
        <v>3.73</v>
      </c>
      <c r="Q640" s="8">
        <v>0</v>
      </c>
      <c r="R640" s="7">
        <v>0</v>
      </c>
      <c r="S640" s="7">
        <v>3</v>
      </c>
      <c r="T640" s="12">
        <f>STOCK[[#This Row],[Costo Unitario (USD)]]+STOCK[[#This Row],[Costo Envío (USD)]]+STOCK[[#This Row],[Comisión 10%]]</f>
        <v>7.73</v>
      </c>
      <c r="U640" s="7">
        <f>STOCK[[#This Row],[Costo total]]*1.5</f>
        <v>11.595000000000001</v>
      </c>
      <c r="V640" s="7">
        <v>10</v>
      </c>
      <c r="W640" s="7">
        <f>STOCK[[#This Row],[Precio Final]]-STOCK[[#This Row],[Costo total]]</f>
        <v>2.2699999999999996</v>
      </c>
      <c r="X640" s="7">
        <f>STOCK[[#This Row],[Ganancia Unitaria]]*STOCK[[#This Row],[Salidas]]</f>
        <v>0</v>
      </c>
      <c r="Y640" s="7" t="s">
        <v>1405</v>
      </c>
      <c r="AA640" s="7">
        <f>STOCK[[#This Row],[Costo total]]*STOCK[[#This Row],[Entradas]]</f>
        <v>7.73</v>
      </c>
      <c r="AB640" s="7">
        <f>STOCK[[#This Row],[Stock Actual]]*STOCK[[#This Row],[Costo total]]</f>
        <v>7.73</v>
      </c>
    </row>
    <row r="641" spans="1:28" s="12" customFormat="1" ht="50" customHeight="1" x14ac:dyDescent="0.15">
      <c r="A641" s="12" t="s">
        <v>1101</v>
      </c>
      <c r="B641" s="70"/>
      <c r="C641" s="12" t="s">
        <v>4</v>
      </c>
      <c r="D641" s="12" t="s">
        <v>1519</v>
      </c>
      <c r="E641" s="12" t="s">
        <v>2041</v>
      </c>
      <c r="F641" s="12" t="s">
        <v>2316</v>
      </c>
      <c r="G641" s="12" t="s">
        <v>1144</v>
      </c>
      <c r="H641" s="12">
        <f>STOCK[[#This Row],[Precio Final]]</f>
        <v>30</v>
      </c>
      <c r="I641" s="12">
        <f>STOCK[[#This Row],[Precio Venta Ideal (x1.5)]]</f>
        <v>35.685000000000002</v>
      </c>
      <c r="J641" s="87">
        <v>7</v>
      </c>
      <c r="K641" s="87">
        <f>SUMIFS(VENTAS[Cantidad],VENTAS[Código del producto Vendido],STOCK[[#This Row],[Code]])</f>
        <v>4</v>
      </c>
      <c r="L641" s="87">
        <f>STOCK[[#This Row],[Entradas]]-STOCK[[#This Row],[Salidas]]</f>
        <v>3</v>
      </c>
      <c r="M641" s="12">
        <f>STOCK[[#This Row],[Precio Final]]*10%</f>
        <v>3</v>
      </c>
      <c r="N641" s="12">
        <v>7.21</v>
      </c>
      <c r="O641" s="12">
        <v>113.95</v>
      </c>
      <c r="P641" s="12">
        <v>15.79</v>
      </c>
      <c r="Q641" s="87">
        <v>0</v>
      </c>
      <c r="R641" s="12">
        <v>0</v>
      </c>
      <c r="S641" s="12">
        <v>5</v>
      </c>
      <c r="T641" s="12">
        <f>STOCK[[#This Row],[Costo Unitario (USD)]]+STOCK[[#This Row],[Costo Envío (USD)]]+STOCK[[#This Row],[Comisión 10%]]</f>
        <v>23.79</v>
      </c>
      <c r="U641" s="12">
        <f>STOCK[[#This Row],[Costo total]]*1.5</f>
        <v>35.685000000000002</v>
      </c>
      <c r="V641" s="12">
        <v>30</v>
      </c>
      <c r="W641" s="12">
        <f>STOCK[[#This Row],[Precio Final]]-STOCK[[#This Row],[Costo total]]</f>
        <v>6.2100000000000009</v>
      </c>
      <c r="X641" s="12">
        <f>STOCK[[#This Row],[Ganancia Unitaria]]*STOCK[[#This Row],[Salidas]]</f>
        <v>24.840000000000003</v>
      </c>
      <c r="AA641" s="12">
        <f>STOCK[[#This Row],[Costo total]]*STOCK[[#This Row],[Entradas]]</f>
        <v>166.53</v>
      </c>
      <c r="AB641" s="12">
        <f>STOCK[[#This Row],[Stock Actual]]*STOCK[[#This Row],[Costo total]]</f>
        <v>71.37</v>
      </c>
    </row>
    <row r="642" spans="1:28" s="7" customFormat="1" ht="50" customHeight="1" x14ac:dyDescent="0.15">
      <c r="B642" s="70"/>
      <c r="H642" s="7">
        <f>STOCK[[#This Row],[Precio Final]]</f>
        <v>0</v>
      </c>
      <c r="I642" s="7">
        <f>STOCK[[#This Row],[Precio Venta Ideal (x1.5)]]</f>
        <v>0</v>
      </c>
      <c r="J642" s="8"/>
      <c r="K642" s="8">
        <f>SUMIFS(VENTAS[Cantidad],VENTAS[Código del producto Vendido],STOCK[[#This Row],[Code]])</f>
        <v>0</v>
      </c>
      <c r="L642" s="8">
        <f>STOCK[[#This Row],[Entradas]]-STOCK[[#This Row],[Salidas]]</f>
        <v>0</v>
      </c>
      <c r="M642" s="7">
        <f>STOCK[[#This Row],[Precio Final]]*10%</f>
        <v>0</v>
      </c>
      <c r="Q642" s="8">
        <v>0</v>
      </c>
      <c r="R642" s="7">
        <v>0</v>
      </c>
      <c r="T642" s="12">
        <f>STOCK[[#This Row],[Costo Unitario (USD)]]+STOCK[[#This Row],[Costo Envío (USD)]]+STOCK[[#This Row],[Comisión 10%]]</f>
        <v>0</v>
      </c>
      <c r="U642" s="7">
        <f>STOCK[[#This Row],[Costo total]]*1.5</f>
        <v>0</v>
      </c>
      <c r="W642" s="7">
        <f>STOCK[[#This Row],[Precio Final]]-STOCK[[#This Row],[Costo total]]</f>
        <v>0</v>
      </c>
      <c r="X642" s="7">
        <f>STOCK[[#This Row],[Ganancia Unitaria]]*STOCK[[#This Row],[Salidas]]</f>
        <v>0</v>
      </c>
      <c r="AA642" s="7">
        <f>STOCK[[#This Row],[Costo total]]*STOCK[[#This Row],[Entradas]]</f>
        <v>0</v>
      </c>
      <c r="AB642" s="7">
        <f>STOCK[[#This Row],[Stock Actual]]*STOCK[[#This Row],[Costo total]]</f>
        <v>0</v>
      </c>
    </row>
    <row r="643" spans="1:28" s="12" customFormat="1" ht="50" customHeight="1" x14ac:dyDescent="0.15">
      <c r="A643" s="12" t="s">
        <v>1103</v>
      </c>
      <c r="B643" s="70"/>
      <c r="C643" s="12" t="s">
        <v>4</v>
      </c>
      <c r="D643" s="12" t="s">
        <v>1519</v>
      </c>
      <c r="E643" s="12" t="s">
        <v>1660</v>
      </c>
      <c r="F643" s="12" t="s">
        <v>2207</v>
      </c>
      <c r="G643" s="12" t="s">
        <v>1144</v>
      </c>
      <c r="H643" s="12">
        <f>STOCK[[#This Row],[Precio Final]]</f>
        <v>28</v>
      </c>
      <c r="I643" s="12">
        <f>STOCK[[#This Row],[Precio Venta Ideal (x1.5)]]</f>
        <v>31.200000000000003</v>
      </c>
      <c r="J643" s="87">
        <v>4</v>
      </c>
      <c r="K643" s="87">
        <f>SUMIFS(VENTAS[Cantidad],VENTAS[Código del producto Vendido],STOCK[[#This Row],[Code]])</f>
        <v>1</v>
      </c>
      <c r="L643" s="87">
        <f>STOCK[[#This Row],[Entradas]]-STOCK[[#This Row],[Salidas]]</f>
        <v>3</v>
      </c>
      <c r="M643" s="12">
        <f>STOCK[[#This Row],[Precio Final]]*10%</f>
        <v>2.8000000000000003</v>
      </c>
      <c r="N643" s="12">
        <v>10.47</v>
      </c>
      <c r="O643" s="12">
        <v>17.53</v>
      </c>
      <c r="P643" s="12">
        <v>13</v>
      </c>
      <c r="Q643" s="87">
        <v>0</v>
      </c>
      <c r="R643" s="12">
        <v>0</v>
      </c>
      <c r="S643" s="12">
        <v>5</v>
      </c>
      <c r="T643" s="12">
        <f>STOCK[[#This Row],[Costo Unitario (USD)]]+STOCK[[#This Row],[Costo Envío (USD)]]+STOCK[[#This Row],[Comisión 10%]]</f>
        <v>20.8</v>
      </c>
      <c r="U643" s="12">
        <f>STOCK[[#This Row],[Costo total]]*1.5</f>
        <v>31.200000000000003</v>
      </c>
      <c r="V643" s="12">
        <v>28</v>
      </c>
      <c r="W643" s="12">
        <f>STOCK[[#This Row],[Precio Final]]-STOCK[[#This Row],[Costo total]]</f>
        <v>7.1999999999999993</v>
      </c>
      <c r="X643" s="12">
        <f>STOCK[[#This Row],[Ganancia Unitaria]]*STOCK[[#This Row],[Salidas]]</f>
        <v>7.1999999999999993</v>
      </c>
      <c r="AA643" s="12">
        <f>STOCK[[#This Row],[Costo total]]*STOCK[[#This Row],[Entradas]]</f>
        <v>83.2</v>
      </c>
      <c r="AB643" s="12">
        <f>STOCK[[#This Row],[Stock Actual]]*STOCK[[#This Row],[Costo total]]</f>
        <v>62.400000000000006</v>
      </c>
    </row>
    <row r="644" spans="1:28" s="7" customFormat="1" ht="50" customHeight="1" x14ac:dyDescent="0.15">
      <c r="A644" s="7" t="s">
        <v>1104</v>
      </c>
      <c r="B644" s="70"/>
      <c r="C644" s="7" t="s">
        <v>4</v>
      </c>
      <c r="D644" s="7" t="s">
        <v>101</v>
      </c>
      <c r="E644" s="7" t="s">
        <v>1178</v>
      </c>
      <c r="F644" s="7" t="s">
        <v>1518</v>
      </c>
      <c r="G644" s="7" t="s">
        <v>1144</v>
      </c>
      <c r="H644" s="7">
        <f>STOCK[[#This Row],[Precio Final]]</f>
        <v>30</v>
      </c>
      <c r="I644" s="7">
        <f>STOCK[[#This Row],[Precio Venta Ideal (x1.5)]]</f>
        <v>33.734999999999999</v>
      </c>
      <c r="J644" s="8">
        <v>2</v>
      </c>
      <c r="K644" s="8">
        <f>SUMIFS(VENTAS[Cantidad],VENTAS[Código del producto Vendido],STOCK[[#This Row],[Code]])</f>
        <v>2</v>
      </c>
      <c r="L644" s="8">
        <f>STOCK[[#This Row],[Entradas]]-STOCK[[#This Row],[Salidas]]</f>
        <v>0</v>
      </c>
      <c r="M644" s="7">
        <f>STOCK[[#This Row],[Precio Final]]*10%</f>
        <v>3</v>
      </c>
      <c r="N644" s="7">
        <v>7.88</v>
      </c>
      <c r="O644" s="7">
        <v>0</v>
      </c>
      <c r="P644" s="7">
        <v>11.49</v>
      </c>
      <c r="Q644" s="8">
        <v>0</v>
      </c>
      <c r="R644" s="7">
        <v>0</v>
      </c>
      <c r="S644" s="7">
        <v>8</v>
      </c>
      <c r="T644" s="12">
        <f>STOCK[[#This Row],[Costo Unitario (USD)]]+STOCK[[#This Row],[Costo Envío (USD)]]+STOCK[[#This Row],[Comisión 10%]]</f>
        <v>22.490000000000002</v>
      </c>
      <c r="U644" s="7">
        <f>STOCK[[#This Row],[Costo total]]*1.5</f>
        <v>33.734999999999999</v>
      </c>
      <c r="V644" s="7">
        <v>30</v>
      </c>
      <c r="W644" s="7">
        <f>STOCK[[#This Row],[Precio Final]]-STOCK[[#This Row],[Costo total]]</f>
        <v>7.509999999999998</v>
      </c>
      <c r="X644" s="7">
        <f>STOCK[[#This Row],[Ganancia Unitaria]]*STOCK[[#This Row],[Salidas]]</f>
        <v>15.019999999999996</v>
      </c>
      <c r="AA644" s="7">
        <f>STOCK[[#This Row],[Costo total]]*STOCK[[#This Row],[Entradas]]</f>
        <v>44.980000000000004</v>
      </c>
      <c r="AB644" s="7">
        <f>STOCK[[#This Row],[Stock Actual]]*STOCK[[#This Row],[Costo total]]</f>
        <v>0</v>
      </c>
    </row>
    <row r="645" spans="1:28" s="12" customFormat="1" ht="50" customHeight="1" x14ac:dyDescent="0.15">
      <c r="A645" s="12" t="s">
        <v>1105</v>
      </c>
      <c r="B645" s="70"/>
      <c r="C645" s="12" t="s">
        <v>4</v>
      </c>
      <c r="D645" s="12" t="s">
        <v>101</v>
      </c>
      <c r="E645" s="12" t="s">
        <v>1278</v>
      </c>
      <c r="F645" s="12" t="s">
        <v>243</v>
      </c>
      <c r="G645" s="12" t="s">
        <v>1144</v>
      </c>
      <c r="H645" s="12">
        <f>STOCK[[#This Row],[Precio Final]]</f>
        <v>18</v>
      </c>
      <c r="I645" s="12">
        <f>STOCK[[#This Row],[Precio Venta Ideal (x1.5)]]</f>
        <v>20.700000000000003</v>
      </c>
      <c r="J645" s="87">
        <v>1</v>
      </c>
      <c r="K645" s="87">
        <f>SUMIFS(VENTAS[Cantidad],VENTAS[Código del producto Vendido],STOCK[[#This Row],[Code]])</f>
        <v>1</v>
      </c>
      <c r="L645" s="87">
        <f>STOCK[[#This Row],[Entradas]]-STOCK[[#This Row],[Salidas]]</f>
        <v>0</v>
      </c>
      <c r="M645" s="12">
        <f>STOCK[[#This Row],[Precio Final]]*10%</f>
        <v>1.8</v>
      </c>
      <c r="N645" s="12">
        <v>7.88</v>
      </c>
      <c r="O645" s="12">
        <v>0</v>
      </c>
      <c r="P645" s="12">
        <v>7</v>
      </c>
      <c r="Q645" s="87">
        <v>0</v>
      </c>
      <c r="R645" s="12">
        <v>0</v>
      </c>
      <c r="S645" s="12">
        <v>5</v>
      </c>
      <c r="T645" s="12">
        <f>STOCK[[#This Row],[Costo Unitario (USD)]]+STOCK[[#This Row],[Costo Envío (USD)]]+STOCK[[#This Row],[Comisión 10%]]</f>
        <v>13.8</v>
      </c>
      <c r="U645" s="12">
        <f>STOCK[[#This Row],[Costo total]]*1.5</f>
        <v>20.700000000000003</v>
      </c>
      <c r="V645" s="12">
        <v>18</v>
      </c>
      <c r="W645" s="12">
        <f>STOCK[[#This Row],[Precio Final]]-STOCK[[#This Row],[Costo total]]</f>
        <v>4.1999999999999993</v>
      </c>
      <c r="X645" s="12">
        <f>STOCK[[#This Row],[Ganancia Unitaria]]*STOCK[[#This Row],[Salidas]]</f>
        <v>4.1999999999999993</v>
      </c>
      <c r="AA645" s="12">
        <f>STOCK[[#This Row],[Costo total]]*STOCK[[#This Row],[Entradas]]</f>
        <v>13.8</v>
      </c>
      <c r="AB645" s="12">
        <f>STOCK[[#This Row],[Stock Actual]]*STOCK[[#This Row],[Costo total]]</f>
        <v>0</v>
      </c>
    </row>
    <row r="646" spans="1:28" s="7" customFormat="1" ht="50" customHeight="1" x14ac:dyDescent="0.15">
      <c r="A646" s="7" t="s">
        <v>1106</v>
      </c>
      <c r="B646" s="70"/>
      <c r="C646" s="7" t="s">
        <v>4</v>
      </c>
      <c r="D646" s="7" t="s">
        <v>1519</v>
      </c>
      <c r="E646" s="7" t="s">
        <v>1509</v>
      </c>
      <c r="F646" s="7" t="s">
        <v>2117</v>
      </c>
      <c r="G646" s="7" t="s">
        <v>1144</v>
      </c>
      <c r="H646" s="7">
        <f>STOCK[[#This Row],[Precio Final]]</f>
        <v>32</v>
      </c>
      <c r="I646" s="7">
        <f>STOCK[[#This Row],[Precio Venta Ideal (x1.5)]]</f>
        <v>40.484999999999999</v>
      </c>
      <c r="J646" s="8">
        <v>6</v>
      </c>
      <c r="K646" s="8">
        <f>SUMIFS(VENTAS[Cantidad],VENTAS[Código del producto Vendido],STOCK[[#This Row],[Code]])</f>
        <v>6</v>
      </c>
      <c r="L646" s="8">
        <f>STOCK[[#This Row],[Entradas]]-STOCK[[#This Row],[Salidas]]</f>
        <v>0</v>
      </c>
      <c r="M646" s="7">
        <f>STOCK[[#This Row],[Precio Final]]*10%</f>
        <v>3.2</v>
      </c>
      <c r="N646" s="7">
        <v>0</v>
      </c>
      <c r="O646" s="7">
        <v>25.79</v>
      </c>
      <c r="P646" s="7">
        <v>15.79</v>
      </c>
      <c r="Q646" s="8">
        <v>0</v>
      </c>
      <c r="R646" s="7">
        <v>0</v>
      </c>
      <c r="S646" s="7">
        <v>8</v>
      </c>
      <c r="T646" s="12">
        <f>STOCK[[#This Row],[Costo Unitario (USD)]]+STOCK[[#This Row],[Costo Envío (USD)]]+STOCK[[#This Row],[Comisión 10%]]</f>
        <v>26.99</v>
      </c>
      <c r="U646" s="7">
        <f>STOCK[[#This Row],[Costo total]]*1.5</f>
        <v>40.484999999999999</v>
      </c>
      <c r="V646" s="7">
        <v>32</v>
      </c>
      <c r="W646" s="7">
        <f>STOCK[[#This Row],[Precio Final]]-STOCK[[#This Row],[Costo total]]</f>
        <v>5.0100000000000016</v>
      </c>
      <c r="X646" s="7">
        <f>STOCK[[#This Row],[Ganancia Unitaria]]*STOCK[[#This Row],[Salidas]]</f>
        <v>30.060000000000009</v>
      </c>
      <c r="AA646" s="7">
        <f>STOCK[[#This Row],[Costo total]]*STOCK[[#This Row],[Entradas]]</f>
        <v>161.94</v>
      </c>
      <c r="AB646" s="7">
        <f>STOCK[[#This Row],[Stock Actual]]*STOCK[[#This Row],[Costo total]]</f>
        <v>0</v>
      </c>
    </row>
    <row r="647" spans="1:28" s="12" customFormat="1" ht="50" customHeight="1" x14ac:dyDescent="0.15">
      <c r="A647" s="12" t="s">
        <v>1107</v>
      </c>
      <c r="B647" s="70"/>
      <c r="C647" s="12" t="s">
        <v>4</v>
      </c>
      <c r="D647" s="12" t="s">
        <v>1519</v>
      </c>
      <c r="E647" s="12" t="s">
        <v>1184</v>
      </c>
      <c r="F647" s="12" t="s">
        <v>243</v>
      </c>
      <c r="G647" s="12" t="s">
        <v>1144</v>
      </c>
      <c r="H647" s="12">
        <f>STOCK[[#This Row],[Precio Final]]</f>
        <v>32</v>
      </c>
      <c r="I647" s="12">
        <f>STOCK[[#This Row],[Precio Venta Ideal (x1.5)]]</f>
        <v>40.484999999999999</v>
      </c>
      <c r="J647" s="87">
        <v>2</v>
      </c>
      <c r="K647" s="87">
        <f>SUMIFS(VENTAS[Cantidad],VENTAS[Código del producto Vendido],STOCK[[#This Row],[Code]])</f>
        <v>2</v>
      </c>
      <c r="L647" s="87">
        <f>STOCK[[#This Row],[Entradas]]-STOCK[[#This Row],[Salidas]]</f>
        <v>0</v>
      </c>
      <c r="M647" s="12">
        <f>STOCK[[#This Row],[Precio Final]]*10%</f>
        <v>3.2</v>
      </c>
      <c r="N647" s="12">
        <v>-21.21</v>
      </c>
      <c r="O647" s="12">
        <v>0</v>
      </c>
      <c r="P647" s="12">
        <v>15.79</v>
      </c>
      <c r="Q647" s="87">
        <v>0</v>
      </c>
      <c r="R647" s="12">
        <v>0</v>
      </c>
      <c r="S647" s="12">
        <v>8</v>
      </c>
      <c r="T647" s="12">
        <f>STOCK[[#This Row],[Costo Unitario (USD)]]+STOCK[[#This Row],[Costo Envío (USD)]]+STOCK[[#This Row],[Comisión 10%]]</f>
        <v>26.99</v>
      </c>
      <c r="U647" s="12">
        <f>STOCK[[#This Row],[Costo total]]*1.5</f>
        <v>40.484999999999999</v>
      </c>
      <c r="V647" s="12">
        <v>32</v>
      </c>
      <c r="W647" s="12">
        <f>STOCK[[#This Row],[Precio Final]]-STOCK[[#This Row],[Costo total]]</f>
        <v>5.0100000000000016</v>
      </c>
      <c r="X647" s="12">
        <f>STOCK[[#This Row],[Ganancia Unitaria]]*STOCK[[#This Row],[Salidas]]</f>
        <v>10.020000000000003</v>
      </c>
      <c r="AA647" s="12">
        <f>STOCK[[#This Row],[Costo total]]*STOCK[[#This Row],[Entradas]]</f>
        <v>53.98</v>
      </c>
      <c r="AB647" s="12">
        <f>STOCK[[#This Row],[Stock Actual]]*STOCK[[#This Row],[Costo total]]</f>
        <v>0</v>
      </c>
    </row>
    <row r="648" spans="1:28" s="7" customFormat="1" ht="50" customHeight="1" x14ac:dyDescent="0.15">
      <c r="A648" s="7" t="s">
        <v>1108</v>
      </c>
      <c r="B648" s="70"/>
      <c r="C648" s="7" t="s">
        <v>4</v>
      </c>
      <c r="D648" s="7" t="s">
        <v>101</v>
      </c>
      <c r="E648" s="7" t="s">
        <v>1178</v>
      </c>
      <c r="F648" s="7" t="s">
        <v>551</v>
      </c>
      <c r="G648" s="7" t="s">
        <v>1144</v>
      </c>
      <c r="H648" s="7">
        <f>STOCK[[#This Row],[Precio Final]]</f>
        <v>35</v>
      </c>
      <c r="I648" s="7">
        <f>STOCK[[#This Row],[Precio Venta Ideal (x1.5)]]</f>
        <v>34.484999999999999</v>
      </c>
      <c r="J648" s="8">
        <v>1</v>
      </c>
      <c r="K648" s="8">
        <f>SUMIFS(VENTAS[Cantidad],VENTAS[Código del producto Vendido],STOCK[[#This Row],[Code]])</f>
        <v>1</v>
      </c>
      <c r="L648" s="8">
        <f>STOCK[[#This Row],[Entradas]]-STOCK[[#This Row],[Salidas]]</f>
        <v>0</v>
      </c>
      <c r="M648" s="7">
        <f>STOCK[[#This Row],[Precio Final]]*10%</f>
        <v>3.5</v>
      </c>
      <c r="N648" s="7">
        <v>-6.67</v>
      </c>
      <c r="O648" s="7">
        <v>0</v>
      </c>
      <c r="P648" s="7">
        <v>11.49</v>
      </c>
      <c r="Q648" s="8">
        <v>0</v>
      </c>
      <c r="R648" s="7">
        <v>0</v>
      </c>
      <c r="S648" s="7">
        <v>8</v>
      </c>
      <c r="T648" s="12">
        <f>STOCK[[#This Row],[Costo Unitario (USD)]]+STOCK[[#This Row],[Costo Envío (USD)]]+STOCK[[#This Row],[Comisión 10%]]</f>
        <v>22.990000000000002</v>
      </c>
      <c r="U648" s="7">
        <f>STOCK[[#This Row],[Costo total]]*1.5</f>
        <v>34.484999999999999</v>
      </c>
      <c r="V648" s="7">
        <v>35</v>
      </c>
      <c r="W648" s="7">
        <f>STOCK[[#This Row],[Precio Final]]-STOCK[[#This Row],[Costo total]]</f>
        <v>12.009999999999998</v>
      </c>
      <c r="X648" s="7">
        <f>STOCK[[#This Row],[Ganancia Unitaria]]*STOCK[[#This Row],[Salidas]]</f>
        <v>12.009999999999998</v>
      </c>
      <c r="AA648" s="7">
        <f>STOCK[[#This Row],[Costo total]]*STOCK[[#This Row],[Entradas]]</f>
        <v>22.990000000000002</v>
      </c>
      <c r="AB648" s="7">
        <f>STOCK[[#This Row],[Stock Actual]]*STOCK[[#This Row],[Costo total]]</f>
        <v>0</v>
      </c>
    </row>
    <row r="649" spans="1:28" s="12" customFormat="1" ht="50" customHeight="1" x14ac:dyDescent="0.15">
      <c r="A649" s="12" t="s">
        <v>1109</v>
      </c>
      <c r="B649" s="70"/>
      <c r="C649" s="12" t="s">
        <v>4</v>
      </c>
      <c r="D649" s="12" t="s">
        <v>101</v>
      </c>
      <c r="E649" s="12" t="s">
        <v>1194</v>
      </c>
      <c r="F649" s="12" t="s">
        <v>243</v>
      </c>
      <c r="G649" s="12" t="s">
        <v>1144</v>
      </c>
      <c r="H649" s="12">
        <f>STOCK[[#This Row],[Precio Final]]</f>
        <v>18</v>
      </c>
      <c r="I649" s="12">
        <f>STOCK[[#This Row],[Precio Venta Ideal (x1.5)]]</f>
        <v>21.435000000000002</v>
      </c>
      <c r="J649" s="87">
        <v>1</v>
      </c>
      <c r="K649" s="87">
        <f>SUMIFS(VENTAS[Cantidad],VENTAS[Código del producto Vendido],STOCK[[#This Row],[Code]])</f>
        <v>1</v>
      </c>
      <c r="L649" s="87">
        <f>STOCK[[#This Row],[Entradas]]-STOCK[[#This Row],[Salidas]]</f>
        <v>0</v>
      </c>
      <c r="M649" s="12">
        <f>STOCK[[#This Row],[Precio Final]]*10%</f>
        <v>1.8</v>
      </c>
      <c r="N649" s="12">
        <v>7.12</v>
      </c>
      <c r="O649" s="12">
        <v>0</v>
      </c>
      <c r="P649" s="12">
        <v>7.49</v>
      </c>
      <c r="Q649" s="87">
        <v>0</v>
      </c>
      <c r="R649" s="12">
        <v>0</v>
      </c>
      <c r="S649" s="12">
        <v>5</v>
      </c>
      <c r="T649" s="12">
        <f>STOCK[[#This Row],[Costo Unitario (USD)]]+STOCK[[#This Row],[Costo Envío (USD)]]+STOCK[[#This Row],[Comisión 10%]]</f>
        <v>14.290000000000001</v>
      </c>
      <c r="U649" s="12">
        <f>STOCK[[#This Row],[Costo total]]*1.5</f>
        <v>21.435000000000002</v>
      </c>
      <c r="V649" s="12">
        <v>18</v>
      </c>
      <c r="W649" s="12">
        <f>STOCK[[#This Row],[Precio Final]]-STOCK[[#This Row],[Costo total]]</f>
        <v>3.7099999999999991</v>
      </c>
      <c r="X649" s="12">
        <f>STOCK[[#This Row],[Ganancia Unitaria]]*STOCK[[#This Row],[Salidas]]</f>
        <v>3.7099999999999991</v>
      </c>
      <c r="AA649" s="12">
        <f>STOCK[[#This Row],[Costo total]]*STOCK[[#This Row],[Entradas]]</f>
        <v>14.290000000000001</v>
      </c>
      <c r="AB649" s="12">
        <f>STOCK[[#This Row],[Stock Actual]]*STOCK[[#This Row],[Costo total]]</f>
        <v>0</v>
      </c>
    </row>
    <row r="650" spans="1:28" s="7" customFormat="1" ht="50" customHeight="1" x14ac:dyDescent="0.15">
      <c r="A650" s="7" t="s">
        <v>1110</v>
      </c>
      <c r="B650" s="70"/>
      <c r="C650" s="7" t="s">
        <v>4</v>
      </c>
      <c r="D650" s="7" t="s">
        <v>1519</v>
      </c>
      <c r="E650" s="7" t="s">
        <v>1661</v>
      </c>
      <c r="F650" s="7" t="s">
        <v>241</v>
      </c>
      <c r="G650" s="7" t="s">
        <v>1144</v>
      </c>
      <c r="H650" s="7">
        <f>STOCK[[#This Row],[Precio Final]]</f>
        <v>20</v>
      </c>
      <c r="I650" s="7">
        <f>STOCK[[#This Row],[Precio Venta Ideal (x1.5)]]</f>
        <v>19.5</v>
      </c>
      <c r="J650" s="8">
        <v>2</v>
      </c>
      <c r="K650" s="8">
        <f>SUMIFS(VENTAS[Cantidad],VENTAS[Código del producto Vendido],STOCK[[#This Row],[Code]])</f>
        <v>2</v>
      </c>
      <c r="L650" s="8">
        <f>STOCK[[#This Row],[Entradas]]-STOCK[[#This Row],[Salidas]]</f>
        <v>0</v>
      </c>
      <c r="M650" s="7">
        <f>STOCK[[#This Row],[Precio Final]]*10%</f>
        <v>2</v>
      </c>
      <c r="N650" s="7">
        <v>10</v>
      </c>
      <c r="O650" s="7">
        <v>0</v>
      </c>
      <c r="P650" s="7">
        <v>7</v>
      </c>
      <c r="Q650" s="8">
        <v>0</v>
      </c>
      <c r="R650" s="7">
        <v>0</v>
      </c>
      <c r="S650" s="7">
        <v>4</v>
      </c>
      <c r="T650" s="12">
        <f>STOCK[[#This Row],[Costo Unitario (USD)]]+STOCK[[#This Row],[Costo Envío (USD)]]+STOCK[[#This Row],[Comisión 10%]]</f>
        <v>13</v>
      </c>
      <c r="U650" s="7">
        <f>STOCK[[#This Row],[Costo total]]*1.5</f>
        <v>19.5</v>
      </c>
      <c r="V650" s="7">
        <v>20</v>
      </c>
      <c r="W650" s="7">
        <f>STOCK[[#This Row],[Precio Final]]-STOCK[[#This Row],[Costo total]]</f>
        <v>7</v>
      </c>
      <c r="X650" s="7">
        <f>STOCK[[#This Row],[Ganancia Unitaria]]*STOCK[[#This Row],[Salidas]]</f>
        <v>14</v>
      </c>
      <c r="AA650" s="7">
        <f>STOCK[[#This Row],[Costo total]]*STOCK[[#This Row],[Entradas]]</f>
        <v>26</v>
      </c>
      <c r="AB650" s="7">
        <f>STOCK[[#This Row],[Stock Actual]]*STOCK[[#This Row],[Costo total]]</f>
        <v>0</v>
      </c>
    </row>
    <row r="651" spans="1:28" s="12" customFormat="1" ht="50" customHeight="1" x14ac:dyDescent="0.15">
      <c r="B651" s="70"/>
      <c r="H651" s="12">
        <f>STOCK[[#This Row],[Precio Final]]</f>
        <v>0</v>
      </c>
      <c r="I651" s="12">
        <f>STOCK[[#This Row],[Precio Venta Ideal (x1.5)]]</f>
        <v>0</v>
      </c>
      <c r="J651" s="87"/>
      <c r="K651" s="87">
        <f>SUMIFS(VENTAS[Cantidad],VENTAS[Código del producto Vendido],STOCK[[#This Row],[Code]])</f>
        <v>0</v>
      </c>
      <c r="L651" s="87">
        <f>STOCK[[#This Row],[Entradas]]-STOCK[[#This Row],[Salidas]]</f>
        <v>0</v>
      </c>
      <c r="M651" s="12">
        <f>STOCK[[#This Row],[Precio Final]]*10%</f>
        <v>0</v>
      </c>
      <c r="Q651" s="87">
        <v>0</v>
      </c>
      <c r="R651" s="12">
        <v>0</v>
      </c>
      <c r="T651" s="12">
        <f>STOCK[[#This Row],[Costo Unitario (USD)]]+STOCK[[#This Row],[Costo Envío (USD)]]+STOCK[[#This Row],[Comisión 10%]]</f>
        <v>0</v>
      </c>
      <c r="U651" s="12">
        <f>STOCK[[#This Row],[Costo total]]*1.5</f>
        <v>0</v>
      </c>
      <c r="W651" s="12">
        <f>STOCK[[#This Row],[Precio Final]]-STOCK[[#This Row],[Costo total]]</f>
        <v>0</v>
      </c>
      <c r="X651" s="12">
        <f>STOCK[[#This Row],[Ganancia Unitaria]]*STOCK[[#This Row],[Salidas]]</f>
        <v>0</v>
      </c>
      <c r="AA651" s="12">
        <f>STOCK[[#This Row],[Costo total]]*STOCK[[#This Row],[Entradas]]</f>
        <v>0</v>
      </c>
      <c r="AB651" s="12">
        <f>STOCK[[#This Row],[Stock Actual]]*STOCK[[#This Row],[Costo total]]</f>
        <v>0</v>
      </c>
    </row>
    <row r="652" spans="1:28" s="7" customFormat="1" ht="50" customHeight="1" x14ac:dyDescent="0.15">
      <c r="A652" s="7" t="s">
        <v>1111</v>
      </c>
      <c r="B652" s="70"/>
      <c r="C652" s="7" t="s">
        <v>4</v>
      </c>
      <c r="D652" s="7" t="s">
        <v>1911</v>
      </c>
      <c r="E652" s="7" t="s">
        <v>1662</v>
      </c>
      <c r="F652" s="7" t="s">
        <v>2125</v>
      </c>
      <c r="G652" s="7" t="s">
        <v>214</v>
      </c>
      <c r="H652" s="7">
        <f>STOCK[[#This Row],[Precio Final]]</f>
        <v>20</v>
      </c>
      <c r="I652" s="7">
        <f>STOCK[[#This Row],[Precio Venta Ideal (x1.5)]]</f>
        <v>15</v>
      </c>
      <c r="J652" s="8">
        <v>1</v>
      </c>
      <c r="K652" s="8">
        <f>SUMIFS(VENTAS[Cantidad],VENTAS[Código del producto Vendido],STOCK[[#This Row],[Code]])</f>
        <v>0</v>
      </c>
      <c r="L652" s="8">
        <f>STOCK[[#This Row],[Entradas]]-STOCK[[#This Row],[Salidas]]</f>
        <v>1</v>
      </c>
      <c r="M652" s="7">
        <f>STOCK[[#This Row],[Precio Final]]*10%</f>
        <v>2</v>
      </c>
      <c r="N652" s="7">
        <v>0</v>
      </c>
      <c r="O652" s="7">
        <v>13.94</v>
      </c>
      <c r="P652" s="7">
        <v>6</v>
      </c>
      <c r="Q652" s="8">
        <v>0</v>
      </c>
      <c r="R652" s="7">
        <v>0</v>
      </c>
      <c r="S652" s="7">
        <v>2</v>
      </c>
      <c r="T652" s="12">
        <f>STOCK[[#This Row],[Costo Unitario (USD)]]+STOCK[[#This Row],[Costo Envío (USD)]]+STOCK[[#This Row],[Comisión 10%]]</f>
        <v>10</v>
      </c>
      <c r="U652" s="7">
        <f>STOCK[[#This Row],[Costo total]]*1.5</f>
        <v>15</v>
      </c>
      <c r="V652" s="7">
        <v>20</v>
      </c>
      <c r="W652" s="7">
        <f>STOCK[[#This Row],[Precio Final]]-STOCK[[#This Row],[Costo total]]</f>
        <v>10</v>
      </c>
      <c r="X652" s="7">
        <f>STOCK[[#This Row],[Ganancia Unitaria]]*STOCK[[#This Row],[Salidas]]</f>
        <v>0</v>
      </c>
      <c r="AA652" s="7">
        <f>STOCK[[#This Row],[Costo total]]*STOCK[[#This Row],[Entradas]]</f>
        <v>10</v>
      </c>
      <c r="AB652" s="7">
        <f>STOCK[[#This Row],[Stock Actual]]*STOCK[[#This Row],[Costo total]]</f>
        <v>10</v>
      </c>
    </row>
    <row r="653" spans="1:28" s="12" customFormat="1" ht="50" customHeight="1" x14ac:dyDescent="0.15">
      <c r="A653" s="12" t="s">
        <v>1112</v>
      </c>
      <c r="B653" s="70"/>
      <c r="C653" s="12" t="s">
        <v>4</v>
      </c>
      <c r="D653" s="12" t="s">
        <v>1911</v>
      </c>
      <c r="E653" s="12" t="s">
        <v>1203</v>
      </c>
      <c r="F653" s="12" t="s">
        <v>241</v>
      </c>
      <c r="G653" s="12" t="s">
        <v>214</v>
      </c>
      <c r="H653" s="12">
        <f>STOCK[[#This Row],[Precio Final]]</f>
        <v>40</v>
      </c>
      <c r="I653" s="12">
        <f>STOCK[[#This Row],[Precio Venta Ideal (x1.5)]]</f>
        <v>51</v>
      </c>
      <c r="J653" s="87">
        <v>2</v>
      </c>
      <c r="K653" s="87">
        <f>SUMIFS(VENTAS[Cantidad],VENTAS[Código del producto Vendido],STOCK[[#This Row],[Code]])</f>
        <v>2</v>
      </c>
      <c r="L653" s="87">
        <f>STOCK[[#This Row],[Entradas]]-STOCK[[#This Row],[Salidas]]</f>
        <v>0</v>
      </c>
      <c r="M653" s="12">
        <f>STOCK[[#This Row],[Precio Final]]*10%</f>
        <v>4</v>
      </c>
      <c r="N653" s="12">
        <v>0</v>
      </c>
      <c r="O653" s="12">
        <v>58.06</v>
      </c>
      <c r="P653" s="12">
        <v>24</v>
      </c>
      <c r="Q653" s="87">
        <v>0</v>
      </c>
      <c r="R653" s="12">
        <v>0</v>
      </c>
      <c r="S653" s="12">
        <v>6</v>
      </c>
      <c r="T653" s="12">
        <f>STOCK[[#This Row],[Costo Unitario (USD)]]+STOCK[[#This Row],[Costo Envío (USD)]]+STOCK[[#This Row],[Comisión 10%]]</f>
        <v>34</v>
      </c>
      <c r="U653" s="12">
        <f>STOCK[[#This Row],[Costo total]]*1.5</f>
        <v>51</v>
      </c>
      <c r="V653" s="12">
        <v>40</v>
      </c>
      <c r="W653" s="12">
        <f>STOCK[[#This Row],[Precio Final]]-STOCK[[#This Row],[Costo total]]</f>
        <v>6</v>
      </c>
      <c r="X653" s="12">
        <f>STOCK[[#This Row],[Ganancia Unitaria]]*STOCK[[#This Row],[Salidas]]</f>
        <v>12</v>
      </c>
      <c r="AA653" s="12">
        <f>STOCK[[#This Row],[Costo total]]*STOCK[[#This Row],[Entradas]]</f>
        <v>68</v>
      </c>
      <c r="AB653" s="12">
        <f>STOCK[[#This Row],[Stock Actual]]*STOCK[[#This Row],[Costo total]]</f>
        <v>0</v>
      </c>
    </row>
    <row r="654" spans="1:28" s="7" customFormat="1" ht="50" customHeight="1" x14ac:dyDescent="0.15">
      <c r="A654" s="7" t="s">
        <v>1113</v>
      </c>
      <c r="B654" s="70"/>
      <c r="C654" s="7" t="s">
        <v>4</v>
      </c>
      <c r="D654" s="7" t="s">
        <v>1911</v>
      </c>
      <c r="E654" s="7" t="s">
        <v>2230</v>
      </c>
      <c r="F654" s="7" t="s">
        <v>2188</v>
      </c>
      <c r="G654" s="7" t="s">
        <v>214</v>
      </c>
      <c r="H654" s="7">
        <f>STOCK[[#This Row],[Precio Final]]</f>
        <v>40</v>
      </c>
      <c r="I654" s="7">
        <f>STOCK[[#This Row],[Precio Venta Ideal (x1.5)]]</f>
        <v>51</v>
      </c>
      <c r="J654" s="8">
        <v>0</v>
      </c>
      <c r="K654" s="8">
        <f>SUMIFS(VENTAS[Cantidad],VENTAS[Código del producto Vendido],STOCK[[#This Row],[Code]])</f>
        <v>0</v>
      </c>
      <c r="L654" s="8">
        <f>STOCK[[#This Row],[Entradas]]-STOCK[[#This Row],[Salidas]]</f>
        <v>0</v>
      </c>
      <c r="M654" s="7">
        <f>STOCK[[#This Row],[Precio Final]]*10%</f>
        <v>4</v>
      </c>
      <c r="N654" s="7">
        <v>0</v>
      </c>
      <c r="O654" s="7">
        <v>23.03</v>
      </c>
      <c r="P654" s="7">
        <v>24</v>
      </c>
      <c r="Q654" s="8">
        <v>0</v>
      </c>
      <c r="R654" s="7">
        <v>0</v>
      </c>
      <c r="S654" s="7">
        <v>6</v>
      </c>
      <c r="T654" s="12">
        <f>STOCK[[#This Row],[Costo Unitario (USD)]]+STOCK[[#This Row],[Costo Envío (USD)]]+STOCK[[#This Row],[Comisión 10%]]</f>
        <v>34</v>
      </c>
      <c r="U654" s="7">
        <f>STOCK[[#This Row],[Costo total]]*1.5</f>
        <v>51</v>
      </c>
      <c r="V654" s="7">
        <v>40</v>
      </c>
      <c r="W654" s="7">
        <f>STOCK[[#This Row],[Precio Final]]-STOCK[[#This Row],[Costo total]]</f>
        <v>6</v>
      </c>
      <c r="X654" s="7">
        <f>STOCK[[#This Row],[Ganancia Unitaria]]*STOCK[[#This Row],[Salidas]]</f>
        <v>0</v>
      </c>
      <c r="AA654" s="7">
        <f>STOCK[[#This Row],[Costo total]]*STOCK[[#This Row],[Entradas]]</f>
        <v>0</v>
      </c>
      <c r="AB654" s="7">
        <f>STOCK[[#This Row],[Stock Actual]]*STOCK[[#This Row],[Costo total]]</f>
        <v>0</v>
      </c>
    </row>
    <row r="655" spans="1:28" s="12" customFormat="1" ht="50" customHeight="1" x14ac:dyDescent="0.15">
      <c r="A655" s="12" t="s">
        <v>1114</v>
      </c>
      <c r="B655" s="70"/>
      <c r="C655" s="12" t="s">
        <v>4</v>
      </c>
      <c r="D655" s="12" t="s">
        <v>1911</v>
      </c>
      <c r="E655" s="12" t="s">
        <v>2231</v>
      </c>
      <c r="F655" s="12" t="s">
        <v>2125</v>
      </c>
      <c r="G655" s="12" t="s">
        <v>214</v>
      </c>
      <c r="H655" s="12">
        <f>STOCK[[#This Row],[Precio Final]]</f>
        <v>40</v>
      </c>
      <c r="I655" s="12">
        <f>STOCK[[#This Row],[Precio Venta Ideal (x1.5)]]</f>
        <v>43.125</v>
      </c>
      <c r="J655" s="87">
        <v>1</v>
      </c>
      <c r="K655" s="87">
        <f>SUMIFS(VENTAS[Cantidad],VENTAS[Código del producto Vendido],STOCK[[#This Row],[Code]])</f>
        <v>1</v>
      </c>
      <c r="L655" s="87">
        <f>STOCK[[#This Row],[Entradas]]-STOCK[[#This Row],[Salidas]]</f>
        <v>0</v>
      </c>
      <c r="M655" s="12">
        <f>STOCK[[#This Row],[Precio Final]]*10%</f>
        <v>4</v>
      </c>
      <c r="N655" s="12">
        <v>0</v>
      </c>
      <c r="O655" s="12">
        <v>23.03</v>
      </c>
      <c r="P655" s="12">
        <v>18.75</v>
      </c>
      <c r="Q655" s="87">
        <v>0</v>
      </c>
      <c r="R655" s="12">
        <v>0</v>
      </c>
      <c r="S655" s="12">
        <v>6</v>
      </c>
      <c r="T655" s="12">
        <f>STOCK[[#This Row],[Costo Unitario (USD)]]+STOCK[[#This Row],[Costo Envío (USD)]]+STOCK[[#This Row],[Comisión 10%]]</f>
        <v>28.75</v>
      </c>
      <c r="U655" s="12">
        <f>STOCK[[#This Row],[Costo total]]*1.5</f>
        <v>43.125</v>
      </c>
      <c r="V655" s="12">
        <v>40</v>
      </c>
      <c r="W655" s="12">
        <f>STOCK[[#This Row],[Precio Final]]-STOCK[[#This Row],[Costo total]]</f>
        <v>11.25</v>
      </c>
      <c r="X655" s="12">
        <f>STOCK[[#This Row],[Ganancia Unitaria]]*STOCK[[#This Row],[Salidas]]</f>
        <v>11.25</v>
      </c>
      <c r="AA655" s="12">
        <f>STOCK[[#This Row],[Costo total]]*STOCK[[#This Row],[Entradas]]</f>
        <v>28.75</v>
      </c>
      <c r="AB655" s="12">
        <f>STOCK[[#This Row],[Stock Actual]]*STOCK[[#This Row],[Costo total]]</f>
        <v>0</v>
      </c>
    </row>
    <row r="656" spans="1:28" s="7" customFormat="1" ht="50" customHeight="1" x14ac:dyDescent="0.15">
      <c r="A656" s="7" t="s">
        <v>1115</v>
      </c>
      <c r="B656" s="70"/>
      <c r="C656" s="7" t="s">
        <v>4</v>
      </c>
      <c r="D656" s="7" t="s">
        <v>1911</v>
      </c>
      <c r="E656" s="7" t="s">
        <v>1204</v>
      </c>
      <c r="F656" s="7" t="s">
        <v>2188</v>
      </c>
      <c r="G656" s="7" t="s">
        <v>214</v>
      </c>
      <c r="H656" s="7">
        <f>STOCK[[#This Row],[Precio Final]]</f>
        <v>25</v>
      </c>
      <c r="I656" s="7">
        <f>STOCK[[#This Row],[Precio Venta Ideal (x1.5)]]</f>
        <v>32.25</v>
      </c>
      <c r="J656" s="8">
        <v>1</v>
      </c>
      <c r="K656" s="8">
        <f>SUMIFS(VENTAS[Cantidad],VENTAS[Código del producto Vendido],STOCK[[#This Row],[Code]])</f>
        <v>0</v>
      </c>
      <c r="L656" s="8">
        <f>STOCK[[#This Row],[Entradas]]-STOCK[[#This Row],[Salidas]]</f>
        <v>1</v>
      </c>
      <c r="M656" s="7">
        <f>STOCK[[#This Row],[Precio Final]]*10%</f>
        <v>2.5</v>
      </c>
      <c r="N656" s="7">
        <v>0</v>
      </c>
      <c r="O656" s="7">
        <v>15.15</v>
      </c>
      <c r="P656" s="7">
        <v>16</v>
      </c>
      <c r="Q656" s="8">
        <v>0</v>
      </c>
      <c r="R656" s="7">
        <v>0</v>
      </c>
      <c r="S656" s="7">
        <v>3</v>
      </c>
      <c r="T656" s="12">
        <f>STOCK[[#This Row],[Costo Unitario (USD)]]+STOCK[[#This Row],[Costo Envío (USD)]]+STOCK[[#This Row],[Comisión 10%]]</f>
        <v>21.5</v>
      </c>
      <c r="U656" s="7">
        <f>STOCK[[#This Row],[Costo total]]*1.5</f>
        <v>32.25</v>
      </c>
      <c r="V656" s="7">
        <v>25</v>
      </c>
      <c r="W656" s="7">
        <f>STOCK[[#This Row],[Precio Final]]-STOCK[[#This Row],[Costo total]]</f>
        <v>3.5</v>
      </c>
      <c r="X656" s="7">
        <f>STOCK[[#This Row],[Ganancia Unitaria]]*STOCK[[#This Row],[Salidas]]</f>
        <v>0</v>
      </c>
      <c r="AA656" s="7">
        <f>STOCK[[#This Row],[Costo total]]*STOCK[[#This Row],[Entradas]]</f>
        <v>21.5</v>
      </c>
      <c r="AB656" s="7">
        <f>STOCK[[#This Row],[Stock Actual]]*STOCK[[#This Row],[Costo total]]</f>
        <v>21.5</v>
      </c>
    </row>
    <row r="657" spans="1:28" s="12" customFormat="1" ht="50" customHeight="1" x14ac:dyDescent="0.15">
      <c r="A657" s="12" t="s">
        <v>1116</v>
      </c>
      <c r="B657" s="70"/>
      <c r="C657" s="12" t="s">
        <v>4</v>
      </c>
      <c r="D657" s="12" t="s">
        <v>1911</v>
      </c>
      <c r="E657" s="12" t="s">
        <v>1279</v>
      </c>
      <c r="F657" s="12" t="s">
        <v>2188</v>
      </c>
      <c r="G657" s="12" t="s">
        <v>214</v>
      </c>
      <c r="H657" s="12">
        <f>STOCK[[#This Row],[Precio Final]]</f>
        <v>25</v>
      </c>
      <c r="I657" s="12">
        <f>STOCK[[#This Row],[Precio Venta Ideal (x1.5)]]</f>
        <v>21</v>
      </c>
      <c r="J657" s="87">
        <v>1</v>
      </c>
      <c r="K657" s="87">
        <f>SUMIFS(VENTAS[Cantidad],VENTAS[Código del producto Vendido],STOCK[[#This Row],[Code]])</f>
        <v>0</v>
      </c>
      <c r="L657" s="87">
        <f>STOCK[[#This Row],[Entradas]]-STOCK[[#This Row],[Salidas]]</f>
        <v>1</v>
      </c>
      <c r="M657" s="12">
        <f>STOCK[[#This Row],[Precio Final]]*10%</f>
        <v>2.5</v>
      </c>
      <c r="N657" s="12">
        <v>0</v>
      </c>
      <c r="O657" s="12">
        <v>15.15</v>
      </c>
      <c r="P657" s="12">
        <v>8.5</v>
      </c>
      <c r="Q657" s="87">
        <v>0</v>
      </c>
      <c r="R657" s="12">
        <v>0</v>
      </c>
      <c r="S657" s="12">
        <v>3</v>
      </c>
      <c r="T657" s="12">
        <f>STOCK[[#This Row],[Costo Unitario (USD)]]+STOCK[[#This Row],[Costo Envío (USD)]]+STOCK[[#This Row],[Comisión 10%]]</f>
        <v>14</v>
      </c>
      <c r="U657" s="12">
        <f>STOCK[[#This Row],[Costo total]]*1.5</f>
        <v>21</v>
      </c>
      <c r="V657" s="12">
        <v>25</v>
      </c>
      <c r="W657" s="12">
        <f>STOCK[[#This Row],[Precio Final]]-STOCK[[#This Row],[Costo total]]</f>
        <v>11</v>
      </c>
      <c r="X657" s="12">
        <f>STOCK[[#This Row],[Ganancia Unitaria]]*STOCK[[#This Row],[Salidas]]</f>
        <v>0</v>
      </c>
      <c r="AA657" s="12">
        <f>STOCK[[#This Row],[Costo total]]*STOCK[[#This Row],[Entradas]]</f>
        <v>14</v>
      </c>
      <c r="AB657" s="12">
        <f>STOCK[[#This Row],[Stock Actual]]*STOCK[[#This Row],[Costo total]]</f>
        <v>14</v>
      </c>
    </row>
    <row r="658" spans="1:28" s="7" customFormat="1" ht="50" customHeight="1" x14ac:dyDescent="0.15">
      <c r="A658" s="7" t="s">
        <v>1117</v>
      </c>
      <c r="B658" s="70"/>
      <c r="C658" s="7" t="s">
        <v>4</v>
      </c>
      <c r="D658" s="7" t="s">
        <v>1911</v>
      </c>
      <c r="E658" s="7" t="s">
        <v>2061</v>
      </c>
      <c r="F658" s="7" t="s">
        <v>2125</v>
      </c>
      <c r="G658" s="7" t="s">
        <v>214</v>
      </c>
      <c r="H658" s="7">
        <f>STOCK[[#This Row],[Precio Final]]</f>
        <v>25</v>
      </c>
      <c r="I658" s="7">
        <f>STOCK[[#This Row],[Precio Venta Ideal (x1.5)]]</f>
        <v>32.25</v>
      </c>
      <c r="J658" s="8">
        <v>2</v>
      </c>
      <c r="K658" s="8">
        <f>SUMIFS(VENTAS[Cantidad],VENTAS[Código del producto Vendido],STOCK[[#This Row],[Code]])</f>
        <v>1</v>
      </c>
      <c r="L658" s="8">
        <f>STOCK[[#This Row],[Entradas]]-STOCK[[#This Row],[Salidas]]</f>
        <v>1</v>
      </c>
      <c r="M658" s="7">
        <f>STOCK[[#This Row],[Precio Final]]*10%</f>
        <v>2.5</v>
      </c>
      <c r="N658" s="7">
        <v>0</v>
      </c>
      <c r="O658" s="7">
        <v>30.3</v>
      </c>
      <c r="P658" s="7">
        <v>16</v>
      </c>
      <c r="Q658" s="8">
        <v>0</v>
      </c>
      <c r="R658" s="7">
        <v>0</v>
      </c>
      <c r="S658" s="7">
        <v>3</v>
      </c>
      <c r="T658" s="12">
        <f>STOCK[[#This Row],[Costo Unitario (USD)]]+STOCK[[#This Row],[Costo Envío (USD)]]+STOCK[[#This Row],[Comisión 10%]]</f>
        <v>21.5</v>
      </c>
      <c r="U658" s="7">
        <f>STOCK[[#This Row],[Costo total]]*1.5</f>
        <v>32.25</v>
      </c>
      <c r="V658" s="7">
        <v>25</v>
      </c>
      <c r="W658" s="7">
        <f>STOCK[[#This Row],[Precio Final]]-STOCK[[#This Row],[Costo total]]</f>
        <v>3.5</v>
      </c>
      <c r="X658" s="7">
        <f>STOCK[[#This Row],[Ganancia Unitaria]]*STOCK[[#This Row],[Salidas]]</f>
        <v>3.5</v>
      </c>
      <c r="AA658" s="7">
        <f>STOCK[[#This Row],[Costo total]]*STOCK[[#This Row],[Entradas]]</f>
        <v>43</v>
      </c>
      <c r="AB658" s="7">
        <f>STOCK[[#This Row],[Stock Actual]]*STOCK[[#This Row],[Costo total]]</f>
        <v>21.5</v>
      </c>
    </row>
    <row r="659" spans="1:28" s="12" customFormat="1" ht="50" customHeight="1" x14ac:dyDescent="0.15">
      <c r="A659" s="12" t="s">
        <v>1118</v>
      </c>
      <c r="B659" s="70"/>
      <c r="C659" s="12" t="s">
        <v>4</v>
      </c>
      <c r="D659" s="12" t="s">
        <v>1911</v>
      </c>
      <c r="E659" s="12" t="s">
        <v>1531</v>
      </c>
      <c r="F659" s="12" t="s">
        <v>2206</v>
      </c>
      <c r="G659" s="12" t="s">
        <v>69</v>
      </c>
      <c r="H659" s="12">
        <f>STOCK[[#This Row],[Precio Final]]</f>
        <v>20</v>
      </c>
      <c r="I659" s="12">
        <f>STOCK[[#This Row],[Precio Venta Ideal (x1.5)]]</f>
        <v>22.86</v>
      </c>
      <c r="J659" s="87">
        <v>1</v>
      </c>
      <c r="K659" s="87">
        <f>SUMIFS(VENTAS[Cantidad],VENTAS[Código del producto Vendido],STOCK[[#This Row],[Code]])</f>
        <v>0</v>
      </c>
      <c r="L659" s="87">
        <f>STOCK[[#This Row],[Entradas]]-STOCK[[#This Row],[Salidas]]</f>
        <v>1</v>
      </c>
      <c r="M659" s="12">
        <f>STOCK[[#This Row],[Precio Final]]*10%</f>
        <v>2</v>
      </c>
      <c r="N659" s="12">
        <v>0</v>
      </c>
      <c r="O659" s="12">
        <v>14.25</v>
      </c>
      <c r="P659" s="12">
        <v>11.53</v>
      </c>
      <c r="Q659" s="87">
        <v>0</v>
      </c>
      <c r="R659" s="12">
        <v>0</v>
      </c>
      <c r="S659" s="12">
        <v>1.71</v>
      </c>
      <c r="T659" s="12">
        <f>STOCK[[#This Row],[Costo Unitario (USD)]]+STOCK[[#This Row],[Costo Envío (USD)]]+STOCK[[#This Row],[Comisión 10%]]</f>
        <v>15.239999999999998</v>
      </c>
      <c r="U659" s="12">
        <f>STOCK[[#This Row],[Costo total]]*1.5</f>
        <v>22.86</v>
      </c>
      <c r="V659" s="12">
        <v>20</v>
      </c>
      <c r="W659" s="12">
        <f>STOCK[[#This Row],[Precio Final]]-STOCK[[#This Row],[Costo total]]</f>
        <v>4.7600000000000016</v>
      </c>
      <c r="X659" s="12">
        <f>STOCK[[#This Row],[Ganancia Unitaria]]*STOCK[[#This Row],[Salidas]]</f>
        <v>0</v>
      </c>
      <c r="AA659" s="12">
        <f>STOCK[[#This Row],[Costo total]]*STOCK[[#This Row],[Entradas]]</f>
        <v>15.239999999999998</v>
      </c>
      <c r="AB659" s="12">
        <f>STOCK[[#This Row],[Stock Actual]]*STOCK[[#This Row],[Costo total]]</f>
        <v>15.239999999999998</v>
      </c>
    </row>
    <row r="660" spans="1:28" s="7" customFormat="1" ht="50" customHeight="1" x14ac:dyDescent="0.15">
      <c r="A660" s="7" t="s">
        <v>1119</v>
      </c>
      <c r="B660" s="70"/>
      <c r="C660" s="7" t="s">
        <v>4</v>
      </c>
      <c r="D660" s="7" t="s">
        <v>1911</v>
      </c>
      <c r="E660" s="7" t="s">
        <v>1206</v>
      </c>
      <c r="F660" s="7" t="s">
        <v>238</v>
      </c>
      <c r="G660" s="7" t="s">
        <v>69</v>
      </c>
      <c r="H660" s="7">
        <f>STOCK[[#This Row],[Precio Final]]</f>
        <v>20</v>
      </c>
      <c r="I660" s="7">
        <f>STOCK[[#This Row],[Precio Venta Ideal (x1.5)]]</f>
        <v>22.86</v>
      </c>
      <c r="J660" s="8">
        <v>1</v>
      </c>
      <c r="K660" s="8">
        <f>SUMIFS(VENTAS[Cantidad],VENTAS[Código del producto Vendido],STOCK[[#This Row],[Code]])</f>
        <v>1</v>
      </c>
      <c r="L660" s="8">
        <f>STOCK[[#This Row],[Entradas]]-STOCK[[#This Row],[Salidas]]</f>
        <v>0</v>
      </c>
      <c r="M660" s="7">
        <f>STOCK[[#This Row],[Precio Final]]*10%</f>
        <v>2</v>
      </c>
      <c r="N660" s="7">
        <v>0</v>
      </c>
      <c r="O660" s="7">
        <v>14.25</v>
      </c>
      <c r="P660" s="7">
        <v>11.53</v>
      </c>
      <c r="Q660" s="8">
        <v>0</v>
      </c>
      <c r="R660" s="7">
        <v>0</v>
      </c>
      <c r="S660" s="7">
        <v>1.71</v>
      </c>
      <c r="T660" s="12">
        <f>STOCK[[#This Row],[Costo Unitario (USD)]]+STOCK[[#This Row],[Costo Envío (USD)]]+STOCK[[#This Row],[Comisión 10%]]</f>
        <v>15.239999999999998</v>
      </c>
      <c r="U660" s="7">
        <f>STOCK[[#This Row],[Costo total]]*1.5</f>
        <v>22.86</v>
      </c>
      <c r="V660" s="7">
        <v>20</v>
      </c>
      <c r="W660" s="7">
        <f>STOCK[[#This Row],[Precio Final]]-STOCK[[#This Row],[Costo total]]</f>
        <v>4.7600000000000016</v>
      </c>
      <c r="X660" s="7">
        <f>STOCK[[#This Row],[Ganancia Unitaria]]*STOCK[[#This Row],[Salidas]]</f>
        <v>4.7600000000000016</v>
      </c>
      <c r="AA660" s="7">
        <f>STOCK[[#This Row],[Costo total]]*STOCK[[#This Row],[Entradas]]</f>
        <v>15.239999999999998</v>
      </c>
      <c r="AB660" s="7">
        <f>STOCK[[#This Row],[Stock Actual]]*STOCK[[#This Row],[Costo total]]</f>
        <v>0</v>
      </c>
    </row>
    <row r="661" spans="1:28" s="12" customFormat="1" ht="50" customHeight="1" x14ac:dyDescent="0.15">
      <c r="A661" s="12" t="s">
        <v>1120</v>
      </c>
      <c r="B661" s="70"/>
      <c r="C661" s="12" t="s">
        <v>4</v>
      </c>
      <c r="D661" s="12" t="s">
        <v>1911</v>
      </c>
      <c r="E661" s="12" t="s">
        <v>1207</v>
      </c>
      <c r="F661" s="12" t="s">
        <v>243</v>
      </c>
      <c r="G661" s="12" t="s">
        <v>69</v>
      </c>
      <c r="H661" s="12">
        <f>STOCK[[#This Row],[Precio Final]]</f>
        <v>20</v>
      </c>
      <c r="I661" s="12">
        <f>STOCK[[#This Row],[Precio Venta Ideal (x1.5)]]</f>
        <v>24.36</v>
      </c>
      <c r="J661" s="87">
        <v>1</v>
      </c>
      <c r="K661" s="87">
        <f>SUMIFS(VENTAS[Cantidad],VENTAS[Código del producto Vendido],STOCK[[#This Row],[Code]])</f>
        <v>1</v>
      </c>
      <c r="L661" s="87">
        <f>STOCK[[#This Row],[Entradas]]-STOCK[[#This Row],[Salidas]]</f>
        <v>0</v>
      </c>
      <c r="M661" s="12">
        <f>STOCK[[#This Row],[Precio Final]]*10%</f>
        <v>2</v>
      </c>
      <c r="N661" s="12">
        <v>0</v>
      </c>
      <c r="O661" s="12">
        <v>14.25</v>
      </c>
      <c r="P661" s="12">
        <v>12.53</v>
      </c>
      <c r="Q661" s="87">
        <v>0</v>
      </c>
      <c r="R661" s="12">
        <v>0</v>
      </c>
      <c r="S661" s="12">
        <v>1.71</v>
      </c>
      <c r="T661" s="12">
        <f>STOCK[[#This Row],[Costo Unitario (USD)]]+STOCK[[#This Row],[Costo Envío (USD)]]+STOCK[[#This Row],[Comisión 10%]]</f>
        <v>16.239999999999998</v>
      </c>
      <c r="U661" s="12">
        <f>STOCK[[#This Row],[Costo total]]*1.5</f>
        <v>24.36</v>
      </c>
      <c r="V661" s="12">
        <v>20</v>
      </c>
      <c r="W661" s="12">
        <f>STOCK[[#This Row],[Precio Final]]-STOCK[[#This Row],[Costo total]]</f>
        <v>3.7600000000000016</v>
      </c>
      <c r="X661" s="12">
        <f>STOCK[[#This Row],[Ganancia Unitaria]]*STOCK[[#This Row],[Salidas]]</f>
        <v>3.7600000000000016</v>
      </c>
      <c r="AA661" s="12">
        <f>STOCK[[#This Row],[Costo total]]*STOCK[[#This Row],[Entradas]]</f>
        <v>16.239999999999998</v>
      </c>
      <c r="AB661" s="12">
        <f>STOCK[[#This Row],[Stock Actual]]*STOCK[[#This Row],[Costo total]]</f>
        <v>0</v>
      </c>
    </row>
    <row r="662" spans="1:28" s="7" customFormat="1" ht="50" customHeight="1" x14ac:dyDescent="0.15">
      <c r="A662" s="7" t="s">
        <v>1121</v>
      </c>
      <c r="B662" s="70"/>
      <c r="C662" s="7" t="s">
        <v>4</v>
      </c>
      <c r="D662" s="7" t="s">
        <v>1911</v>
      </c>
      <c r="E662" s="7" t="s">
        <v>1663</v>
      </c>
      <c r="F662" s="7" t="s">
        <v>241</v>
      </c>
      <c r="G662" s="7" t="s">
        <v>69</v>
      </c>
      <c r="H662" s="7">
        <f>STOCK[[#This Row],[Precio Final]]</f>
        <v>20</v>
      </c>
      <c r="I662" s="7">
        <f>STOCK[[#This Row],[Precio Venta Ideal (x1.5)]]</f>
        <v>24.36</v>
      </c>
      <c r="J662" s="8">
        <v>1</v>
      </c>
      <c r="K662" s="8">
        <f>SUMIFS(VENTAS[Cantidad],VENTAS[Código del producto Vendido],STOCK[[#This Row],[Code]])</f>
        <v>1</v>
      </c>
      <c r="L662" s="8">
        <f>STOCK[[#This Row],[Entradas]]-STOCK[[#This Row],[Salidas]]</f>
        <v>0</v>
      </c>
      <c r="M662" s="7">
        <f>STOCK[[#This Row],[Precio Final]]*10%</f>
        <v>2</v>
      </c>
      <c r="N662" s="7">
        <v>0</v>
      </c>
      <c r="O662" s="7">
        <v>14.25</v>
      </c>
      <c r="P662" s="7">
        <v>12.53</v>
      </c>
      <c r="Q662" s="8">
        <v>0</v>
      </c>
      <c r="R662" s="7">
        <v>0</v>
      </c>
      <c r="S662" s="7">
        <v>1.71</v>
      </c>
      <c r="T662" s="12">
        <f>STOCK[[#This Row],[Costo Unitario (USD)]]+STOCK[[#This Row],[Costo Envío (USD)]]+STOCK[[#This Row],[Comisión 10%]]</f>
        <v>16.239999999999998</v>
      </c>
      <c r="U662" s="7">
        <f>STOCK[[#This Row],[Costo total]]*1.5</f>
        <v>24.36</v>
      </c>
      <c r="V662" s="7">
        <v>20</v>
      </c>
      <c r="W662" s="7">
        <f>STOCK[[#This Row],[Precio Final]]-STOCK[[#This Row],[Costo total]]</f>
        <v>3.7600000000000016</v>
      </c>
      <c r="X662" s="7">
        <f>STOCK[[#This Row],[Ganancia Unitaria]]*STOCK[[#This Row],[Salidas]]</f>
        <v>3.7600000000000016</v>
      </c>
      <c r="AA662" s="7">
        <f>STOCK[[#This Row],[Costo total]]*STOCK[[#This Row],[Entradas]]</f>
        <v>16.239999999999998</v>
      </c>
      <c r="AB662" s="7">
        <f>STOCK[[#This Row],[Stock Actual]]*STOCK[[#This Row],[Costo total]]</f>
        <v>0</v>
      </c>
    </row>
    <row r="663" spans="1:28" s="12" customFormat="1" ht="50" customHeight="1" x14ac:dyDescent="0.15">
      <c r="A663" s="12" t="s">
        <v>1210</v>
      </c>
      <c r="B663" s="70"/>
      <c r="C663" s="12" t="s">
        <v>4</v>
      </c>
      <c r="D663" s="12" t="s">
        <v>1911</v>
      </c>
      <c r="E663" s="12" t="s">
        <v>1208</v>
      </c>
      <c r="F663" s="12" t="s">
        <v>244</v>
      </c>
      <c r="G663" s="12" t="s">
        <v>69</v>
      </c>
      <c r="H663" s="12">
        <f>STOCK[[#This Row],[Precio Final]]</f>
        <v>25</v>
      </c>
      <c r="I663" s="12">
        <f>STOCK[[#This Row],[Precio Venta Ideal (x1.5)]]</f>
        <v>28.305</v>
      </c>
      <c r="J663" s="87">
        <v>2</v>
      </c>
      <c r="K663" s="87">
        <f>SUMIFS(VENTAS[Cantidad],VENTAS[Código del producto Vendido],STOCK[[#This Row],[Code]])</f>
        <v>2</v>
      </c>
      <c r="L663" s="87">
        <f>STOCK[[#This Row],[Entradas]]-STOCK[[#This Row],[Salidas]]</f>
        <v>0</v>
      </c>
      <c r="M663" s="12">
        <f>STOCK[[#This Row],[Precio Final]]*10%</f>
        <v>2.5</v>
      </c>
      <c r="N663" s="12">
        <v>0</v>
      </c>
      <c r="O663" s="12">
        <v>3.78</v>
      </c>
      <c r="P663" s="12">
        <v>14.66</v>
      </c>
      <c r="Q663" s="87">
        <v>0</v>
      </c>
      <c r="R663" s="12">
        <v>0</v>
      </c>
      <c r="S663" s="12">
        <v>1.71</v>
      </c>
      <c r="T663" s="12">
        <f>STOCK[[#This Row],[Costo Unitario (USD)]]+STOCK[[#This Row],[Costo Envío (USD)]]+STOCK[[#This Row],[Comisión 10%]]</f>
        <v>18.87</v>
      </c>
      <c r="U663" s="12">
        <f>STOCK[[#This Row],[Costo total]]*1.5</f>
        <v>28.305</v>
      </c>
      <c r="V663" s="12">
        <v>25</v>
      </c>
      <c r="W663" s="12">
        <f>STOCK[[#This Row],[Precio Final]]-STOCK[[#This Row],[Costo total]]</f>
        <v>6.129999999999999</v>
      </c>
      <c r="X663" s="12">
        <f>STOCK[[#This Row],[Ganancia Unitaria]]*STOCK[[#This Row],[Salidas]]</f>
        <v>12.259999999999998</v>
      </c>
      <c r="AA663" s="12">
        <f>STOCK[[#This Row],[Costo total]]*STOCK[[#This Row],[Entradas]]</f>
        <v>37.74</v>
      </c>
      <c r="AB663" s="12">
        <f>STOCK[[#This Row],[Stock Actual]]*STOCK[[#This Row],[Costo total]]</f>
        <v>0</v>
      </c>
    </row>
    <row r="664" spans="1:28" s="7" customFormat="1" ht="50" customHeight="1" x14ac:dyDescent="0.15">
      <c r="A664" s="7" t="s">
        <v>1211</v>
      </c>
      <c r="B664" s="70"/>
      <c r="C664" s="7" t="s">
        <v>4</v>
      </c>
      <c r="D664" s="7" t="s">
        <v>1911</v>
      </c>
      <c r="E664" s="7" t="s">
        <v>3097</v>
      </c>
      <c r="F664" s="7" t="s">
        <v>2122</v>
      </c>
      <c r="G664" s="7" t="s">
        <v>69</v>
      </c>
      <c r="H664" s="7">
        <f>STOCK[[#This Row],[Precio Final]]</f>
        <v>25</v>
      </c>
      <c r="I664" s="7">
        <f>STOCK[[#This Row],[Precio Venta Ideal (x1.5)]]</f>
        <v>28.305</v>
      </c>
      <c r="J664" s="8">
        <v>2</v>
      </c>
      <c r="K664" s="8">
        <f>SUMIFS(VENTAS[Cantidad],VENTAS[Código del producto Vendido],STOCK[[#This Row],[Code]])</f>
        <v>1</v>
      </c>
      <c r="L664" s="8">
        <f>STOCK[[#This Row],[Entradas]]-STOCK[[#This Row],[Salidas]]</f>
        <v>1</v>
      </c>
      <c r="M664" s="7">
        <f>STOCK[[#This Row],[Precio Final]]*10%</f>
        <v>2.5</v>
      </c>
      <c r="N664" s="7">
        <v>0</v>
      </c>
      <c r="O664" s="7">
        <v>0</v>
      </c>
      <c r="P664" s="7">
        <v>14.66</v>
      </c>
      <c r="Q664" s="8">
        <v>0</v>
      </c>
      <c r="R664" s="7">
        <v>0</v>
      </c>
      <c r="S664" s="7">
        <v>1.71</v>
      </c>
      <c r="T664" s="12">
        <f>STOCK[[#This Row],[Costo Unitario (USD)]]+STOCK[[#This Row],[Costo Envío (USD)]]+STOCK[[#This Row],[Comisión 10%]]</f>
        <v>18.87</v>
      </c>
      <c r="U664" s="7">
        <f>STOCK[[#This Row],[Costo total]]*1.5</f>
        <v>28.305</v>
      </c>
      <c r="V664" s="7">
        <v>25</v>
      </c>
      <c r="W664" s="7">
        <f>STOCK[[#This Row],[Precio Final]]-STOCK[[#This Row],[Costo total]]</f>
        <v>6.129999999999999</v>
      </c>
      <c r="X664" s="7">
        <f>STOCK[[#This Row],[Ganancia Unitaria]]*STOCK[[#This Row],[Salidas]]</f>
        <v>6.129999999999999</v>
      </c>
      <c r="AA664" s="7">
        <f>STOCK[[#This Row],[Costo total]]*STOCK[[#This Row],[Entradas]]</f>
        <v>37.74</v>
      </c>
      <c r="AB664" s="7">
        <f>STOCK[[#This Row],[Stock Actual]]*STOCK[[#This Row],[Costo total]]</f>
        <v>18.87</v>
      </c>
    </row>
    <row r="665" spans="1:28" s="12" customFormat="1" ht="50" customHeight="1" x14ac:dyDescent="0.15">
      <c r="A665" s="12" t="s">
        <v>1212</v>
      </c>
      <c r="B665" s="70"/>
      <c r="C665" s="12" t="s">
        <v>4</v>
      </c>
      <c r="D665" s="12" t="s">
        <v>1911</v>
      </c>
      <c r="E665" s="12" t="s">
        <v>1209</v>
      </c>
      <c r="F665" s="12" t="s">
        <v>243</v>
      </c>
      <c r="G665" s="12" t="s">
        <v>69</v>
      </c>
      <c r="H665" s="12">
        <f>STOCK[[#This Row],[Precio Final]]</f>
        <v>25</v>
      </c>
      <c r="I665" s="12">
        <f>STOCK[[#This Row],[Precio Venta Ideal (x1.5)]]</f>
        <v>27.224999999999998</v>
      </c>
      <c r="J665" s="87">
        <v>2</v>
      </c>
      <c r="K665" s="87">
        <f>SUMIFS(VENTAS[Cantidad],VENTAS[Código del producto Vendido],STOCK[[#This Row],[Code]])</f>
        <v>2</v>
      </c>
      <c r="L665" s="87">
        <f>STOCK[[#This Row],[Entradas]]-STOCK[[#This Row],[Salidas]]</f>
        <v>0</v>
      </c>
      <c r="M665" s="12">
        <f>STOCK[[#This Row],[Precio Final]]*10%</f>
        <v>2.5</v>
      </c>
      <c r="N665" s="12">
        <v>0</v>
      </c>
      <c r="O665" s="12">
        <v>0</v>
      </c>
      <c r="P665" s="12">
        <v>13.94</v>
      </c>
      <c r="Q665" s="87">
        <v>0</v>
      </c>
      <c r="R665" s="12">
        <v>0</v>
      </c>
      <c r="S665" s="12">
        <v>1.71</v>
      </c>
      <c r="T665" s="12">
        <f>STOCK[[#This Row],[Costo Unitario (USD)]]+STOCK[[#This Row],[Costo Envío (USD)]]+STOCK[[#This Row],[Comisión 10%]]</f>
        <v>18.149999999999999</v>
      </c>
      <c r="U665" s="12">
        <f>STOCK[[#This Row],[Costo total]]*1.5</f>
        <v>27.224999999999998</v>
      </c>
      <c r="V665" s="12">
        <v>25</v>
      </c>
      <c r="W665" s="12">
        <f>STOCK[[#This Row],[Precio Final]]-STOCK[[#This Row],[Costo total]]</f>
        <v>6.8500000000000014</v>
      </c>
      <c r="X665" s="12">
        <f>STOCK[[#This Row],[Ganancia Unitaria]]*STOCK[[#This Row],[Salidas]]</f>
        <v>13.700000000000003</v>
      </c>
      <c r="AA665" s="12">
        <f>STOCK[[#This Row],[Costo total]]*STOCK[[#This Row],[Entradas]]</f>
        <v>36.299999999999997</v>
      </c>
      <c r="AB665" s="12">
        <f>STOCK[[#This Row],[Stock Actual]]*STOCK[[#This Row],[Costo total]]</f>
        <v>0</v>
      </c>
    </row>
    <row r="666" spans="1:28" s="7" customFormat="1" ht="50" customHeight="1" x14ac:dyDescent="0.15">
      <c r="A666" s="7" t="s">
        <v>1213</v>
      </c>
      <c r="B666" s="70"/>
      <c r="C666" s="7" t="s">
        <v>4</v>
      </c>
      <c r="D666" s="7" t="s">
        <v>1911</v>
      </c>
      <c r="E666" s="7" t="s">
        <v>1209</v>
      </c>
      <c r="F666" s="7" t="s">
        <v>238</v>
      </c>
      <c r="G666" s="7" t="s">
        <v>69</v>
      </c>
      <c r="H666" s="7">
        <f>STOCK[[#This Row],[Precio Final]]</f>
        <v>25</v>
      </c>
      <c r="I666" s="7">
        <f>STOCK[[#This Row],[Precio Venta Ideal (x1.5)]]</f>
        <v>27.224999999999998</v>
      </c>
      <c r="J666" s="8">
        <v>2</v>
      </c>
      <c r="K666" s="8">
        <f>SUMIFS(VENTAS[Cantidad],VENTAS[Código del producto Vendido],STOCK[[#This Row],[Code]])</f>
        <v>2</v>
      </c>
      <c r="L666" s="8">
        <f>STOCK[[#This Row],[Entradas]]-STOCK[[#This Row],[Salidas]]</f>
        <v>0</v>
      </c>
      <c r="M666" s="7">
        <f>STOCK[[#This Row],[Precio Final]]*10%</f>
        <v>2.5</v>
      </c>
      <c r="N666" s="7">
        <v>0</v>
      </c>
      <c r="O666" s="7">
        <v>0</v>
      </c>
      <c r="P666" s="7">
        <v>13.94</v>
      </c>
      <c r="Q666" s="8">
        <v>0</v>
      </c>
      <c r="R666" s="7">
        <v>0</v>
      </c>
      <c r="S666" s="7">
        <v>1.71</v>
      </c>
      <c r="T666" s="12">
        <f>STOCK[[#This Row],[Costo Unitario (USD)]]+STOCK[[#This Row],[Costo Envío (USD)]]+STOCK[[#This Row],[Comisión 10%]]</f>
        <v>18.149999999999999</v>
      </c>
      <c r="U666" s="7">
        <f>STOCK[[#This Row],[Costo total]]*1.5</f>
        <v>27.224999999999998</v>
      </c>
      <c r="V666" s="7">
        <v>25</v>
      </c>
      <c r="W666" s="7">
        <f>STOCK[[#This Row],[Precio Final]]-STOCK[[#This Row],[Costo total]]</f>
        <v>6.8500000000000014</v>
      </c>
      <c r="X666" s="7">
        <f>STOCK[[#This Row],[Ganancia Unitaria]]*STOCK[[#This Row],[Salidas]]</f>
        <v>13.700000000000003</v>
      </c>
      <c r="AA666" s="7">
        <f>STOCK[[#This Row],[Costo total]]*STOCK[[#This Row],[Entradas]]</f>
        <v>36.299999999999997</v>
      </c>
      <c r="AB666" s="7">
        <f>STOCK[[#This Row],[Stock Actual]]*STOCK[[#This Row],[Costo total]]</f>
        <v>0</v>
      </c>
    </row>
    <row r="667" spans="1:28" s="12" customFormat="1" ht="50" customHeight="1" x14ac:dyDescent="0.15">
      <c r="A667" s="12" t="s">
        <v>1214</v>
      </c>
      <c r="B667" s="70" t="s">
        <v>2062</v>
      </c>
      <c r="C667" s="12" t="s">
        <v>4</v>
      </c>
      <c r="D667" s="12" t="s">
        <v>1911</v>
      </c>
      <c r="E667" s="12" t="s">
        <v>2232</v>
      </c>
      <c r="F667" s="12" t="s">
        <v>2126</v>
      </c>
      <c r="G667" s="12" t="s">
        <v>69</v>
      </c>
      <c r="H667" s="12">
        <f>STOCK[[#This Row],[Precio Final]]</f>
        <v>18</v>
      </c>
      <c r="I667" s="12">
        <f>STOCK[[#This Row],[Precio Venta Ideal (x1.5)]]</f>
        <v>19.200000000000003</v>
      </c>
      <c r="J667" s="87">
        <v>0</v>
      </c>
      <c r="K667" s="87">
        <f>SUMIFS(VENTAS[Cantidad],VENTAS[Código del producto Vendido],STOCK[[#This Row],[Code]])</f>
        <v>0</v>
      </c>
      <c r="L667" s="87">
        <f>STOCK[[#This Row],[Entradas]]-STOCK[[#This Row],[Salidas]]</f>
        <v>0</v>
      </c>
      <c r="M667" s="12">
        <f>STOCK[[#This Row],[Precio Final]]*10%</f>
        <v>1.8</v>
      </c>
      <c r="N667" s="12">
        <v>0</v>
      </c>
      <c r="O667" s="12">
        <v>28.5</v>
      </c>
      <c r="P667" s="12">
        <v>8</v>
      </c>
      <c r="Q667" s="87">
        <v>0</v>
      </c>
      <c r="R667" s="12">
        <v>0</v>
      </c>
      <c r="S667" s="12">
        <v>3</v>
      </c>
      <c r="T667" s="12">
        <f>STOCK[[#This Row],[Costo Unitario (USD)]]+STOCK[[#This Row],[Costo Envío (USD)]]+STOCK[[#This Row],[Comisión 10%]]</f>
        <v>12.8</v>
      </c>
      <c r="U667" s="12">
        <f>STOCK[[#This Row],[Costo total]]*1.5</f>
        <v>19.200000000000003</v>
      </c>
      <c r="V667" s="12">
        <v>18</v>
      </c>
      <c r="W667" s="12">
        <f>STOCK[[#This Row],[Precio Final]]-STOCK[[#This Row],[Costo total]]</f>
        <v>5.1999999999999993</v>
      </c>
      <c r="X667" s="12">
        <f>STOCK[[#This Row],[Ganancia Unitaria]]*STOCK[[#This Row],[Salidas]]</f>
        <v>0</v>
      </c>
      <c r="AA667" s="12">
        <f>STOCK[[#This Row],[Costo total]]*STOCK[[#This Row],[Entradas]]</f>
        <v>0</v>
      </c>
      <c r="AB667" s="12">
        <f>STOCK[[#This Row],[Stock Actual]]*STOCK[[#This Row],[Costo total]]</f>
        <v>0</v>
      </c>
    </row>
    <row r="668" spans="1:28" s="7" customFormat="1" ht="50" customHeight="1" x14ac:dyDescent="0.15">
      <c r="A668" s="7" t="s">
        <v>1215</v>
      </c>
      <c r="B668" s="70"/>
      <c r="C668" s="7" t="s">
        <v>4</v>
      </c>
      <c r="D668" s="7" t="s">
        <v>1911</v>
      </c>
      <c r="E668" s="7" t="s">
        <v>1217</v>
      </c>
      <c r="F668" s="7" t="s">
        <v>241</v>
      </c>
      <c r="G668" s="7" t="s">
        <v>69</v>
      </c>
      <c r="H668" s="7">
        <f>STOCK[[#This Row],[Precio Final]]</f>
        <v>22</v>
      </c>
      <c r="I668" s="7">
        <f>STOCK[[#This Row],[Precio Venta Ideal (x1.5)]]</f>
        <v>25.799999999999997</v>
      </c>
      <c r="J668" s="8">
        <v>1</v>
      </c>
      <c r="K668" s="8">
        <f>SUMIFS(VENTAS[Cantidad],VENTAS[Código del producto Vendido],STOCK[[#This Row],[Code]])</f>
        <v>1</v>
      </c>
      <c r="L668" s="8">
        <f>STOCK[[#This Row],[Entradas]]-STOCK[[#This Row],[Salidas]]</f>
        <v>0</v>
      </c>
      <c r="M668" s="7">
        <f>STOCK[[#This Row],[Precio Final]]*10%</f>
        <v>2.2000000000000002</v>
      </c>
      <c r="N668" s="7">
        <v>0</v>
      </c>
      <c r="O668" s="7">
        <v>19.38</v>
      </c>
      <c r="P668" s="7">
        <v>12</v>
      </c>
      <c r="Q668" s="8">
        <v>0</v>
      </c>
      <c r="R668" s="7">
        <v>0</v>
      </c>
      <c r="S668" s="7">
        <v>3</v>
      </c>
      <c r="T668" s="12">
        <f>STOCK[[#This Row],[Costo Unitario (USD)]]+STOCK[[#This Row],[Costo Envío (USD)]]+STOCK[[#This Row],[Comisión 10%]]</f>
        <v>17.2</v>
      </c>
      <c r="U668" s="7">
        <f>STOCK[[#This Row],[Costo total]]*1.5</f>
        <v>25.799999999999997</v>
      </c>
      <c r="V668" s="7">
        <v>22</v>
      </c>
      <c r="W668" s="7">
        <f>STOCK[[#This Row],[Precio Final]]-STOCK[[#This Row],[Costo total]]</f>
        <v>4.8000000000000007</v>
      </c>
      <c r="X668" s="7">
        <f>STOCK[[#This Row],[Ganancia Unitaria]]*STOCK[[#This Row],[Salidas]]</f>
        <v>4.8000000000000007</v>
      </c>
      <c r="AA668" s="7">
        <f>STOCK[[#This Row],[Costo total]]*STOCK[[#This Row],[Entradas]]</f>
        <v>17.2</v>
      </c>
      <c r="AB668" s="7">
        <f>STOCK[[#This Row],[Stock Actual]]*STOCK[[#This Row],[Costo total]]</f>
        <v>0</v>
      </c>
    </row>
    <row r="669" spans="1:28" s="12" customFormat="1" ht="50" customHeight="1" x14ac:dyDescent="0.15">
      <c r="A669" s="12" t="s">
        <v>1216</v>
      </c>
      <c r="B669" s="70"/>
      <c r="C669" s="12" t="s">
        <v>4</v>
      </c>
      <c r="D669" s="12" t="s">
        <v>1911</v>
      </c>
      <c r="E669" s="12" t="s">
        <v>1217</v>
      </c>
      <c r="F669" s="12" t="s">
        <v>238</v>
      </c>
      <c r="G669" s="12" t="s">
        <v>214</v>
      </c>
      <c r="H669" s="12">
        <f>STOCK[[#This Row],[Precio Final]]</f>
        <v>22</v>
      </c>
      <c r="I669" s="12">
        <f>STOCK[[#This Row],[Precio Venta Ideal (x1.5)]]</f>
        <v>25.799999999999997</v>
      </c>
      <c r="J669" s="87">
        <v>1</v>
      </c>
      <c r="K669" s="87">
        <f>SUMIFS(VENTAS[Cantidad],VENTAS[Código del producto Vendido],STOCK[[#This Row],[Code]])</f>
        <v>1</v>
      </c>
      <c r="L669" s="87">
        <f>STOCK[[#This Row],[Entradas]]-STOCK[[#This Row],[Salidas]]</f>
        <v>0</v>
      </c>
      <c r="M669" s="12">
        <f>STOCK[[#This Row],[Precio Final]]*10%</f>
        <v>2.2000000000000002</v>
      </c>
      <c r="N669" s="12">
        <v>0</v>
      </c>
      <c r="O669" s="12">
        <v>19.38</v>
      </c>
      <c r="P669" s="12">
        <v>12</v>
      </c>
      <c r="Q669" s="87">
        <v>0</v>
      </c>
      <c r="R669" s="12">
        <v>0</v>
      </c>
      <c r="S669" s="12">
        <v>3</v>
      </c>
      <c r="T669" s="12">
        <f>STOCK[[#This Row],[Costo Unitario (USD)]]+STOCK[[#This Row],[Costo Envío (USD)]]+STOCK[[#This Row],[Comisión 10%]]</f>
        <v>17.2</v>
      </c>
      <c r="U669" s="12">
        <f>STOCK[[#This Row],[Costo total]]*1.5</f>
        <v>25.799999999999997</v>
      </c>
      <c r="V669" s="12">
        <v>22</v>
      </c>
      <c r="W669" s="12">
        <f>STOCK[[#This Row],[Precio Final]]-STOCK[[#This Row],[Costo total]]</f>
        <v>4.8000000000000007</v>
      </c>
      <c r="X669" s="12">
        <f>STOCK[[#This Row],[Ganancia Unitaria]]*STOCK[[#This Row],[Salidas]]</f>
        <v>4.8000000000000007</v>
      </c>
      <c r="AA669" s="12">
        <f>STOCK[[#This Row],[Costo total]]*STOCK[[#This Row],[Entradas]]</f>
        <v>17.2</v>
      </c>
      <c r="AB669" s="12">
        <f>STOCK[[#This Row],[Stock Actual]]*STOCK[[#This Row],[Costo total]]</f>
        <v>0</v>
      </c>
    </row>
    <row r="670" spans="1:28" s="7" customFormat="1" ht="50" customHeight="1" x14ac:dyDescent="0.15">
      <c r="A670" s="7" t="s">
        <v>1218</v>
      </c>
      <c r="B670" s="70"/>
      <c r="C670" s="7" t="s">
        <v>4</v>
      </c>
      <c r="D670" s="7" t="s">
        <v>1911</v>
      </c>
      <c r="E670" s="7" t="s">
        <v>1665</v>
      </c>
      <c r="F670" s="7" t="s">
        <v>238</v>
      </c>
      <c r="G670" s="7" t="s">
        <v>214</v>
      </c>
      <c r="H670" s="7">
        <f>STOCK[[#This Row],[Precio Final]]</f>
        <v>18</v>
      </c>
      <c r="I670" s="7">
        <f>STOCK[[#This Row],[Precio Venta Ideal (x1.5)]]</f>
        <v>17.700000000000003</v>
      </c>
      <c r="J670" s="8">
        <v>0</v>
      </c>
      <c r="K670" s="8">
        <f>SUMIFS(VENTAS[Cantidad],VENTAS[Código del producto Vendido],STOCK[[#This Row],[Code]])</f>
        <v>0</v>
      </c>
      <c r="L670" s="8">
        <f>STOCK[[#This Row],[Entradas]]-STOCK[[#This Row],[Salidas]]</f>
        <v>0</v>
      </c>
      <c r="M670" s="7">
        <f>STOCK[[#This Row],[Precio Final]]*10%</f>
        <v>1.8</v>
      </c>
      <c r="N670" s="7">
        <v>0</v>
      </c>
      <c r="O670" s="7">
        <v>9.3800000000000008</v>
      </c>
      <c r="P670" s="7">
        <v>8</v>
      </c>
      <c r="Q670" s="8">
        <v>0</v>
      </c>
      <c r="R670" s="7">
        <v>0</v>
      </c>
      <c r="S670" s="7">
        <v>2</v>
      </c>
      <c r="T670" s="12">
        <f>STOCK[[#This Row],[Costo Unitario (USD)]]+STOCK[[#This Row],[Costo Envío (USD)]]+STOCK[[#This Row],[Comisión 10%]]</f>
        <v>11.8</v>
      </c>
      <c r="U670" s="7">
        <f>STOCK[[#This Row],[Costo total]]*1.5</f>
        <v>17.700000000000003</v>
      </c>
      <c r="V670" s="7">
        <v>18</v>
      </c>
      <c r="W670" s="7">
        <f>STOCK[[#This Row],[Precio Final]]-STOCK[[#This Row],[Costo total]]</f>
        <v>6.1999999999999993</v>
      </c>
      <c r="X670" s="7">
        <f>STOCK[[#This Row],[Ganancia Unitaria]]*STOCK[[#This Row],[Salidas]]</f>
        <v>0</v>
      </c>
      <c r="AA670" s="7">
        <f>STOCK[[#This Row],[Costo total]]*STOCK[[#This Row],[Entradas]]</f>
        <v>0</v>
      </c>
      <c r="AB670" s="7">
        <f>STOCK[[#This Row],[Stock Actual]]*STOCK[[#This Row],[Costo total]]</f>
        <v>0</v>
      </c>
    </row>
    <row r="671" spans="1:28" s="12" customFormat="1" ht="50" customHeight="1" x14ac:dyDescent="0.15">
      <c r="A671" s="12" t="s">
        <v>1219</v>
      </c>
      <c r="B671" s="70"/>
      <c r="C671" s="12" t="s">
        <v>4</v>
      </c>
      <c r="D671" s="12" t="s">
        <v>1911</v>
      </c>
      <c r="E671" s="12" t="s">
        <v>1222</v>
      </c>
      <c r="F671" s="12" t="s">
        <v>241</v>
      </c>
      <c r="G671" s="12" t="s">
        <v>214</v>
      </c>
      <c r="H671" s="12">
        <f>STOCK[[#This Row],[Precio Final]]</f>
        <v>22</v>
      </c>
      <c r="I671" s="12">
        <f>STOCK[[#This Row],[Precio Venta Ideal (x1.5)]]</f>
        <v>33.299999999999997</v>
      </c>
      <c r="J671" s="87">
        <v>2</v>
      </c>
      <c r="K671" s="87">
        <f>SUMIFS(VENTAS[Cantidad],VENTAS[Código del producto Vendido],STOCK[[#This Row],[Code]])</f>
        <v>2</v>
      </c>
      <c r="L671" s="87">
        <f>STOCK[[#This Row],[Entradas]]-STOCK[[#This Row],[Salidas]]</f>
        <v>0</v>
      </c>
      <c r="M671" s="12">
        <f>STOCK[[#This Row],[Precio Final]]*10%</f>
        <v>2.2000000000000002</v>
      </c>
      <c r="N671" s="12">
        <v>0</v>
      </c>
      <c r="O671" s="12">
        <v>17.5</v>
      </c>
      <c r="P671" s="12">
        <v>16</v>
      </c>
      <c r="Q671" s="87">
        <v>0</v>
      </c>
      <c r="R671" s="12">
        <v>0</v>
      </c>
      <c r="S671" s="12">
        <v>4</v>
      </c>
      <c r="T671" s="12">
        <f>STOCK[[#This Row],[Costo Unitario (USD)]]+STOCK[[#This Row],[Costo Envío (USD)]]+STOCK[[#This Row],[Comisión 10%]]</f>
        <v>22.2</v>
      </c>
      <c r="U671" s="12">
        <f>STOCK[[#This Row],[Costo total]]*1.5</f>
        <v>33.299999999999997</v>
      </c>
      <c r="V671" s="12">
        <v>22</v>
      </c>
      <c r="W671" s="12">
        <f>STOCK[[#This Row],[Precio Final]]-STOCK[[#This Row],[Costo total]]</f>
        <v>-0.19999999999999929</v>
      </c>
      <c r="X671" s="12">
        <f>STOCK[[#This Row],[Ganancia Unitaria]]*STOCK[[#This Row],[Salidas]]</f>
        <v>-0.39999999999999858</v>
      </c>
      <c r="AA671" s="12">
        <f>STOCK[[#This Row],[Costo total]]*STOCK[[#This Row],[Entradas]]</f>
        <v>44.4</v>
      </c>
      <c r="AB671" s="12">
        <f>STOCK[[#This Row],[Stock Actual]]*STOCK[[#This Row],[Costo total]]</f>
        <v>0</v>
      </c>
    </row>
    <row r="672" spans="1:28" s="7" customFormat="1" ht="50" customHeight="1" x14ac:dyDescent="0.15">
      <c r="A672" s="7" t="s">
        <v>1220</v>
      </c>
      <c r="B672" s="70"/>
      <c r="C672" s="7" t="s">
        <v>4</v>
      </c>
      <c r="D672" s="7" t="s">
        <v>1911</v>
      </c>
      <c r="E672" s="7" t="s">
        <v>1223</v>
      </c>
      <c r="F672" s="7" t="s">
        <v>238</v>
      </c>
      <c r="G672" s="7" t="s">
        <v>214</v>
      </c>
      <c r="H672" s="7">
        <f>STOCK[[#This Row],[Precio Final]]</f>
        <v>45</v>
      </c>
      <c r="I672" s="7">
        <f>STOCK[[#This Row],[Precio Venta Ideal (x1.5)]]</f>
        <v>50.25</v>
      </c>
      <c r="J672" s="8">
        <v>0</v>
      </c>
      <c r="K672" s="8">
        <f>SUMIFS(VENTAS[Cantidad],VENTAS[Código del producto Vendido],STOCK[[#This Row],[Code]])</f>
        <v>0</v>
      </c>
      <c r="L672" s="8">
        <f>STOCK[[#This Row],[Entradas]]-STOCK[[#This Row],[Salidas]]</f>
        <v>0</v>
      </c>
      <c r="M672" s="7">
        <f>STOCK[[#This Row],[Precio Final]]*10%</f>
        <v>4.5</v>
      </c>
      <c r="N672" s="7">
        <v>0</v>
      </c>
      <c r="O672" s="7">
        <v>28.13</v>
      </c>
      <c r="P672" s="7">
        <v>25</v>
      </c>
      <c r="Q672" s="8">
        <v>0</v>
      </c>
      <c r="R672" s="7">
        <v>0</v>
      </c>
      <c r="S672" s="7">
        <v>4</v>
      </c>
      <c r="T672" s="12">
        <f>STOCK[[#This Row],[Costo Unitario (USD)]]+STOCK[[#This Row],[Costo Envío (USD)]]+STOCK[[#This Row],[Comisión 10%]]</f>
        <v>33.5</v>
      </c>
      <c r="U672" s="7">
        <f>STOCK[[#This Row],[Costo total]]*1.5</f>
        <v>50.25</v>
      </c>
      <c r="V672" s="7">
        <v>45</v>
      </c>
      <c r="W672" s="7">
        <f>STOCK[[#This Row],[Precio Final]]-STOCK[[#This Row],[Costo total]]</f>
        <v>11.5</v>
      </c>
      <c r="X672" s="7">
        <f>STOCK[[#This Row],[Ganancia Unitaria]]*STOCK[[#This Row],[Salidas]]</f>
        <v>0</v>
      </c>
      <c r="AA672" s="7">
        <f>STOCK[[#This Row],[Costo total]]*STOCK[[#This Row],[Entradas]]</f>
        <v>0</v>
      </c>
      <c r="AB672" s="7">
        <f>STOCK[[#This Row],[Stock Actual]]*STOCK[[#This Row],[Costo total]]</f>
        <v>0</v>
      </c>
    </row>
    <row r="673" spans="1:29" s="12" customFormat="1" ht="50" customHeight="1" x14ac:dyDescent="0.15">
      <c r="A673" s="12" t="s">
        <v>1221</v>
      </c>
      <c r="B673" s="70"/>
      <c r="C673" s="12" t="s">
        <v>4</v>
      </c>
      <c r="D673" s="12" t="s">
        <v>1911</v>
      </c>
      <c r="E673" s="12" t="s">
        <v>1505</v>
      </c>
      <c r="F673" s="12" t="s">
        <v>2125</v>
      </c>
      <c r="G673" s="12" t="s">
        <v>214</v>
      </c>
      <c r="H673" s="12">
        <f>STOCK[[#This Row],[Precio Final]]</f>
        <v>30</v>
      </c>
      <c r="I673" s="12">
        <f>STOCK[[#This Row],[Precio Venta Ideal (x1.5)]]</f>
        <v>39</v>
      </c>
      <c r="J673" s="87">
        <v>1</v>
      </c>
      <c r="K673" s="87">
        <f>SUMIFS(VENTAS[Cantidad],VENTAS[Código del producto Vendido],STOCK[[#This Row],[Code]])</f>
        <v>0</v>
      </c>
      <c r="L673" s="87">
        <f>STOCK[[#This Row],[Entradas]]-STOCK[[#This Row],[Salidas]]</f>
        <v>1</v>
      </c>
      <c r="M673" s="12">
        <f>STOCK[[#This Row],[Precio Final]]*10%</f>
        <v>3</v>
      </c>
      <c r="N673" s="12">
        <v>0</v>
      </c>
      <c r="O673" s="12">
        <v>0</v>
      </c>
      <c r="P673" s="12">
        <v>19</v>
      </c>
      <c r="Q673" s="87">
        <v>0</v>
      </c>
      <c r="R673" s="12">
        <v>0</v>
      </c>
      <c r="S673" s="12">
        <v>4</v>
      </c>
      <c r="T673" s="12">
        <f>STOCK[[#This Row],[Costo Unitario (USD)]]+STOCK[[#This Row],[Costo Envío (USD)]]+STOCK[[#This Row],[Comisión 10%]]</f>
        <v>26</v>
      </c>
      <c r="U673" s="12">
        <f>STOCK[[#This Row],[Costo total]]*1.5</f>
        <v>39</v>
      </c>
      <c r="V673" s="12">
        <v>30</v>
      </c>
      <c r="W673" s="12">
        <f>STOCK[[#This Row],[Precio Final]]-STOCK[[#This Row],[Costo total]]</f>
        <v>4</v>
      </c>
      <c r="X673" s="12">
        <f>STOCK[[#This Row],[Ganancia Unitaria]]*STOCK[[#This Row],[Salidas]]</f>
        <v>0</v>
      </c>
      <c r="AA673" s="12">
        <f>STOCK[[#This Row],[Costo total]]*STOCK[[#This Row],[Entradas]]</f>
        <v>26</v>
      </c>
      <c r="AB673" s="12">
        <f>STOCK[[#This Row],[Stock Actual]]*STOCK[[#This Row],[Costo total]]</f>
        <v>26</v>
      </c>
    </row>
    <row r="674" spans="1:29" s="7" customFormat="1" ht="50" customHeight="1" x14ac:dyDescent="0.15">
      <c r="A674" s="7" t="s">
        <v>1225</v>
      </c>
      <c r="B674" s="70"/>
      <c r="C674" s="7" t="s">
        <v>4</v>
      </c>
      <c r="D674" s="7" t="s">
        <v>1911</v>
      </c>
      <c r="E674" s="7" t="s">
        <v>1224</v>
      </c>
      <c r="F674" s="7" t="s">
        <v>457</v>
      </c>
      <c r="G674" s="7" t="s">
        <v>214</v>
      </c>
      <c r="H674" s="7">
        <f>STOCK[[#This Row],[Precio Final]]</f>
        <v>25</v>
      </c>
      <c r="I674" s="7">
        <f>STOCK[[#This Row],[Precio Venta Ideal (x1.5)]]</f>
        <v>26.924999999999997</v>
      </c>
      <c r="J674" s="8">
        <v>1</v>
      </c>
      <c r="K674" s="8">
        <f>SUMIFS(VENTAS[Cantidad],VENTAS[Código del producto Vendido],STOCK[[#This Row],[Code]])</f>
        <v>1</v>
      </c>
      <c r="L674" s="8">
        <f>STOCK[[#This Row],[Entradas]]-STOCK[[#This Row],[Salidas]]</f>
        <v>0</v>
      </c>
      <c r="M674" s="7">
        <f>STOCK[[#This Row],[Precio Final]]*10%</f>
        <v>2.5</v>
      </c>
      <c r="N674" s="7">
        <v>0</v>
      </c>
      <c r="O674" s="7">
        <v>12.44</v>
      </c>
      <c r="P674" s="7">
        <v>12.45</v>
      </c>
      <c r="Q674" s="8">
        <v>0</v>
      </c>
      <c r="R674" s="7">
        <v>0</v>
      </c>
      <c r="S674" s="7">
        <v>3</v>
      </c>
      <c r="T674" s="12">
        <f>STOCK[[#This Row],[Costo Unitario (USD)]]+STOCK[[#This Row],[Costo Envío (USD)]]+STOCK[[#This Row],[Comisión 10%]]</f>
        <v>17.95</v>
      </c>
      <c r="U674" s="7">
        <f>STOCK[[#This Row],[Costo total]]*1.5</f>
        <v>26.924999999999997</v>
      </c>
      <c r="V674" s="7">
        <v>25</v>
      </c>
      <c r="W674" s="7">
        <f>STOCK[[#This Row],[Precio Final]]-STOCK[[#This Row],[Costo total]]</f>
        <v>7.0500000000000007</v>
      </c>
      <c r="X674" s="7">
        <f>STOCK[[#This Row],[Ganancia Unitaria]]*STOCK[[#This Row],[Salidas]]</f>
        <v>7.0500000000000007</v>
      </c>
      <c r="AA674" s="7">
        <f>STOCK[[#This Row],[Costo total]]*STOCK[[#This Row],[Entradas]]</f>
        <v>17.95</v>
      </c>
      <c r="AB674" s="7">
        <f>STOCK[[#This Row],[Stock Actual]]*STOCK[[#This Row],[Costo total]]</f>
        <v>0</v>
      </c>
    </row>
    <row r="675" spans="1:29" s="12" customFormat="1" ht="50" customHeight="1" x14ac:dyDescent="0.15">
      <c r="A675" s="12" t="s">
        <v>1226</v>
      </c>
      <c r="B675" s="70"/>
      <c r="C675" s="12" t="s">
        <v>4</v>
      </c>
      <c r="D675" s="12" t="s">
        <v>1912</v>
      </c>
      <c r="E675" s="12" t="s">
        <v>1916</v>
      </c>
      <c r="F675" s="12" t="s">
        <v>2187</v>
      </c>
      <c r="G675" s="12" t="s">
        <v>214</v>
      </c>
      <c r="H675" s="12">
        <f>STOCK[[#This Row],[Precio Final]]</f>
        <v>25</v>
      </c>
      <c r="I675" s="12">
        <f>STOCK[[#This Row],[Precio Venta Ideal (x1.5)]]</f>
        <v>26.924999999999997</v>
      </c>
      <c r="J675" s="87">
        <v>1</v>
      </c>
      <c r="K675" s="87">
        <f>SUMIFS(VENTAS[Cantidad],VENTAS[Código del producto Vendido],STOCK[[#This Row],[Code]])</f>
        <v>0</v>
      </c>
      <c r="L675" s="87">
        <f>STOCK[[#This Row],[Entradas]]-STOCK[[#This Row],[Salidas]]</f>
        <v>1</v>
      </c>
      <c r="M675" s="12">
        <f>STOCK[[#This Row],[Precio Final]]*10%</f>
        <v>2.5</v>
      </c>
      <c r="N675" s="12">
        <v>0</v>
      </c>
      <c r="O675" s="12">
        <v>12.44</v>
      </c>
      <c r="P675" s="12">
        <v>12.45</v>
      </c>
      <c r="Q675" s="87">
        <v>0</v>
      </c>
      <c r="R675" s="12">
        <v>0</v>
      </c>
      <c r="S675" s="12">
        <v>3</v>
      </c>
      <c r="T675" s="12">
        <f>STOCK[[#This Row],[Costo Unitario (USD)]]+STOCK[[#This Row],[Costo Envío (USD)]]+STOCK[[#This Row],[Comisión 10%]]</f>
        <v>17.95</v>
      </c>
      <c r="U675" s="12">
        <f>STOCK[[#This Row],[Costo total]]*1.5</f>
        <v>26.924999999999997</v>
      </c>
      <c r="V675" s="12">
        <v>25</v>
      </c>
      <c r="W675" s="12">
        <f>STOCK[[#This Row],[Precio Final]]-STOCK[[#This Row],[Costo total]]</f>
        <v>7.0500000000000007</v>
      </c>
      <c r="X675" s="12">
        <f>STOCK[[#This Row],[Ganancia Unitaria]]*STOCK[[#This Row],[Salidas]]</f>
        <v>0</v>
      </c>
      <c r="AA675" s="12">
        <f>STOCK[[#This Row],[Costo total]]*STOCK[[#This Row],[Entradas]]</f>
        <v>17.95</v>
      </c>
      <c r="AB675" s="12">
        <f>STOCK[[#This Row],[Stock Actual]]*STOCK[[#This Row],[Costo total]]</f>
        <v>17.95</v>
      </c>
    </row>
    <row r="676" spans="1:29" s="7" customFormat="1" ht="50" customHeight="1" x14ac:dyDescent="0.15">
      <c r="A676" s="7" t="s">
        <v>1227</v>
      </c>
      <c r="B676" s="70"/>
      <c r="C676" s="7" t="s">
        <v>4</v>
      </c>
      <c r="D676" s="7" t="s">
        <v>1911</v>
      </c>
      <c r="E676" s="7" t="s">
        <v>1666</v>
      </c>
      <c r="F676" s="7" t="s">
        <v>2115</v>
      </c>
      <c r="G676" s="7" t="s">
        <v>214</v>
      </c>
      <c r="H676" s="7">
        <f>STOCK[[#This Row],[Precio Final]]</f>
        <v>25</v>
      </c>
      <c r="I676" s="7">
        <f>STOCK[[#This Row],[Precio Venta Ideal (x1.5)]]</f>
        <v>26.924999999999997</v>
      </c>
      <c r="J676" s="8">
        <v>1</v>
      </c>
      <c r="K676" s="8">
        <f>SUMIFS(VENTAS[Cantidad],VENTAS[Código del producto Vendido],STOCK[[#This Row],[Code]])</f>
        <v>0</v>
      </c>
      <c r="L676" s="8">
        <f>STOCK[[#This Row],[Entradas]]-STOCK[[#This Row],[Salidas]]</f>
        <v>1</v>
      </c>
      <c r="M676" s="7">
        <f>STOCK[[#This Row],[Precio Final]]*10%</f>
        <v>2.5</v>
      </c>
      <c r="N676" s="7">
        <v>0</v>
      </c>
      <c r="O676" s="7">
        <v>12.44</v>
      </c>
      <c r="P676" s="7">
        <v>12.45</v>
      </c>
      <c r="Q676" s="8">
        <v>0</v>
      </c>
      <c r="R676" s="7">
        <v>0</v>
      </c>
      <c r="S676" s="7">
        <v>3</v>
      </c>
      <c r="T676" s="12">
        <f>STOCK[[#This Row],[Costo Unitario (USD)]]+STOCK[[#This Row],[Costo Envío (USD)]]+STOCK[[#This Row],[Comisión 10%]]</f>
        <v>17.95</v>
      </c>
      <c r="U676" s="7">
        <f>STOCK[[#This Row],[Costo total]]*1.5</f>
        <v>26.924999999999997</v>
      </c>
      <c r="V676" s="7">
        <v>25</v>
      </c>
      <c r="W676" s="7">
        <f>STOCK[[#This Row],[Precio Final]]-STOCK[[#This Row],[Costo total]]</f>
        <v>7.0500000000000007</v>
      </c>
      <c r="X676" s="7">
        <f>STOCK[[#This Row],[Ganancia Unitaria]]*STOCK[[#This Row],[Salidas]]</f>
        <v>0</v>
      </c>
      <c r="AA676" s="7">
        <f>STOCK[[#This Row],[Costo total]]*STOCK[[#This Row],[Entradas]]</f>
        <v>17.95</v>
      </c>
      <c r="AB676" s="7">
        <f>STOCK[[#This Row],[Stock Actual]]*STOCK[[#This Row],[Costo total]]</f>
        <v>17.95</v>
      </c>
    </row>
    <row r="677" spans="1:29" s="12" customFormat="1" ht="50" customHeight="1" x14ac:dyDescent="0.15">
      <c r="A677" s="12" t="s">
        <v>1228</v>
      </c>
      <c r="B677" s="70"/>
      <c r="C677" s="12" t="s">
        <v>4</v>
      </c>
      <c r="D677" s="12" t="s">
        <v>26</v>
      </c>
      <c r="E677" s="12" t="s">
        <v>1667</v>
      </c>
      <c r="F677" s="12" t="s">
        <v>2132</v>
      </c>
      <c r="G677" s="12" t="s">
        <v>69</v>
      </c>
      <c r="H677" s="12">
        <f>STOCK[[#This Row],[Precio Final]]</f>
        <v>25</v>
      </c>
      <c r="I677" s="12">
        <f>STOCK[[#This Row],[Precio Venta Ideal (x1.5)]]</f>
        <v>31.994999999999997</v>
      </c>
      <c r="J677" s="87">
        <v>2</v>
      </c>
      <c r="K677" s="87">
        <f>SUMIFS(VENTAS[Cantidad],VENTAS[Código del producto Vendido],STOCK[[#This Row],[Code]])</f>
        <v>1</v>
      </c>
      <c r="L677" s="87">
        <f>STOCK[[#This Row],[Entradas]]-STOCK[[#This Row],[Salidas]]</f>
        <v>1</v>
      </c>
      <c r="M677" s="12">
        <f>STOCK[[#This Row],[Precio Final]]*10%</f>
        <v>2.5</v>
      </c>
      <c r="N677" s="12">
        <v>0</v>
      </c>
      <c r="O677" s="12">
        <v>31.43</v>
      </c>
      <c r="P677" s="12">
        <v>13.83</v>
      </c>
      <c r="Q677" s="87">
        <v>0</v>
      </c>
      <c r="R677" s="12">
        <v>0</v>
      </c>
      <c r="S677" s="12">
        <v>5</v>
      </c>
      <c r="T677" s="12">
        <f>STOCK[[#This Row],[Costo Unitario (USD)]]+STOCK[[#This Row],[Costo Envío (USD)]]+STOCK[[#This Row],[Comisión 10%]]</f>
        <v>21.33</v>
      </c>
      <c r="U677" s="12">
        <f>STOCK[[#This Row],[Costo total]]*1.5</f>
        <v>31.994999999999997</v>
      </c>
      <c r="V677" s="12">
        <v>25</v>
      </c>
      <c r="W677" s="12">
        <f>STOCK[[#This Row],[Precio Final]]-STOCK[[#This Row],[Costo total]]</f>
        <v>3.6700000000000017</v>
      </c>
      <c r="X677" s="12">
        <f>STOCK[[#This Row],[Ganancia Unitaria]]*STOCK[[#This Row],[Salidas]]</f>
        <v>3.6700000000000017</v>
      </c>
      <c r="AA677" s="12">
        <f>STOCK[[#This Row],[Costo total]]*STOCK[[#This Row],[Entradas]]</f>
        <v>42.66</v>
      </c>
      <c r="AB677" s="12">
        <f>STOCK[[#This Row],[Stock Actual]]*STOCK[[#This Row],[Costo total]]</f>
        <v>21.33</v>
      </c>
    </row>
    <row r="678" spans="1:29" s="7" customFormat="1" ht="50" customHeight="1" x14ac:dyDescent="0.15">
      <c r="A678" s="7" t="s">
        <v>1229</v>
      </c>
      <c r="B678" s="70"/>
      <c r="C678" s="7" t="s">
        <v>4</v>
      </c>
      <c r="D678" s="7" t="s">
        <v>26</v>
      </c>
      <c r="E678" s="7" t="s">
        <v>1667</v>
      </c>
      <c r="F678" s="7" t="s">
        <v>2103</v>
      </c>
      <c r="G678" s="7" t="s">
        <v>69</v>
      </c>
      <c r="H678" s="7">
        <f>STOCK[[#This Row],[Precio Final]]</f>
        <v>25</v>
      </c>
      <c r="I678" s="7">
        <f>STOCK[[#This Row],[Precio Venta Ideal (x1.5)]]</f>
        <v>31.994999999999997</v>
      </c>
      <c r="J678" s="8">
        <v>2</v>
      </c>
      <c r="K678" s="8">
        <f>SUMIFS(VENTAS[Cantidad],VENTAS[Código del producto Vendido],STOCK[[#This Row],[Code]])</f>
        <v>0</v>
      </c>
      <c r="L678" s="8">
        <f>STOCK[[#This Row],[Entradas]]-STOCK[[#This Row],[Salidas]]</f>
        <v>2</v>
      </c>
      <c r="M678" s="7">
        <f>STOCK[[#This Row],[Precio Final]]*10%</f>
        <v>2.5</v>
      </c>
      <c r="N678" s="7">
        <v>0</v>
      </c>
      <c r="O678" s="7">
        <v>31.43</v>
      </c>
      <c r="P678" s="7">
        <v>13.83</v>
      </c>
      <c r="Q678" s="8">
        <v>0</v>
      </c>
      <c r="R678" s="7">
        <v>0</v>
      </c>
      <c r="S678" s="7">
        <v>5</v>
      </c>
      <c r="T678" s="12">
        <f>STOCK[[#This Row],[Costo Unitario (USD)]]+STOCK[[#This Row],[Costo Envío (USD)]]+STOCK[[#This Row],[Comisión 10%]]</f>
        <v>21.33</v>
      </c>
      <c r="U678" s="7">
        <f>STOCK[[#This Row],[Costo total]]*1.5</f>
        <v>31.994999999999997</v>
      </c>
      <c r="V678" s="7">
        <v>25</v>
      </c>
      <c r="W678" s="7">
        <f>STOCK[[#This Row],[Precio Final]]-STOCK[[#This Row],[Costo total]]</f>
        <v>3.6700000000000017</v>
      </c>
      <c r="X678" s="7">
        <f>STOCK[[#This Row],[Ganancia Unitaria]]*STOCK[[#This Row],[Salidas]]</f>
        <v>0</v>
      </c>
      <c r="AA678" s="7">
        <f>STOCK[[#This Row],[Costo total]]*STOCK[[#This Row],[Entradas]]</f>
        <v>42.66</v>
      </c>
      <c r="AB678" s="7">
        <f>STOCK[[#This Row],[Stock Actual]]*STOCK[[#This Row],[Costo total]]</f>
        <v>42.66</v>
      </c>
      <c r="AC678" s="7">
        <v>22</v>
      </c>
    </row>
    <row r="679" spans="1:29" s="12" customFormat="1" ht="50" customHeight="1" x14ac:dyDescent="0.15">
      <c r="A679" s="12" t="s">
        <v>1230</v>
      </c>
      <c r="B679" s="70"/>
      <c r="C679" s="12" t="s">
        <v>4</v>
      </c>
      <c r="D679" s="12" t="s">
        <v>1519</v>
      </c>
      <c r="E679" s="12" t="s">
        <v>1668</v>
      </c>
      <c r="F679" s="12" t="s">
        <v>2103</v>
      </c>
      <c r="G679" s="12" t="s">
        <v>69</v>
      </c>
      <c r="H679" s="12">
        <f>STOCK[[#This Row],[Precio Final]]</f>
        <v>20</v>
      </c>
      <c r="I679" s="12">
        <f>STOCK[[#This Row],[Precio Venta Ideal (x1.5)]]</f>
        <v>22.11</v>
      </c>
      <c r="J679" s="87">
        <v>2</v>
      </c>
      <c r="K679" s="87">
        <f>SUMIFS(VENTAS[Cantidad],VENTAS[Código del producto Vendido],STOCK[[#This Row],[Code]])</f>
        <v>2</v>
      </c>
      <c r="L679" s="87">
        <f>STOCK[[#This Row],[Entradas]]-STOCK[[#This Row],[Salidas]]</f>
        <v>0</v>
      </c>
      <c r="M679" s="12">
        <f>STOCK[[#This Row],[Precio Final]]*10%</f>
        <v>2</v>
      </c>
      <c r="N679" s="12">
        <v>0</v>
      </c>
      <c r="O679" s="12">
        <v>12.64</v>
      </c>
      <c r="P679" s="12">
        <v>10.74</v>
      </c>
      <c r="Q679" s="87">
        <v>0</v>
      </c>
      <c r="R679" s="12">
        <v>0</v>
      </c>
      <c r="S679" s="12">
        <v>2</v>
      </c>
      <c r="T679" s="12">
        <f>STOCK[[#This Row],[Costo Unitario (USD)]]+STOCK[[#This Row],[Costo Envío (USD)]]+STOCK[[#This Row],[Comisión 10%]]</f>
        <v>14.74</v>
      </c>
      <c r="U679" s="12">
        <f>STOCK[[#This Row],[Costo total]]*1.5</f>
        <v>22.11</v>
      </c>
      <c r="V679" s="12">
        <v>20</v>
      </c>
      <c r="W679" s="12">
        <f>STOCK[[#This Row],[Precio Final]]-STOCK[[#This Row],[Costo total]]</f>
        <v>5.26</v>
      </c>
      <c r="X679" s="12">
        <f>STOCK[[#This Row],[Ganancia Unitaria]]*STOCK[[#This Row],[Salidas]]</f>
        <v>10.52</v>
      </c>
      <c r="AA679" s="12">
        <f>STOCK[[#This Row],[Costo total]]*STOCK[[#This Row],[Entradas]]</f>
        <v>29.48</v>
      </c>
      <c r="AB679" s="12">
        <f>STOCK[[#This Row],[Stock Actual]]*STOCK[[#This Row],[Costo total]]</f>
        <v>0</v>
      </c>
    </row>
    <row r="680" spans="1:29" s="7" customFormat="1" ht="50" customHeight="1" x14ac:dyDescent="0.15">
      <c r="A680" s="7" t="s">
        <v>1231</v>
      </c>
      <c r="B680" s="70"/>
      <c r="C680" s="7" t="s">
        <v>4</v>
      </c>
      <c r="D680" s="7" t="s">
        <v>1788</v>
      </c>
      <c r="E680" s="7" t="s">
        <v>1668</v>
      </c>
      <c r="F680" s="7" t="s">
        <v>2132</v>
      </c>
      <c r="G680" s="7" t="s">
        <v>69</v>
      </c>
      <c r="H680" s="7">
        <f>STOCK[[#This Row],[Precio Final]]</f>
        <v>20</v>
      </c>
      <c r="I680" s="7">
        <f>STOCK[[#This Row],[Precio Venta Ideal (x1.5)]]</f>
        <v>22.11</v>
      </c>
      <c r="J680" s="8">
        <v>1</v>
      </c>
      <c r="K680" s="8">
        <f>SUMIFS(VENTAS[Cantidad],VENTAS[Código del producto Vendido],STOCK[[#This Row],[Code]])</f>
        <v>1</v>
      </c>
      <c r="L680" s="8">
        <f>STOCK[[#This Row],[Entradas]]-STOCK[[#This Row],[Salidas]]</f>
        <v>0</v>
      </c>
      <c r="M680" s="7">
        <f>STOCK[[#This Row],[Precio Final]]*10%</f>
        <v>2</v>
      </c>
      <c r="N680" s="7">
        <v>0</v>
      </c>
      <c r="O680" s="7">
        <v>25.28</v>
      </c>
      <c r="P680" s="7">
        <v>10.74</v>
      </c>
      <c r="Q680" s="8">
        <v>0</v>
      </c>
      <c r="R680" s="7">
        <v>0</v>
      </c>
      <c r="S680" s="7">
        <v>2</v>
      </c>
      <c r="T680" s="12">
        <f>STOCK[[#This Row],[Costo Unitario (USD)]]+STOCK[[#This Row],[Costo Envío (USD)]]+STOCK[[#This Row],[Comisión 10%]]</f>
        <v>14.74</v>
      </c>
      <c r="U680" s="7">
        <f>STOCK[[#This Row],[Costo total]]*1.5</f>
        <v>22.11</v>
      </c>
      <c r="V680" s="7">
        <v>20</v>
      </c>
      <c r="W680" s="7">
        <f>STOCK[[#This Row],[Precio Final]]-STOCK[[#This Row],[Costo total]]</f>
        <v>5.26</v>
      </c>
      <c r="X680" s="7">
        <f>STOCK[[#This Row],[Ganancia Unitaria]]*STOCK[[#This Row],[Salidas]]</f>
        <v>5.26</v>
      </c>
      <c r="AA680" s="7">
        <f>STOCK[[#This Row],[Costo total]]*STOCK[[#This Row],[Entradas]]</f>
        <v>14.74</v>
      </c>
      <c r="AB680" s="7">
        <f>STOCK[[#This Row],[Stock Actual]]*STOCK[[#This Row],[Costo total]]</f>
        <v>0</v>
      </c>
    </row>
    <row r="681" spans="1:29" s="12" customFormat="1" ht="50" customHeight="1" x14ac:dyDescent="0.15">
      <c r="A681" s="12" t="s">
        <v>1232</v>
      </c>
      <c r="B681" s="70"/>
      <c r="C681" s="12" t="s">
        <v>4</v>
      </c>
      <c r="D681" s="12" t="s">
        <v>88</v>
      </c>
      <c r="E681" s="12" t="s">
        <v>1526</v>
      </c>
      <c r="F681" s="12" t="s">
        <v>2101</v>
      </c>
      <c r="G681" s="12" t="s">
        <v>69</v>
      </c>
      <c r="H681" s="12">
        <f>STOCK[[#This Row],[Precio Final]]</f>
        <v>8</v>
      </c>
      <c r="I681" s="12">
        <f>STOCK[[#This Row],[Precio Venta Ideal (x1.5)]]</f>
        <v>8.43</v>
      </c>
      <c r="J681" s="87">
        <v>3</v>
      </c>
      <c r="K681" s="87">
        <f>SUMIFS(VENTAS[Cantidad],VENTAS[Código del producto Vendido],STOCK[[#This Row],[Code]])</f>
        <v>0</v>
      </c>
      <c r="L681" s="87">
        <f>STOCK[[#This Row],[Entradas]]-STOCK[[#This Row],[Salidas]]</f>
        <v>3</v>
      </c>
      <c r="M681" s="12">
        <f>STOCK[[#This Row],[Precio Final]]*10%</f>
        <v>0.8</v>
      </c>
      <c r="N681" s="12">
        <v>0</v>
      </c>
      <c r="O681" s="12">
        <v>4.7699999999999996</v>
      </c>
      <c r="P681" s="12">
        <v>2.82</v>
      </c>
      <c r="Q681" s="87">
        <v>0</v>
      </c>
      <c r="R681" s="12">
        <v>0</v>
      </c>
      <c r="S681" s="12">
        <v>2</v>
      </c>
      <c r="T681" s="12">
        <f>STOCK[[#This Row],[Costo Unitario (USD)]]+STOCK[[#This Row],[Costo Envío (USD)]]+STOCK[[#This Row],[Comisión 10%]]</f>
        <v>5.62</v>
      </c>
      <c r="U681" s="12">
        <f>STOCK[[#This Row],[Costo total]]*1.5</f>
        <v>8.43</v>
      </c>
      <c r="V681" s="12">
        <v>8</v>
      </c>
      <c r="W681" s="12">
        <f>STOCK[[#This Row],[Precio Final]]-STOCK[[#This Row],[Costo total]]</f>
        <v>2.38</v>
      </c>
      <c r="X681" s="12">
        <f>STOCK[[#This Row],[Ganancia Unitaria]]*STOCK[[#This Row],[Salidas]]</f>
        <v>0</v>
      </c>
      <c r="AA681" s="12">
        <f>STOCK[[#This Row],[Costo total]]*STOCK[[#This Row],[Entradas]]</f>
        <v>16.86</v>
      </c>
      <c r="AB681" s="12">
        <f>STOCK[[#This Row],[Stock Actual]]*STOCK[[#This Row],[Costo total]]</f>
        <v>16.86</v>
      </c>
    </row>
    <row r="682" spans="1:29" s="7" customFormat="1" ht="50" customHeight="1" x14ac:dyDescent="0.15">
      <c r="A682" s="7" t="s">
        <v>1233</v>
      </c>
      <c r="B682" s="70"/>
      <c r="C682" s="7" t="s">
        <v>4</v>
      </c>
      <c r="D682" s="7" t="s">
        <v>88</v>
      </c>
      <c r="E682" s="7" t="s">
        <v>1271</v>
      </c>
      <c r="F682" s="7" t="s">
        <v>2101</v>
      </c>
      <c r="G682" s="7" t="s">
        <v>69</v>
      </c>
      <c r="H682" s="7">
        <f>STOCK[[#This Row],[Precio Final]]</f>
        <v>7</v>
      </c>
      <c r="I682" s="7">
        <f>STOCK[[#This Row],[Precio Venta Ideal (x1.5)]]</f>
        <v>8.5050000000000008</v>
      </c>
      <c r="J682" s="8">
        <v>3</v>
      </c>
      <c r="K682" s="8">
        <f>SUMIFS(VENTAS[Cantidad],VENTAS[Código del producto Vendido],STOCK[[#This Row],[Code]])</f>
        <v>0</v>
      </c>
      <c r="L682" s="8">
        <f>STOCK[[#This Row],[Entradas]]-STOCK[[#This Row],[Salidas]]</f>
        <v>3</v>
      </c>
      <c r="M682" s="7">
        <f>STOCK[[#This Row],[Precio Final]]*10%</f>
        <v>0.70000000000000007</v>
      </c>
      <c r="N682" s="7">
        <v>0</v>
      </c>
      <c r="O682" s="7">
        <v>14.13</v>
      </c>
      <c r="P682" s="7">
        <v>2.97</v>
      </c>
      <c r="Q682" s="8">
        <v>0</v>
      </c>
      <c r="R682" s="7">
        <v>0</v>
      </c>
      <c r="S682" s="7">
        <v>2</v>
      </c>
      <c r="T682" s="12">
        <f>STOCK[[#This Row],[Costo Unitario (USD)]]+STOCK[[#This Row],[Costo Envío (USD)]]+STOCK[[#This Row],[Comisión 10%]]</f>
        <v>5.6700000000000008</v>
      </c>
      <c r="U682" s="7">
        <f>STOCK[[#This Row],[Costo total]]*1.5</f>
        <v>8.5050000000000008</v>
      </c>
      <c r="V682" s="7">
        <v>7</v>
      </c>
      <c r="W682" s="7">
        <f>STOCK[[#This Row],[Precio Final]]-STOCK[[#This Row],[Costo total]]</f>
        <v>1.3299999999999992</v>
      </c>
      <c r="X682" s="7">
        <f>STOCK[[#This Row],[Ganancia Unitaria]]*STOCK[[#This Row],[Salidas]]</f>
        <v>0</v>
      </c>
      <c r="AA682" s="7">
        <f>STOCK[[#This Row],[Costo total]]*STOCK[[#This Row],[Entradas]]</f>
        <v>17.010000000000002</v>
      </c>
      <c r="AB682" s="7">
        <f>STOCK[[#This Row],[Stock Actual]]*STOCK[[#This Row],[Costo total]]</f>
        <v>17.010000000000002</v>
      </c>
    </row>
    <row r="683" spans="1:29" s="12" customFormat="1" ht="50" customHeight="1" x14ac:dyDescent="0.15">
      <c r="A683" s="12" t="s">
        <v>1235</v>
      </c>
      <c r="B683" s="70"/>
      <c r="C683" s="12" t="s">
        <v>4</v>
      </c>
      <c r="D683" s="12" t="s">
        <v>1911</v>
      </c>
      <c r="E683" s="12" t="s">
        <v>1272</v>
      </c>
      <c r="F683" s="12" t="s">
        <v>2205</v>
      </c>
      <c r="G683" s="12" t="s">
        <v>69</v>
      </c>
      <c r="H683" s="12">
        <f>STOCK[[#This Row],[Precio Final]]</f>
        <v>25</v>
      </c>
      <c r="I683" s="12">
        <f>STOCK[[#This Row],[Precio Venta Ideal (x1.5)]]</f>
        <v>20.25</v>
      </c>
      <c r="J683" s="87">
        <v>1</v>
      </c>
      <c r="K683" s="87">
        <f>SUMIFS(VENTAS[Cantidad],VENTAS[Código del producto Vendido],STOCK[[#This Row],[Code]])</f>
        <v>0</v>
      </c>
      <c r="L683" s="87">
        <f>STOCK[[#This Row],[Entradas]]-STOCK[[#This Row],[Salidas]]</f>
        <v>1</v>
      </c>
      <c r="M683" s="12">
        <f>STOCK[[#This Row],[Precio Final]]*10%</f>
        <v>2.5</v>
      </c>
      <c r="N683" s="12">
        <v>0</v>
      </c>
      <c r="O683" s="12">
        <v>15.5</v>
      </c>
      <c r="P683" s="12">
        <v>9</v>
      </c>
      <c r="Q683" s="87">
        <v>0</v>
      </c>
      <c r="R683" s="12">
        <v>0</v>
      </c>
      <c r="S683" s="12">
        <v>2</v>
      </c>
      <c r="T683" s="12">
        <f>STOCK[[#This Row],[Costo Unitario (USD)]]+STOCK[[#This Row],[Costo Envío (USD)]]+STOCK[[#This Row],[Comisión 10%]]</f>
        <v>13.5</v>
      </c>
      <c r="U683" s="12">
        <f>STOCK[[#This Row],[Costo total]]*1.5</f>
        <v>20.25</v>
      </c>
      <c r="V683" s="12">
        <v>25</v>
      </c>
      <c r="W683" s="12">
        <f>STOCK[[#This Row],[Precio Final]]-STOCK[[#This Row],[Costo total]]</f>
        <v>11.5</v>
      </c>
      <c r="X683" s="12">
        <f>STOCK[[#This Row],[Ganancia Unitaria]]*STOCK[[#This Row],[Salidas]]</f>
        <v>0</v>
      </c>
      <c r="AA683" s="12">
        <f>STOCK[[#This Row],[Costo total]]*STOCK[[#This Row],[Entradas]]</f>
        <v>13.5</v>
      </c>
      <c r="AB683" s="12">
        <f>STOCK[[#This Row],[Stock Actual]]*STOCK[[#This Row],[Costo total]]</f>
        <v>13.5</v>
      </c>
    </row>
    <row r="684" spans="1:29" s="7" customFormat="1" ht="50" customHeight="1" x14ac:dyDescent="0.15">
      <c r="A684" s="7" t="s">
        <v>1236</v>
      </c>
      <c r="B684" s="70"/>
      <c r="C684" s="7" t="s">
        <v>4</v>
      </c>
      <c r="D684" s="7" t="s">
        <v>134</v>
      </c>
      <c r="E684" s="7" t="s">
        <v>1549</v>
      </c>
      <c r="F684" s="7" t="s">
        <v>2204</v>
      </c>
      <c r="G684" s="7" t="s">
        <v>214</v>
      </c>
      <c r="H684" s="7">
        <f>STOCK[[#This Row],[Precio Final]]</f>
        <v>12</v>
      </c>
      <c r="I684" s="7">
        <f>STOCK[[#This Row],[Precio Venta Ideal (x1.5)]]</f>
        <v>12.299999999999999</v>
      </c>
      <c r="J684" s="8">
        <v>0</v>
      </c>
      <c r="K684" s="8">
        <f>SUMIFS(VENTAS[Cantidad],VENTAS[Código del producto Vendido],STOCK[[#This Row],[Code]])</f>
        <v>0</v>
      </c>
      <c r="L684" s="8">
        <f>STOCK[[#This Row],[Entradas]]-STOCK[[#This Row],[Salidas]]</f>
        <v>0</v>
      </c>
      <c r="M684" s="7">
        <f>STOCK[[#This Row],[Precio Final]]*10%</f>
        <v>1.2000000000000002</v>
      </c>
      <c r="N684" s="7">
        <v>0</v>
      </c>
      <c r="O684" s="7">
        <v>0</v>
      </c>
      <c r="P684" s="7">
        <v>5</v>
      </c>
      <c r="Q684" s="8">
        <v>0</v>
      </c>
      <c r="R684" s="7">
        <v>0</v>
      </c>
      <c r="S684" s="7">
        <v>2</v>
      </c>
      <c r="T684" s="12">
        <f>STOCK[[#This Row],[Costo Unitario (USD)]]+STOCK[[#This Row],[Costo Envío (USD)]]+STOCK[[#This Row],[Comisión 10%]]</f>
        <v>8.1999999999999993</v>
      </c>
      <c r="U684" s="7">
        <f>STOCK[[#This Row],[Costo total]]*1.5</f>
        <v>12.299999999999999</v>
      </c>
      <c r="V684" s="7">
        <v>12</v>
      </c>
      <c r="W684" s="7">
        <f>STOCK[[#This Row],[Precio Final]]-STOCK[[#This Row],[Costo total]]</f>
        <v>3.8000000000000007</v>
      </c>
      <c r="X684" s="7">
        <f>STOCK[[#This Row],[Ganancia Unitaria]]*STOCK[[#This Row],[Salidas]]</f>
        <v>0</v>
      </c>
      <c r="AA684" s="7">
        <f>STOCK[[#This Row],[Costo total]]*STOCK[[#This Row],[Entradas]]</f>
        <v>0</v>
      </c>
      <c r="AB684" s="7">
        <f>STOCK[[#This Row],[Stock Actual]]*STOCK[[#This Row],[Costo total]]</f>
        <v>0</v>
      </c>
    </row>
    <row r="685" spans="1:29" s="12" customFormat="1" ht="50" customHeight="1" x14ac:dyDescent="0.15">
      <c r="A685" s="12" t="s">
        <v>1503</v>
      </c>
      <c r="B685" s="70"/>
      <c r="C685" s="12" t="s">
        <v>4</v>
      </c>
      <c r="D685" s="12" t="s">
        <v>27</v>
      </c>
      <c r="E685" s="12" t="s">
        <v>1404</v>
      </c>
      <c r="F685" s="12" t="s">
        <v>2117</v>
      </c>
      <c r="G685" s="12" t="s">
        <v>1144</v>
      </c>
      <c r="H685" s="12">
        <f>STOCK[[#This Row],[Precio Final]]</f>
        <v>25</v>
      </c>
      <c r="I685" s="12">
        <f>STOCK[[#This Row],[Precio Venta Ideal (x1.5)]]</f>
        <v>26.25</v>
      </c>
      <c r="J685" s="87">
        <v>3</v>
      </c>
      <c r="K685" s="87">
        <f>SUMIFS(VENTAS[Cantidad],VENTAS[Código del producto Vendido],STOCK[[#This Row],[Code]])</f>
        <v>1</v>
      </c>
      <c r="L685" s="87">
        <f>STOCK[[#This Row],[Entradas]]-STOCK[[#This Row],[Salidas]]</f>
        <v>2</v>
      </c>
      <c r="M685" s="12">
        <f>STOCK[[#This Row],[Precio Final]]*10%</f>
        <v>2.5</v>
      </c>
      <c r="N685" s="12">
        <v>0</v>
      </c>
      <c r="O685" s="12">
        <v>0</v>
      </c>
      <c r="P685" s="12">
        <v>10</v>
      </c>
      <c r="Q685" s="87">
        <v>0</v>
      </c>
      <c r="R685" s="12">
        <v>0</v>
      </c>
      <c r="S685" s="12">
        <v>5</v>
      </c>
      <c r="T685" s="12">
        <f>STOCK[[#This Row],[Costo Unitario (USD)]]+STOCK[[#This Row],[Costo Envío (USD)]]+STOCK[[#This Row],[Comisión 10%]]</f>
        <v>17.5</v>
      </c>
      <c r="U685" s="12">
        <f>STOCK[[#This Row],[Costo total]]*1.5</f>
        <v>26.25</v>
      </c>
      <c r="V685" s="12">
        <v>25</v>
      </c>
      <c r="W685" s="12">
        <f>STOCK[[#This Row],[Precio Final]]-STOCK[[#This Row],[Costo total]]</f>
        <v>7.5</v>
      </c>
      <c r="X685" s="12">
        <f>STOCK[[#This Row],[Ganancia Unitaria]]*STOCK[[#This Row],[Salidas]]</f>
        <v>7.5</v>
      </c>
      <c r="AA685" s="12">
        <f>STOCK[[#This Row],[Costo total]]*STOCK[[#This Row],[Entradas]]</f>
        <v>52.5</v>
      </c>
      <c r="AB685" s="12">
        <f>STOCK[[#This Row],[Stock Actual]]*STOCK[[#This Row],[Costo total]]</f>
        <v>35</v>
      </c>
    </row>
    <row r="686" spans="1:29" s="7" customFormat="1" ht="50" customHeight="1" x14ac:dyDescent="0.15">
      <c r="A686" s="7" t="s">
        <v>1237</v>
      </c>
      <c r="B686" s="70"/>
      <c r="C686" s="7" t="s">
        <v>4</v>
      </c>
      <c r="D686" s="7" t="s">
        <v>134</v>
      </c>
      <c r="E686" s="7" t="s">
        <v>1669</v>
      </c>
      <c r="F686" s="7" t="s">
        <v>2178</v>
      </c>
      <c r="G686" s="7" t="s">
        <v>214</v>
      </c>
      <c r="H686" s="7">
        <f>STOCK[[#This Row],[Precio Final]]</f>
        <v>12</v>
      </c>
      <c r="I686" s="7">
        <f>STOCK[[#This Row],[Precio Venta Ideal (x1.5)]]</f>
        <v>12.299999999999999</v>
      </c>
      <c r="J686" s="8">
        <v>0</v>
      </c>
      <c r="K686" s="8">
        <f>SUMIFS(VENTAS[Cantidad],VENTAS[Código del producto Vendido],STOCK[[#This Row],[Code]])</f>
        <v>0</v>
      </c>
      <c r="L686" s="8">
        <f>STOCK[[#This Row],[Entradas]]-STOCK[[#This Row],[Salidas]]</f>
        <v>0</v>
      </c>
      <c r="M686" s="7">
        <f>STOCK[[#This Row],[Precio Final]]*10%</f>
        <v>1.2000000000000002</v>
      </c>
      <c r="N686" s="7">
        <v>0</v>
      </c>
      <c r="O686" s="7">
        <v>0</v>
      </c>
      <c r="P686" s="7">
        <v>5</v>
      </c>
      <c r="Q686" s="8">
        <v>0</v>
      </c>
      <c r="R686" s="7">
        <v>0</v>
      </c>
      <c r="S686" s="7">
        <v>2</v>
      </c>
      <c r="T686" s="12">
        <f>STOCK[[#This Row],[Costo Unitario (USD)]]+STOCK[[#This Row],[Costo Envío (USD)]]+STOCK[[#This Row],[Comisión 10%]]</f>
        <v>8.1999999999999993</v>
      </c>
      <c r="U686" s="7">
        <f>STOCK[[#This Row],[Costo total]]*1.5</f>
        <v>12.299999999999999</v>
      </c>
      <c r="V686" s="7">
        <v>12</v>
      </c>
      <c r="W686" s="7">
        <f>STOCK[[#This Row],[Precio Final]]-STOCK[[#This Row],[Costo total]]</f>
        <v>3.8000000000000007</v>
      </c>
      <c r="X686" s="7">
        <f>STOCK[[#This Row],[Ganancia Unitaria]]*STOCK[[#This Row],[Salidas]]</f>
        <v>0</v>
      </c>
      <c r="AA686" s="7">
        <f>STOCK[[#This Row],[Costo total]]*STOCK[[#This Row],[Entradas]]</f>
        <v>0</v>
      </c>
      <c r="AB686" s="7">
        <f>STOCK[[#This Row],[Stock Actual]]*STOCK[[#This Row],[Costo total]]</f>
        <v>0</v>
      </c>
    </row>
    <row r="687" spans="1:29" s="12" customFormat="1" ht="50" customHeight="1" x14ac:dyDescent="0.15">
      <c r="A687" s="12" t="s">
        <v>1238</v>
      </c>
      <c r="B687" s="70"/>
      <c r="C687" s="12" t="s">
        <v>4</v>
      </c>
      <c r="D687" s="12" t="s">
        <v>134</v>
      </c>
      <c r="E687" s="12" t="s">
        <v>1280</v>
      </c>
      <c r="F687" s="12" t="s">
        <v>2117</v>
      </c>
      <c r="G687" s="12" t="s">
        <v>69</v>
      </c>
      <c r="H687" s="12">
        <f>STOCK[[#This Row],[Precio Final]]</f>
        <v>3</v>
      </c>
      <c r="I687" s="12">
        <f>STOCK[[#This Row],[Precio Venta Ideal (x1.5)]]</f>
        <v>3.1500000000000004</v>
      </c>
      <c r="J687" s="87">
        <v>2</v>
      </c>
      <c r="K687" s="87">
        <f>SUMIFS(VENTAS[Cantidad],VENTAS[Código del producto Vendido],STOCK[[#This Row],[Code]])</f>
        <v>0</v>
      </c>
      <c r="L687" s="87">
        <f>STOCK[[#This Row],[Entradas]]-STOCK[[#This Row],[Salidas]]</f>
        <v>2</v>
      </c>
      <c r="M687" s="12">
        <f>STOCK[[#This Row],[Precio Final]]*10%</f>
        <v>0.30000000000000004</v>
      </c>
      <c r="N687" s="12">
        <v>0</v>
      </c>
      <c r="O687" s="12">
        <v>0</v>
      </c>
      <c r="P687" s="12">
        <v>1.3</v>
      </c>
      <c r="Q687" s="87">
        <v>0</v>
      </c>
      <c r="R687" s="12">
        <v>0</v>
      </c>
      <c r="S687" s="12">
        <v>0.5</v>
      </c>
      <c r="T687" s="12">
        <f>STOCK[[#This Row],[Costo Unitario (USD)]]+STOCK[[#This Row],[Costo Envío (USD)]]+STOCK[[#This Row],[Comisión 10%]]</f>
        <v>2.1</v>
      </c>
      <c r="U687" s="12">
        <f>STOCK[[#This Row],[Costo total]]*1.5</f>
        <v>3.1500000000000004</v>
      </c>
      <c r="V687" s="12">
        <v>3</v>
      </c>
      <c r="W687" s="12">
        <f>STOCK[[#This Row],[Precio Final]]-STOCK[[#This Row],[Costo total]]</f>
        <v>0.89999999999999991</v>
      </c>
      <c r="X687" s="12">
        <f>STOCK[[#This Row],[Ganancia Unitaria]]*STOCK[[#This Row],[Salidas]]</f>
        <v>0</v>
      </c>
      <c r="AA687" s="12">
        <f>STOCK[[#This Row],[Costo total]]*STOCK[[#This Row],[Entradas]]</f>
        <v>4.2</v>
      </c>
      <c r="AB687" s="12">
        <f>STOCK[[#This Row],[Stock Actual]]*STOCK[[#This Row],[Costo total]]</f>
        <v>4.2</v>
      </c>
    </row>
    <row r="688" spans="1:29" s="7" customFormat="1" ht="50" customHeight="1" x14ac:dyDescent="0.15">
      <c r="A688" s="7" t="s">
        <v>1239</v>
      </c>
      <c r="B688" s="70"/>
      <c r="C688" s="7" t="s">
        <v>4</v>
      </c>
      <c r="D688" s="7" t="s">
        <v>1519</v>
      </c>
      <c r="E688" s="7" t="s">
        <v>1281</v>
      </c>
      <c r="F688" s="7" t="s">
        <v>2125</v>
      </c>
      <c r="G688" s="7" t="s">
        <v>214</v>
      </c>
      <c r="H688" s="7">
        <f>STOCK[[#This Row],[Precio Final]]</f>
        <v>19</v>
      </c>
      <c r="I688" s="7">
        <f>STOCK[[#This Row],[Precio Venta Ideal (x1.5)]]</f>
        <v>19.350000000000001</v>
      </c>
      <c r="J688" s="8">
        <v>1</v>
      </c>
      <c r="K688" s="8">
        <f>SUMIFS(VENTAS[Cantidad],VENTAS[Código del producto Vendido],STOCK[[#This Row],[Code]])</f>
        <v>0</v>
      </c>
      <c r="L688" s="8">
        <f>STOCK[[#This Row],[Entradas]]-STOCK[[#This Row],[Salidas]]</f>
        <v>1</v>
      </c>
      <c r="M688" s="7">
        <f>STOCK[[#This Row],[Precio Final]]*10%</f>
        <v>1.9000000000000001</v>
      </c>
      <c r="N688" s="7">
        <v>0</v>
      </c>
      <c r="O688" s="7">
        <v>0</v>
      </c>
      <c r="P688" s="7">
        <v>9</v>
      </c>
      <c r="Q688" s="8">
        <v>0</v>
      </c>
      <c r="R688" s="7">
        <v>0</v>
      </c>
      <c r="S688" s="7">
        <v>2</v>
      </c>
      <c r="T688" s="12">
        <f>STOCK[[#This Row],[Costo Unitario (USD)]]+STOCK[[#This Row],[Costo Envío (USD)]]+STOCK[[#This Row],[Comisión 10%]]</f>
        <v>12.9</v>
      </c>
      <c r="U688" s="7">
        <f>STOCK[[#This Row],[Costo total]]*1.5</f>
        <v>19.350000000000001</v>
      </c>
      <c r="V688" s="7">
        <v>19</v>
      </c>
      <c r="W688" s="7">
        <f>STOCK[[#This Row],[Precio Final]]-STOCK[[#This Row],[Costo total]]</f>
        <v>6.1</v>
      </c>
      <c r="X688" s="7">
        <f>STOCK[[#This Row],[Ganancia Unitaria]]*STOCK[[#This Row],[Salidas]]</f>
        <v>0</v>
      </c>
      <c r="AA688" s="7">
        <f>STOCK[[#This Row],[Costo total]]*STOCK[[#This Row],[Entradas]]</f>
        <v>12.9</v>
      </c>
      <c r="AB688" s="7">
        <f>STOCK[[#This Row],[Stock Actual]]*STOCK[[#This Row],[Costo total]]</f>
        <v>12.9</v>
      </c>
    </row>
    <row r="689" spans="1:28" s="12" customFormat="1" ht="50" customHeight="1" x14ac:dyDescent="0.15">
      <c r="A689" s="12" t="s">
        <v>1240</v>
      </c>
      <c r="B689" s="70"/>
      <c r="C689" s="12" t="s">
        <v>4</v>
      </c>
      <c r="D689" s="12" t="s">
        <v>1519</v>
      </c>
      <c r="E689" s="12" t="s">
        <v>1282</v>
      </c>
      <c r="F689" s="12" t="s">
        <v>241</v>
      </c>
      <c r="G689" s="12" t="s">
        <v>1144</v>
      </c>
      <c r="H689" s="12">
        <f>STOCK[[#This Row],[Precio Final]]</f>
        <v>18</v>
      </c>
      <c r="I689" s="12">
        <f>STOCK[[#This Row],[Precio Venta Ideal (x1.5)]]</f>
        <v>19.68</v>
      </c>
      <c r="J689" s="87">
        <v>1</v>
      </c>
      <c r="K689" s="87">
        <f>SUMIFS(VENTAS[Cantidad],VENTAS[Código del producto Vendido],STOCK[[#This Row],[Code]])</f>
        <v>1</v>
      </c>
      <c r="L689" s="87">
        <f>STOCK[[#This Row],[Entradas]]-STOCK[[#This Row],[Salidas]]</f>
        <v>0</v>
      </c>
      <c r="M689" s="12">
        <f>STOCK[[#This Row],[Precio Final]]*10%</f>
        <v>1.8</v>
      </c>
      <c r="N689" s="12">
        <v>0</v>
      </c>
      <c r="O689" s="12">
        <v>0</v>
      </c>
      <c r="P689" s="12">
        <v>9.32</v>
      </c>
      <c r="Q689" s="87">
        <v>0</v>
      </c>
      <c r="R689" s="12">
        <v>0</v>
      </c>
      <c r="S689" s="12">
        <v>2</v>
      </c>
      <c r="T689" s="12">
        <f>STOCK[[#This Row],[Costo Unitario (USD)]]+STOCK[[#This Row],[Costo Envío (USD)]]+STOCK[[#This Row],[Comisión 10%]]</f>
        <v>13.120000000000001</v>
      </c>
      <c r="U689" s="12">
        <f>STOCK[[#This Row],[Costo total]]*1.5</f>
        <v>19.68</v>
      </c>
      <c r="V689" s="12">
        <v>18</v>
      </c>
      <c r="W689" s="12">
        <f>STOCK[[#This Row],[Precio Final]]-STOCK[[#This Row],[Costo total]]</f>
        <v>4.879999999999999</v>
      </c>
      <c r="X689" s="12">
        <f>STOCK[[#This Row],[Ganancia Unitaria]]*STOCK[[#This Row],[Salidas]]</f>
        <v>4.879999999999999</v>
      </c>
      <c r="AA689" s="12">
        <f>STOCK[[#This Row],[Costo total]]*STOCK[[#This Row],[Entradas]]</f>
        <v>13.120000000000001</v>
      </c>
      <c r="AB689" s="12">
        <f>STOCK[[#This Row],[Stock Actual]]*STOCK[[#This Row],[Costo total]]</f>
        <v>0</v>
      </c>
    </row>
    <row r="690" spans="1:28" s="7" customFormat="1" ht="50" customHeight="1" x14ac:dyDescent="0.15">
      <c r="A690" s="7" t="s">
        <v>1241</v>
      </c>
      <c r="B690" s="70"/>
      <c r="C690" s="7" t="s">
        <v>4</v>
      </c>
      <c r="D690" s="7" t="s">
        <v>1519</v>
      </c>
      <c r="E690" s="7" t="s">
        <v>1283</v>
      </c>
      <c r="F690" s="7" t="s">
        <v>243</v>
      </c>
      <c r="G690" s="7" t="s">
        <v>1144</v>
      </c>
      <c r="H690" s="7">
        <f>STOCK[[#This Row],[Precio Final]]</f>
        <v>20</v>
      </c>
      <c r="I690" s="7">
        <f>STOCK[[#This Row],[Precio Venta Ideal (x1.5)]]</f>
        <v>24</v>
      </c>
      <c r="J690" s="8">
        <v>0</v>
      </c>
      <c r="K690" s="8">
        <f>SUMIFS(VENTAS[Cantidad],VENTAS[Código del producto Vendido],STOCK[[#This Row],[Code]])</f>
        <v>0</v>
      </c>
      <c r="L690" s="8">
        <f>STOCK[[#This Row],[Entradas]]-STOCK[[#This Row],[Salidas]]</f>
        <v>0</v>
      </c>
      <c r="M690" s="7">
        <f>STOCK[[#This Row],[Precio Final]]*10%</f>
        <v>2</v>
      </c>
      <c r="N690" s="7">
        <v>0</v>
      </c>
      <c r="O690" s="7">
        <v>0</v>
      </c>
      <c r="P690" s="7">
        <v>12</v>
      </c>
      <c r="Q690" s="8">
        <v>0</v>
      </c>
      <c r="R690" s="7">
        <v>0</v>
      </c>
      <c r="S690" s="7">
        <v>2</v>
      </c>
      <c r="T690" s="12">
        <f>STOCK[[#This Row],[Costo Unitario (USD)]]+STOCK[[#This Row],[Costo Envío (USD)]]+STOCK[[#This Row],[Comisión 10%]]</f>
        <v>16</v>
      </c>
      <c r="U690" s="7">
        <f>STOCK[[#This Row],[Costo total]]*1.5</f>
        <v>24</v>
      </c>
      <c r="V690" s="7">
        <v>20</v>
      </c>
      <c r="W690" s="7">
        <f>STOCK[[#This Row],[Precio Final]]-STOCK[[#This Row],[Costo total]]</f>
        <v>4</v>
      </c>
      <c r="X690" s="7">
        <f>STOCK[[#This Row],[Ganancia Unitaria]]*STOCK[[#This Row],[Salidas]]</f>
        <v>0</v>
      </c>
      <c r="AA690" s="7">
        <f>STOCK[[#This Row],[Costo total]]*STOCK[[#This Row],[Entradas]]</f>
        <v>0</v>
      </c>
      <c r="AB690" s="7">
        <f>STOCK[[#This Row],[Stock Actual]]*STOCK[[#This Row],[Costo total]]</f>
        <v>0</v>
      </c>
    </row>
    <row r="691" spans="1:28" s="12" customFormat="1" ht="50" customHeight="1" x14ac:dyDescent="0.15">
      <c r="A691" s="12" t="s">
        <v>1242</v>
      </c>
      <c r="B691" s="70"/>
      <c r="C691" s="12" t="s">
        <v>4</v>
      </c>
      <c r="D691" s="12" t="s">
        <v>1519</v>
      </c>
      <c r="E691" s="12" t="s">
        <v>1282</v>
      </c>
      <c r="F691" s="12" t="s">
        <v>238</v>
      </c>
      <c r="G691" s="12" t="s">
        <v>1144</v>
      </c>
      <c r="H691" s="12">
        <f>STOCK[[#This Row],[Precio Final]]</f>
        <v>18</v>
      </c>
      <c r="I691" s="12">
        <f>STOCK[[#This Row],[Precio Venta Ideal (x1.5)]]</f>
        <v>19.68</v>
      </c>
      <c r="J691" s="87">
        <v>1</v>
      </c>
      <c r="K691" s="87">
        <f>SUMIFS(VENTAS[Cantidad],VENTAS[Código del producto Vendido],STOCK[[#This Row],[Code]])</f>
        <v>1</v>
      </c>
      <c r="L691" s="87">
        <f>STOCK[[#This Row],[Entradas]]-STOCK[[#This Row],[Salidas]]</f>
        <v>0</v>
      </c>
      <c r="M691" s="12">
        <f>STOCK[[#This Row],[Precio Final]]*10%</f>
        <v>1.8</v>
      </c>
      <c r="N691" s="12">
        <v>0</v>
      </c>
      <c r="O691" s="12">
        <v>0</v>
      </c>
      <c r="P691" s="12">
        <v>9.32</v>
      </c>
      <c r="Q691" s="87">
        <v>0</v>
      </c>
      <c r="R691" s="12">
        <v>0</v>
      </c>
      <c r="S691" s="12">
        <v>2</v>
      </c>
      <c r="T691" s="12">
        <f>STOCK[[#This Row],[Costo Unitario (USD)]]+STOCK[[#This Row],[Costo Envío (USD)]]+STOCK[[#This Row],[Comisión 10%]]</f>
        <v>13.120000000000001</v>
      </c>
      <c r="U691" s="12">
        <f>STOCK[[#This Row],[Costo total]]*1.5</f>
        <v>19.68</v>
      </c>
      <c r="V691" s="12">
        <v>18</v>
      </c>
      <c r="W691" s="12">
        <f>STOCK[[#This Row],[Precio Final]]-STOCK[[#This Row],[Costo total]]</f>
        <v>4.879999999999999</v>
      </c>
      <c r="X691" s="12">
        <f>STOCK[[#This Row],[Ganancia Unitaria]]*STOCK[[#This Row],[Salidas]]</f>
        <v>4.879999999999999</v>
      </c>
      <c r="AA691" s="12">
        <f>STOCK[[#This Row],[Costo total]]*STOCK[[#This Row],[Entradas]]</f>
        <v>13.120000000000001</v>
      </c>
      <c r="AB691" s="12">
        <f>STOCK[[#This Row],[Stock Actual]]*STOCK[[#This Row],[Costo total]]</f>
        <v>0</v>
      </c>
    </row>
    <row r="692" spans="1:28" s="7" customFormat="1" ht="50" customHeight="1" x14ac:dyDescent="0.15">
      <c r="A692" s="7" t="s">
        <v>1243</v>
      </c>
      <c r="B692" s="70"/>
      <c r="C692" s="7" t="s">
        <v>4</v>
      </c>
      <c r="D692" s="7" t="s">
        <v>1911</v>
      </c>
      <c r="E692" s="7" t="s">
        <v>1670</v>
      </c>
      <c r="F692" s="7" t="s">
        <v>243</v>
      </c>
      <c r="G692" s="7" t="s">
        <v>214</v>
      </c>
      <c r="H692" s="7">
        <f>STOCK[[#This Row],[Precio Final]]</f>
        <v>18</v>
      </c>
      <c r="I692" s="7">
        <f>STOCK[[#This Row],[Precio Venta Ideal (x1.5)]]</f>
        <v>19.68</v>
      </c>
      <c r="J692" s="8">
        <v>0</v>
      </c>
      <c r="K692" s="8">
        <f>SUMIFS(VENTAS[Cantidad],VENTAS[Código del producto Vendido],STOCK[[#This Row],[Code]])</f>
        <v>0</v>
      </c>
      <c r="L692" s="8">
        <f>STOCK[[#This Row],[Entradas]]-STOCK[[#This Row],[Salidas]]</f>
        <v>0</v>
      </c>
      <c r="M692" s="7">
        <f>STOCK[[#This Row],[Precio Final]]*10%</f>
        <v>1.8</v>
      </c>
      <c r="N692" s="7">
        <v>0</v>
      </c>
      <c r="O692" s="7">
        <v>0</v>
      </c>
      <c r="P692" s="7">
        <v>9.32</v>
      </c>
      <c r="Q692" s="8">
        <v>0</v>
      </c>
      <c r="R692" s="7">
        <v>0</v>
      </c>
      <c r="S692" s="7">
        <v>2</v>
      </c>
      <c r="T692" s="12">
        <f>STOCK[[#This Row],[Costo Unitario (USD)]]+STOCK[[#This Row],[Costo Envío (USD)]]+STOCK[[#This Row],[Comisión 10%]]</f>
        <v>13.120000000000001</v>
      </c>
      <c r="U692" s="7">
        <f>STOCK[[#This Row],[Costo total]]*1.5</f>
        <v>19.68</v>
      </c>
      <c r="V692" s="7">
        <v>18</v>
      </c>
      <c r="W692" s="7">
        <f>STOCK[[#This Row],[Precio Final]]-STOCK[[#This Row],[Costo total]]</f>
        <v>4.879999999999999</v>
      </c>
      <c r="X692" s="7">
        <f>STOCK[[#This Row],[Ganancia Unitaria]]*STOCK[[#This Row],[Salidas]]</f>
        <v>0</v>
      </c>
      <c r="AA692" s="7">
        <f>STOCK[[#This Row],[Costo total]]*STOCK[[#This Row],[Entradas]]</f>
        <v>0</v>
      </c>
      <c r="AB692" s="7">
        <f>STOCK[[#This Row],[Stock Actual]]*STOCK[[#This Row],[Costo total]]</f>
        <v>0</v>
      </c>
    </row>
    <row r="693" spans="1:28" s="12" customFormat="1" ht="50" customHeight="1" x14ac:dyDescent="0.15">
      <c r="A693" s="12" t="s">
        <v>1244</v>
      </c>
      <c r="B693" s="70"/>
      <c r="C693" s="12" t="s">
        <v>4</v>
      </c>
      <c r="D693" s="12" t="s">
        <v>1911</v>
      </c>
      <c r="E693" s="12" t="s">
        <v>1671</v>
      </c>
      <c r="F693" s="12" t="s">
        <v>2203</v>
      </c>
      <c r="G693" s="12" t="s">
        <v>1144</v>
      </c>
      <c r="H693" s="12">
        <f>STOCK[[#This Row],[Precio Final]]</f>
        <v>12</v>
      </c>
      <c r="I693" s="12">
        <f>STOCK[[#This Row],[Precio Venta Ideal (x1.5)]]</f>
        <v>15.299999999999999</v>
      </c>
      <c r="J693" s="87">
        <v>3</v>
      </c>
      <c r="K693" s="87">
        <f>SUMIFS(VENTAS[Cantidad],VENTAS[Código del producto Vendido],STOCK[[#This Row],[Code]])</f>
        <v>1</v>
      </c>
      <c r="L693" s="87">
        <f>STOCK[[#This Row],[Entradas]]-STOCK[[#This Row],[Salidas]]</f>
        <v>2</v>
      </c>
      <c r="M693" s="12">
        <f>STOCK[[#This Row],[Precio Final]]*10%</f>
        <v>1.2000000000000002</v>
      </c>
      <c r="N693" s="12">
        <v>0</v>
      </c>
      <c r="O693" s="12">
        <v>22.5</v>
      </c>
      <c r="P693" s="12">
        <v>7</v>
      </c>
      <c r="Q693" s="87">
        <v>0</v>
      </c>
      <c r="R693" s="12">
        <v>0</v>
      </c>
      <c r="S693" s="12">
        <v>2</v>
      </c>
      <c r="T693" s="12">
        <f>STOCK[[#This Row],[Costo Unitario (USD)]]+STOCK[[#This Row],[Costo Envío (USD)]]+STOCK[[#This Row],[Comisión 10%]]</f>
        <v>10.199999999999999</v>
      </c>
      <c r="U693" s="12">
        <f>STOCK[[#This Row],[Costo total]]*1.5</f>
        <v>15.299999999999999</v>
      </c>
      <c r="V693" s="12">
        <v>12</v>
      </c>
      <c r="W693" s="12">
        <f>STOCK[[#This Row],[Precio Final]]-STOCK[[#This Row],[Costo total]]</f>
        <v>1.8000000000000007</v>
      </c>
      <c r="X693" s="12">
        <f>STOCK[[#This Row],[Ganancia Unitaria]]*STOCK[[#This Row],[Salidas]]</f>
        <v>1.8000000000000007</v>
      </c>
      <c r="AA693" s="12">
        <f>STOCK[[#This Row],[Costo total]]*STOCK[[#This Row],[Entradas]]</f>
        <v>30.599999999999998</v>
      </c>
      <c r="AB693" s="12">
        <f>STOCK[[#This Row],[Stock Actual]]*STOCK[[#This Row],[Costo total]]</f>
        <v>20.399999999999999</v>
      </c>
    </row>
    <row r="694" spans="1:28" s="7" customFormat="1" ht="50" customHeight="1" x14ac:dyDescent="0.15">
      <c r="A694" s="7" t="s">
        <v>1245</v>
      </c>
      <c r="B694" s="70"/>
      <c r="C694" s="7" t="s">
        <v>4</v>
      </c>
      <c r="D694" s="7" t="s">
        <v>1911</v>
      </c>
      <c r="E694" s="7" t="s">
        <v>1671</v>
      </c>
      <c r="F694" s="7" t="s">
        <v>2202</v>
      </c>
      <c r="G694" s="7" t="s">
        <v>1144</v>
      </c>
      <c r="H694" s="7">
        <f>STOCK[[#This Row],[Precio Final]]</f>
        <v>12</v>
      </c>
      <c r="I694" s="7">
        <f>STOCK[[#This Row],[Precio Venta Ideal (x1.5)]]</f>
        <v>15.299999999999999</v>
      </c>
      <c r="J694" s="8">
        <v>4</v>
      </c>
      <c r="K694" s="8">
        <f>SUMIFS(VENTAS[Cantidad],VENTAS[Código del producto Vendido],STOCK[[#This Row],[Code]])</f>
        <v>2</v>
      </c>
      <c r="L694" s="8">
        <f>STOCK[[#This Row],[Entradas]]-STOCK[[#This Row],[Salidas]]</f>
        <v>2</v>
      </c>
      <c r="M694" s="7">
        <f>STOCK[[#This Row],[Precio Final]]*10%</f>
        <v>1.2000000000000002</v>
      </c>
      <c r="N694" s="7">
        <v>0</v>
      </c>
      <c r="O694" s="7">
        <v>22.5</v>
      </c>
      <c r="P694" s="7">
        <v>7</v>
      </c>
      <c r="Q694" s="8">
        <v>0</v>
      </c>
      <c r="R694" s="7">
        <v>0</v>
      </c>
      <c r="S694" s="7">
        <v>2</v>
      </c>
      <c r="T694" s="12">
        <f>STOCK[[#This Row],[Costo Unitario (USD)]]+STOCK[[#This Row],[Costo Envío (USD)]]+STOCK[[#This Row],[Comisión 10%]]</f>
        <v>10.199999999999999</v>
      </c>
      <c r="U694" s="7">
        <f>STOCK[[#This Row],[Costo total]]*1.5</f>
        <v>15.299999999999999</v>
      </c>
      <c r="V694" s="7">
        <v>12</v>
      </c>
      <c r="W694" s="7">
        <f>STOCK[[#This Row],[Precio Final]]-STOCK[[#This Row],[Costo total]]</f>
        <v>1.8000000000000007</v>
      </c>
      <c r="X694" s="7">
        <f>STOCK[[#This Row],[Ganancia Unitaria]]*STOCK[[#This Row],[Salidas]]</f>
        <v>3.6000000000000014</v>
      </c>
      <c r="AA694" s="7">
        <f>STOCK[[#This Row],[Costo total]]*STOCK[[#This Row],[Entradas]]</f>
        <v>40.799999999999997</v>
      </c>
      <c r="AB694" s="7">
        <f>STOCK[[#This Row],[Stock Actual]]*STOCK[[#This Row],[Costo total]]</f>
        <v>20.399999999999999</v>
      </c>
    </row>
    <row r="695" spans="1:28" s="12" customFormat="1" ht="50" customHeight="1" x14ac:dyDescent="0.15">
      <c r="A695" s="12" t="s">
        <v>1246</v>
      </c>
      <c r="B695" s="70"/>
      <c r="C695" s="12" t="s">
        <v>4</v>
      </c>
      <c r="D695" s="12" t="s">
        <v>1911</v>
      </c>
      <c r="E695" s="12" t="s">
        <v>1671</v>
      </c>
      <c r="F695" s="12" t="s">
        <v>2201</v>
      </c>
      <c r="G695" s="12" t="s">
        <v>1144</v>
      </c>
      <c r="H695" s="12">
        <f>STOCK[[#This Row],[Precio Final]]</f>
        <v>12</v>
      </c>
      <c r="I695" s="12">
        <f>STOCK[[#This Row],[Precio Venta Ideal (x1.5)]]</f>
        <v>15.299999999999999</v>
      </c>
      <c r="J695" s="87">
        <v>3</v>
      </c>
      <c r="K695" s="87">
        <f>SUMIFS(VENTAS[Cantidad],VENTAS[Código del producto Vendido],STOCK[[#This Row],[Code]])</f>
        <v>1</v>
      </c>
      <c r="L695" s="87">
        <f>STOCK[[#This Row],[Entradas]]-STOCK[[#This Row],[Salidas]]</f>
        <v>2</v>
      </c>
      <c r="M695" s="12">
        <f>STOCK[[#This Row],[Precio Final]]*10%</f>
        <v>1.2000000000000002</v>
      </c>
      <c r="N695" s="12">
        <v>0</v>
      </c>
      <c r="O695" s="12">
        <v>22.5</v>
      </c>
      <c r="P695" s="12">
        <v>7</v>
      </c>
      <c r="Q695" s="87">
        <v>0</v>
      </c>
      <c r="R695" s="12">
        <v>0</v>
      </c>
      <c r="S695" s="12">
        <v>2</v>
      </c>
      <c r="T695" s="12">
        <f>STOCK[[#This Row],[Costo Unitario (USD)]]+STOCK[[#This Row],[Costo Envío (USD)]]+STOCK[[#This Row],[Comisión 10%]]</f>
        <v>10.199999999999999</v>
      </c>
      <c r="U695" s="12">
        <f>STOCK[[#This Row],[Costo total]]*1.5</f>
        <v>15.299999999999999</v>
      </c>
      <c r="V695" s="12">
        <v>12</v>
      </c>
      <c r="W695" s="12">
        <f>STOCK[[#This Row],[Precio Final]]-STOCK[[#This Row],[Costo total]]</f>
        <v>1.8000000000000007</v>
      </c>
      <c r="X695" s="12">
        <f>STOCK[[#This Row],[Ganancia Unitaria]]*STOCK[[#This Row],[Salidas]]</f>
        <v>1.8000000000000007</v>
      </c>
      <c r="AA695" s="12">
        <f>STOCK[[#This Row],[Costo total]]*STOCK[[#This Row],[Entradas]]</f>
        <v>30.599999999999998</v>
      </c>
      <c r="AB695" s="12">
        <f>STOCK[[#This Row],[Stock Actual]]*STOCK[[#This Row],[Costo total]]</f>
        <v>20.399999999999999</v>
      </c>
    </row>
    <row r="696" spans="1:28" s="7" customFormat="1" ht="50" customHeight="1" x14ac:dyDescent="0.15">
      <c r="A696" s="7" t="s">
        <v>1247</v>
      </c>
      <c r="B696" s="70"/>
      <c r="C696" s="7" t="s">
        <v>4</v>
      </c>
      <c r="D696" s="7" t="s">
        <v>1519</v>
      </c>
      <c r="E696" s="7" t="s">
        <v>1284</v>
      </c>
      <c r="F696" s="7" t="s">
        <v>238</v>
      </c>
      <c r="G696" s="7" t="s">
        <v>1144</v>
      </c>
      <c r="H696" s="7">
        <f>STOCK[[#This Row],[Precio Final]]</f>
        <v>12</v>
      </c>
      <c r="I696" s="7">
        <f>STOCK[[#This Row],[Precio Venta Ideal (x1.5)]]</f>
        <v>15.299999999999999</v>
      </c>
      <c r="J696" s="8">
        <v>0</v>
      </c>
      <c r="K696" s="8">
        <f>SUMIFS(VENTAS[Cantidad],VENTAS[Código del producto Vendido],STOCK[[#This Row],[Code]])</f>
        <v>0</v>
      </c>
      <c r="L696" s="8">
        <f>STOCK[[#This Row],[Entradas]]-STOCK[[#This Row],[Salidas]]</f>
        <v>0</v>
      </c>
      <c r="M696" s="7">
        <f>STOCK[[#This Row],[Precio Final]]*10%</f>
        <v>1.2000000000000002</v>
      </c>
      <c r="N696" s="7">
        <v>0</v>
      </c>
      <c r="O696" s="7">
        <v>0</v>
      </c>
      <c r="P696" s="7">
        <v>7</v>
      </c>
      <c r="Q696" s="8">
        <v>0</v>
      </c>
      <c r="R696" s="7">
        <v>0</v>
      </c>
      <c r="S696" s="7">
        <v>2</v>
      </c>
      <c r="T696" s="12">
        <f>STOCK[[#This Row],[Costo Unitario (USD)]]+STOCK[[#This Row],[Costo Envío (USD)]]+STOCK[[#This Row],[Comisión 10%]]</f>
        <v>10.199999999999999</v>
      </c>
      <c r="U696" s="7">
        <f>STOCK[[#This Row],[Costo total]]*1.5</f>
        <v>15.299999999999999</v>
      </c>
      <c r="V696" s="7">
        <v>12</v>
      </c>
      <c r="W696" s="7">
        <f>STOCK[[#This Row],[Precio Final]]-STOCK[[#This Row],[Costo total]]</f>
        <v>1.8000000000000007</v>
      </c>
      <c r="X696" s="7">
        <f>STOCK[[#This Row],[Ganancia Unitaria]]*STOCK[[#This Row],[Salidas]]</f>
        <v>0</v>
      </c>
      <c r="AA696" s="7">
        <f>STOCK[[#This Row],[Costo total]]*STOCK[[#This Row],[Entradas]]</f>
        <v>0</v>
      </c>
      <c r="AB696" s="7">
        <f>STOCK[[#This Row],[Stock Actual]]*STOCK[[#This Row],[Costo total]]</f>
        <v>0</v>
      </c>
    </row>
    <row r="697" spans="1:28" s="12" customFormat="1" ht="50" customHeight="1" x14ac:dyDescent="0.15">
      <c r="A697" s="12" t="s">
        <v>1248</v>
      </c>
      <c r="B697" s="70"/>
      <c r="C697" s="12" t="s">
        <v>4</v>
      </c>
      <c r="D697" s="12" t="s">
        <v>1911</v>
      </c>
      <c r="E697" s="12" t="s">
        <v>2065</v>
      </c>
      <c r="F697" s="12" t="s">
        <v>2200</v>
      </c>
      <c r="G697" s="12" t="s">
        <v>1144</v>
      </c>
      <c r="H697" s="12">
        <f>STOCK[[#This Row],[Precio Final]]</f>
        <v>10</v>
      </c>
      <c r="I697" s="12">
        <f>STOCK[[#This Row],[Precio Venta Ideal (x1.5)]]</f>
        <v>9.75</v>
      </c>
      <c r="J697" s="87">
        <v>3</v>
      </c>
      <c r="K697" s="87">
        <f>SUMIFS(VENTAS[Cantidad],VENTAS[Código del producto Vendido],STOCK[[#This Row],[Code]])</f>
        <v>2</v>
      </c>
      <c r="L697" s="87">
        <f>STOCK[[#This Row],[Entradas]]-STOCK[[#This Row],[Salidas]]</f>
        <v>1</v>
      </c>
      <c r="M697" s="12">
        <f>STOCK[[#This Row],[Precio Final]]*10%</f>
        <v>1</v>
      </c>
      <c r="N697" s="12">
        <v>0</v>
      </c>
      <c r="O697" s="12">
        <v>11</v>
      </c>
      <c r="P697" s="12">
        <v>4.5</v>
      </c>
      <c r="Q697" s="87">
        <v>0</v>
      </c>
      <c r="R697" s="12">
        <v>0</v>
      </c>
      <c r="S697" s="12">
        <v>1</v>
      </c>
      <c r="T697" s="12">
        <f>STOCK[[#This Row],[Costo Unitario (USD)]]+STOCK[[#This Row],[Costo Envío (USD)]]+STOCK[[#This Row],[Comisión 10%]]</f>
        <v>6.5</v>
      </c>
      <c r="U697" s="12">
        <f>STOCK[[#This Row],[Costo total]]*1.5</f>
        <v>9.75</v>
      </c>
      <c r="V697" s="12">
        <v>10</v>
      </c>
      <c r="W697" s="12">
        <f>STOCK[[#This Row],[Precio Final]]-STOCK[[#This Row],[Costo total]]</f>
        <v>3.5</v>
      </c>
      <c r="X697" s="12">
        <f>STOCK[[#This Row],[Ganancia Unitaria]]*STOCK[[#This Row],[Salidas]]</f>
        <v>7</v>
      </c>
      <c r="Y697" s="12" t="s">
        <v>1492</v>
      </c>
      <c r="AA697" s="12">
        <f>STOCK[[#This Row],[Costo total]]*STOCK[[#This Row],[Entradas]]</f>
        <v>19.5</v>
      </c>
      <c r="AB697" s="12">
        <f>STOCK[[#This Row],[Stock Actual]]*STOCK[[#This Row],[Costo total]]</f>
        <v>6.5</v>
      </c>
    </row>
    <row r="698" spans="1:28" s="7" customFormat="1" ht="50" customHeight="1" x14ac:dyDescent="0.15">
      <c r="A698" s="7" t="s">
        <v>1249</v>
      </c>
      <c r="B698" s="70"/>
      <c r="C698" s="7" t="s">
        <v>4</v>
      </c>
      <c r="D698" s="7" t="s">
        <v>1912</v>
      </c>
      <c r="E698" s="7" t="s">
        <v>2065</v>
      </c>
      <c r="F698" s="7" t="s">
        <v>2199</v>
      </c>
      <c r="G698" s="7" t="s">
        <v>1144</v>
      </c>
      <c r="H698" s="7">
        <f>STOCK[[#This Row],[Precio Final]]</f>
        <v>10</v>
      </c>
      <c r="I698" s="7">
        <f>STOCK[[#This Row],[Precio Venta Ideal (x1.5)]]</f>
        <v>9.75</v>
      </c>
      <c r="J698" s="8">
        <v>1</v>
      </c>
      <c r="K698" s="8">
        <f>SUMIFS(VENTAS[Cantidad],VENTAS[Código del producto Vendido],STOCK[[#This Row],[Code]])</f>
        <v>0</v>
      </c>
      <c r="L698" s="8">
        <f>STOCK[[#This Row],[Entradas]]-STOCK[[#This Row],[Salidas]]</f>
        <v>1</v>
      </c>
      <c r="M698" s="7">
        <f>STOCK[[#This Row],[Precio Final]]*10%</f>
        <v>1</v>
      </c>
      <c r="N698" s="7">
        <v>0</v>
      </c>
      <c r="O698" s="7">
        <v>5.5</v>
      </c>
      <c r="P698" s="7">
        <v>4.5</v>
      </c>
      <c r="Q698" s="8">
        <v>0</v>
      </c>
      <c r="R698" s="7">
        <v>0</v>
      </c>
      <c r="S698" s="7">
        <v>1</v>
      </c>
      <c r="T698" s="12">
        <f>STOCK[[#This Row],[Costo Unitario (USD)]]+STOCK[[#This Row],[Costo Envío (USD)]]+STOCK[[#This Row],[Comisión 10%]]</f>
        <v>6.5</v>
      </c>
      <c r="U698" s="7">
        <f>STOCK[[#This Row],[Costo total]]*1.5</f>
        <v>9.75</v>
      </c>
      <c r="V698" s="7">
        <v>10</v>
      </c>
      <c r="W698" s="7">
        <f>STOCK[[#This Row],[Precio Final]]-STOCK[[#This Row],[Costo total]]</f>
        <v>3.5</v>
      </c>
      <c r="X698" s="7">
        <f>STOCK[[#This Row],[Ganancia Unitaria]]*STOCK[[#This Row],[Salidas]]</f>
        <v>0</v>
      </c>
      <c r="AA698" s="7">
        <f>STOCK[[#This Row],[Costo total]]*STOCK[[#This Row],[Entradas]]</f>
        <v>6.5</v>
      </c>
      <c r="AB698" s="7">
        <f>STOCK[[#This Row],[Stock Actual]]*STOCK[[#This Row],[Costo total]]</f>
        <v>6.5</v>
      </c>
    </row>
    <row r="699" spans="1:28" s="12" customFormat="1" ht="50" customHeight="1" x14ac:dyDescent="0.15">
      <c r="A699" s="12" t="s">
        <v>1250</v>
      </c>
      <c r="B699" s="70"/>
      <c r="C699" s="12" t="s">
        <v>4</v>
      </c>
      <c r="D699" s="12" t="s">
        <v>1519</v>
      </c>
      <c r="E699" s="12" t="s">
        <v>3102</v>
      </c>
      <c r="F699" s="12" t="s">
        <v>2117</v>
      </c>
      <c r="G699" s="12" t="s">
        <v>1144</v>
      </c>
      <c r="H699" s="12">
        <f>STOCK[[#This Row],[Precio Final]]</f>
        <v>23</v>
      </c>
      <c r="I699" s="12">
        <f>STOCK[[#This Row],[Precio Venta Ideal (x1.5)]]</f>
        <v>24.78</v>
      </c>
      <c r="J699" s="87">
        <v>4</v>
      </c>
      <c r="K699" s="87">
        <f>SUMIFS(VENTAS[Cantidad],VENTAS[Código del producto Vendido],STOCK[[#This Row],[Code]])</f>
        <v>3</v>
      </c>
      <c r="L699" s="87">
        <f>STOCK[[#This Row],[Entradas]]-STOCK[[#This Row],[Salidas]]</f>
        <v>1</v>
      </c>
      <c r="M699" s="12">
        <f>STOCK[[#This Row],[Precio Final]]*10%</f>
        <v>2.3000000000000003</v>
      </c>
      <c r="N699" s="12">
        <v>0</v>
      </c>
      <c r="O699" s="12">
        <v>31</v>
      </c>
      <c r="P699" s="12">
        <v>10.220000000000001</v>
      </c>
      <c r="Q699" s="87">
        <v>0</v>
      </c>
      <c r="R699" s="12">
        <v>0</v>
      </c>
      <c r="S699" s="12">
        <v>4</v>
      </c>
      <c r="T699" s="12">
        <f>STOCK[[#This Row],[Costo Unitario (USD)]]+STOCK[[#This Row],[Costo Envío (USD)]]+STOCK[[#This Row],[Comisión 10%]]</f>
        <v>16.52</v>
      </c>
      <c r="U699" s="12">
        <f>STOCK[[#This Row],[Costo total]]*1.5</f>
        <v>24.78</v>
      </c>
      <c r="V699" s="12">
        <v>23</v>
      </c>
      <c r="W699" s="12">
        <f>STOCK[[#This Row],[Precio Final]]-STOCK[[#This Row],[Costo total]]</f>
        <v>6.48</v>
      </c>
      <c r="X699" s="12">
        <f>STOCK[[#This Row],[Ganancia Unitaria]]*STOCK[[#This Row],[Salidas]]</f>
        <v>19.440000000000001</v>
      </c>
      <c r="AA699" s="12">
        <f>STOCK[[#This Row],[Costo total]]*STOCK[[#This Row],[Entradas]]</f>
        <v>66.08</v>
      </c>
      <c r="AB699" s="12">
        <f>STOCK[[#This Row],[Stock Actual]]*STOCK[[#This Row],[Costo total]]</f>
        <v>16.52</v>
      </c>
    </row>
    <row r="700" spans="1:28" s="7" customFormat="1" ht="50" customHeight="1" x14ac:dyDescent="0.15">
      <c r="A700" s="7" t="s">
        <v>1251</v>
      </c>
      <c r="B700" s="70"/>
      <c r="C700" s="7" t="s">
        <v>4</v>
      </c>
      <c r="D700" s="7" t="s">
        <v>1519</v>
      </c>
      <c r="E700" s="7" t="s">
        <v>1672</v>
      </c>
      <c r="F700" s="7" t="s">
        <v>2117</v>
      </c>
      <c r="G700" s="7" t="s">
        <v>1144</v>
      </c>
      <c r="H700" s="7">
        <f>STOCK[[#This Row],[Precio Final]]</f>
        <v>23</v>
      </c>
      <c r="I700" s="7">
        <f>STOCK[[#This Row],[Precio Venta Ideal (x1.5)]]</f>
        <v>24.78</v>
      </c>
      <c r="J700" s="8">
        <v>1</v>
      </c>
      <c r="K700" s="8">
        <f>SUMIFS(VENTAS[Cantidad],VENTAS[Código del producto Vendido],STOCK[[#This Row],[Code]])</f>
        <v>1</v>
      </c>
      <c r="L700" s="8">
        <f>STOCK[[#This Row],[Entradas]]-STOCK[[#This Row],[Salidas]]</f>
        <v>0</v>
      </c>
      <c r="M700" s="7">
        <f>STOCK[[#This Row],[Precio Final]]*10%</f>
        <v>2.3000000000000003</v>
      </c>
      <c r="N700" s="7">
        <v>0</v>
      </c>
      <c r="O700" s="7">
        <v>31</v>
      </c>
      <c r="P700" s="7">
        <v>10.220000000000001</v>
      </c>
      <c r="Q700" s="8">
        <v>0</v>
      </c>
      <c r="R700" s="7">
        <v>0</v>
      </c>
      <c r="S700" s="7">
        <v>4</v>
      </c>
      <c r="T700" s="12">
        <f>STOCK[[#This Row],[Costo Unitario (USD)]]+STOCK[[#This Row],[Costo Envío (USD)]]+STOCK[[#This Row],[Comisión 10%]]</f>
        <v>16.52</v>
      </c>
      <c r="U700" s="7">
        <f>STOCK[[#This Row],[Costo total]]*1.5</f>
        <v>24.78</v>
      </c>
      <c r="V700" s="7">
        <v>23</v>
      </c>
      <c r="W700" s="7">
        <f>STOCK[[#This Row],[Precio Final]]-STOCK[[#This Row],[Costo total]]</f>
        <v>6.48</v>
      </c>
      <c r="X700" s="7">
        <f>STOCK[[#This Row],[Ganancia Unitaria]]*STOCK[[#This Row],[Salidas]]</f>
        <v>6.48</v>
      </c>
      <c r="AA700" s="7">
        <f>STOCK[[#This Row],[Costo total]]*STOCK[[#This Row],[Entradas]]</f>
        <v>16.52</v>
      </c>
      <c r="AB700" s="7">
        <f>STOCK[[#This Row],[Stock Actual]]*STOCK[[#This Row],[Costo total]]</f>
        <v>0</v>
      </c>
    </row>
    <row r="701" spans="1:28" s="12" customFormat="1" ht="50" customHeight="1" x14ac:dyDescent="0.15">
      <c r="A701" s="12" t="s">
        <v>1252</v>
      </c>
      <c r="B701" s="70"/>
      <c r="C701" s="12" t="s">
        <v>4</v>
      </c>
      <c r="D701" s="12" t="s">
        <v>1519</v>
      </c>
      <c r="E701" s="12" t="s">
        <v>2043</v>
      </c>
      <c r="F701" s="12" t="s">
        <v>2197</v>
      </c>
      <c r="G701" s="12" t="s">
        <v>1144</v>
      </c>
      <c r="H701" s="12">
        <f>STOCK[[#This Row],[Precio Final]]</f>
        <v>32</v>
      </c>
      <c r="I701" s="12">
        <f>STOCK[[#This Row],[Precio Venta Ideal (x1.5)]]</f>
        <v>34.799999999999997</v>
      </c>
      <c r="J701" s="87">
        <v>3</v>
      </c>
      <c r="K701" s="87">
        <f>SUMIFS(VENTAS[Cantidad],VENTAS[Código del producto Vendido],STOCK[[#This Row],[Code]])</f>
        <v>1</v>
      </c>
      <c r="L701" s="87">
        <f>STOCK[[#This Row],[Entradas]]-STOCK[[#This Row],[Salidas]]</f>
        <v>2</v>
      </c>
      <c r="M701" s="12">
        <f>STOCK[[#This Row],[Precio Final]]*10%</f>
        <v>3.2</v>
      </c>
      <c r="N701" s="12">
        <v>0</v>
      </c>
      <c r="O701" s="12">
        <v>44</v>
      </c>
      <c r="P701" s="12">
        <v>15</v>
      </c>
      <c r="Q701" s="87">
        <v>0</v>
      </c>
      <c r="R701" s="12">
        <v>0</v>
      </c>
      <c r="S701" s="12">
        <v>5</v>
      </c>
      <c r="T701" s="12">
        <f>STOCK[[#This Row],[Costo Unitario (USD)]]+STOCK[[#This Row],[Costo Envío (USD)]]+STOCK[[#This Row],[Comisión 10%]]</f>
        <v>23.2</v>
      </c>
      <c r="U701" s="12">
        <f>STOCK[[#This Row],[Costo total]]*1.5</f>
        <v>34.799999999999997</v>
      </c>
      <c r="V701" s="12">
        <v>32</v>
      </c>
      <c r="W701" s="12">
        <f>STOCK[[#This Row],[Precio Final]]-STOCK[[#This Row],[Costo total]]</f>
        <v>8.8000000000000007</v>
      </c>
      <c r="X701" s="12">
        <f>STOCK[[#This Row],[Ganancia Unitaria]]*STOCK[[#This Row],[Salidas]]</f>
        <v>8.8000000000000007</v>
      </c>
      <c r="AA701" s="12">
        <f>STOCK[[#This Row],[Costo total]]*STOCK[[#This Row],[Entradas]]</f>
        <v>69.599999999999994</v>
      </c>
      <c r="AB701" s="12">
        <f>STOCK[[#This Row],[Stock Actual]]*STOCK[[#This Row],[Costo total]]</f>
        <v>46.4</v>
      </c>
    </row>
    <row r="702" spans="1:28" s="7" customFormat="1" ht="50" customHeight="1" x14ac:dyDescent="0.15">
      <c r="A702" s="7" t="s">
        <v>1253</v>
      </c>
      <c r="B702" s="70"/>
      <c r="C702" s="7" t="s">
        <v>4</v>
      </c>
      <c r="D702" s="7" t="s">
        <v>1519</v>
      </c>
      <c r="E702" s="7" t="s">
        <v>2043</v>
      </c>
      <c r="F702" s="7" t="s">
        <v>2198</v>
      </c>
      <c r="G702" s="7" t="s">
        <v>1144</v>
      </c>
      <c r="H702" s="7">
        <f>STOCK[[#This Row],[Precio Final]]</f>
        <v>32</v>
      </c>
      <c r="I702" s="7">
        <f>STOCK[[#This Row],[Precio Venta Ideal (x1.5)]]</f>
        <v>34.799999999999997</v>
      </c>
      <c r="J702" s="8">
        <v>3</v>
      </c>
      <c r="K702" s="8">
        <f>SUMIFS(VENTAS[Cantidad],VENTAS[Código del producto Vendido],STOCK[[#This Row],[Code]])</f>
        <v>3</v>
      </c>
      <c r="L702" s="8">
        <f>STOCK[[#This Row],[Entradas]]-STOCK[[#This Row],[Salidas]]</f>
        <v>0</v>
      </c>
      <c r="M702" s="7">
        <f>STOCK[[#This Row],[Precio Final]]*10%</f>
        <v>3.2</v>
      </c>
      <c r="N702" s="7">
        <v>0</v>
      </c>
      <c r="O702" s="7">
        <v>66</v>
      </c>
      <c r="P702" s="7">
        <v>15</v>
      </c>
      <c r="Q702" s="8">
        <v>0</v>
      </c>
      <c r="R702" s="7">
        <v>0</v>
      </c>
      <c r="S702" s="7">
        <v>5</v>
      </c>
      <c r="T702" s="12">
        <f>STOCK[[#This Row],[Costo Unitario (USD)]]+STOCK[[#This Row],[Costo Envío (USD)]]+STOCK[[#This Row],[Comisión 10%]]</f>
        <v>23.2</v>
      </c>
      <c r="U702" s="7">
        <f>STOCK[[#This Row],[Costo total]]*1.5</f>
        <v>34.799999999999997</v>
      </c>
      <c r="V702" s="7">
        <v>32</v>
      </c>
      <c r="W702" s="7">
        <f>STOCK[[#This Row],[Precio Final]]-STOCK[[#This Row],[Costo total]]</f>
        <v>8.8000000000000007</v>
      </c>
      <c r="X702" s="7">
        <f>STOCK[[#This Row],[Ganancia Unitaria]]*STOCK[[#This Row],[Salidas]]</f>
        <v>26.400000000000002</v>
      </c>
      <c r="AA702" s="7">
        <f>STOCK[[#This Row],[Costo total]]*STOCK[[#This Row],[Entradas]]</f>
        <v>69.599999999999994</v>
      </c>
      <c r="AB702" s="7">
        <f>STOCK[[#This Row],[Stock Actual]]*STOCK[[#This Row],[Costo total]]</f>
        <v>0</v>
      </c>
    </row>
    <row r="703" spans="1:28" s="12" customFormat="1" ht="50" customHeight="1" x14ac:dyDescent="0.15">
      <c r="A703" s="12" t="s">
        <v>1254</v>
      </c>
      <c r="B703" s="70"/>
      <c r="C703" s="12" t="s">
        <v>4</v>
      </c>
      <c r="D703" s="12" t="s">
        <v>26</v>
      </c>
      <c r="E703" s="12" t="s">
        <v>1285</v>
      </c>
      <c r="F703" s="12" t="s">
        <v>243</v>
      </c>
      <c r="G703" s="12" t="s">
        <v>1144</v>
      </c>
      <c r="H703" s="12">
        <f>STOCK[[#This Row],[Precio Final]]</f>
        <v>30</v>
      </c>
      <c r="I703" s="12">
        <f>STOCK[[#This Row],[Precio Venta Ideal (x1.5)]]</f>
        <v>41.384999999999998</v>
      </c>
      <c r="J703" s="87">
        <v>2</v>
      </c>
      <c r="K703" s="87">
        <f>SUMIFS(VENTAS[Cantidad],VENTAS[Código del producto Vendido],STOCK[[#This Row],[Code]])</f>
        <v>2</v>
      </c>
      <c r="L703" s="87">
        <f>STOCK[[#This Row],[Entradas]]-STOCK[[#This Row],[Salidas]]</f>
        <v>0</v>
      </c>
      <c r="M703" s="12">
        <f>STOCK[[#This Row],[Precio Final]]*10%</f>
        <v>3</v>
      </c>
      <c r="N703" s="12">
        <v>0</v>
      </c>
      <c r="O703" s="12">
        <v>29.59</v>
      </c>
      <c r="P703" s="12">
        <v>19.59</v>
      </c>
      <c r="Q703" s="87">
        <v>0</v>
      </c>
      <c r="R703" s="12">
        <v>0</v>
      </c>
      <c r="S703" s="12">
        <v>5</v>
      </c>
      <c r="T703" s="12">
        <f>STOCK[[#This Row],[Costo Unitario (USD)]]+STOCK[[#This Row],[Costo Envío (USD)]]+STOCK[[#This Row],[Comisión 10%]]</f>
        <v>27.59</v>
      </c>
      <c r="U703" s="12">
        <f>STOCK[[#This Row],[Costo total]]*1.5</f>
        <v>41.384999999999998</v>
      </c>
      <c r="V703" s="12">
        <v>30</v>
      </c>
      <c r="W703" s="12">
        <f>STOCK[[#This Row],[Precio Final]]-STOCK[[#This Row],[Costo total]]</f>
        <v>2.41</v>
      </c>
      <c r="X703" s="12">
        <f>STOCK[[#This Row],[Ganancia Unitaria]]*STOCK[[#This Row],[Salidas]]</f>
        <v>4.82</v>
      </c>
      <c r="AA703" s="12">
        <f>STOCK[[#This Row],[Costo total]]*STOCK[[#This Row],[Entradas]]</f>
        <v>55.18</v>
      </c>
      <c r="AB703" s="12">
        <f>STOCK[[#This Row],[Stock Actual]]*STOCK[[#This Row],[Costo total]]</f>
        <v>0</v>
      </c>
    </row>
    <row r="704" spans="1:28" s="7" customFormat="1" ht="50" customHeight="1" x14ac:dyDescent="0.15">
      <c r="A704" s="7" t="s">
        <v>1255</v>
      </c>
      <c r="B704" s="70"/>
      <c r="C704" s="7" t="s">
        <v>4</v>
      </c>
      <c r="D704" s="7" t="s">
        <v>1519</v>
      </c>
      <c r="E704" s="7" t="s">
        <v>1285</v>
      </c>
      <c r="F704" s="7" t="s">
        <v>241</v>
      </c>
      <c r="G704" s="7" t="s">
        <v>1144</v>
      </c>
      <c r="H704" s="7">
        <f>STOCK[[#This Row],[Precio Final]]</f>
        <v>30</v>
      </c>
      <c r="I704" s="7">
        <f>STOCK[[#This Row],[Precio Venta Ideal (x1.5)]]</f>
        <v>41.384999999999998</v>
      </c>
      <c r="J704" s="8">
        <v>2</v>
      </c>
      <c r="K704" s="8">
        <f>SUMIFS(VENTAS[Cantidad],VENTAS[Código del producto Vendido],STOCK[[#This Row],[Code]])</f>
        <v>2</v>
      </c>
      <c r="L704" s="8">
        <f>STOCK[[#This Row],[Entradas]]-STOCK[[#This Row],[Salidas]]</f>
        <v>0</v>
      </c>
      <c r="M704" s="7">
        <f>STOCK[[#This Row],[Precio Final]]*10%</f>
        <v>3</v>
      </c>
      <c r="N704" s="7">
        <v>0</v>
      </c>
      <c r="O704" s="7">
        <v>29.59</v>
      </c>
      <c r="P704" s="7">
        <v>19.59</v>
      </c>
      <c r="Q704" s="8">
        <v>0</v>
      </c>
      <c r="R704" s="7">
        <v>0</v>
      </c>
      <c r="S704" s="7">
        <v>5</v>
      </c>
      <c r="T704" s="12">
        <f>STOCK[[#This Row],[Costo Unitario (USD)]]+STOCK[[#This Row],[Costo Envío (USD)]]+STOCK[[#This Row],[Comisión 10%]]</f>
        <v>27.59</v>
      </c>
      <c r="U704" s="7">
        <f>STOCK[[#This Row],[Costo total]]*1.5</f>
        <v>41.384999999999998</v>
      </c>
      <c r="V704" s="7">
        <v>30</v>
      </c>
      <c r="W704" s="7">
        <f>STOCK[[#This Row],[Precio Final]]-STOCK[[#This Row],[Costo total]]</f>
        <v>2.41</v>
      </c>
      <c r="X704" s="7">
        <f>STOCK[[#This Row],[Ganancia Unitaria]]*STOCK[[#This Row],[Salidas]]</f>
        <v>4.82</v>
      </c>
      <c r="AA704" s="7">
        <f>STOCK[[#This Row],[Costo total]]*STOCK[[#This Row],[Entradas]]</f>
        <v>55.18</v>
      </c>
      <c r="AB704" s="7">
        <f>STOCK[[#This Row],[Stock Actual]]*STOCK[[#This Row],[Costo total]]</f>
        <v>0</v>
      </c>
    </row>
    <row r="705" spans="1:28" s="12" customFormat="1" ht="50" customHeight="1" x14ac:dyDescent="0.15">
      <c r="A705" s="12" t="s">
        <v>1256</v>
      </c>
      <c r="B705" s="70"/>
      <c r="C705" s="12" t="s">
        <v>4</v>
      </c>
      <c r="D705" s="12" t="s">
        <v>1519</v>
      </c>
      <c r="E705" s="12" t="s">
        <v>1673</v>
      </c>
      <c r="F705" s="12" t="s">
        <v>241</v>
      </c>
      <c r="G705" s="12" t="s">
        <v>1144</v>
      </c>
      <c r="H705" s="12">
        <f>STOCK[[#This Row],[Precio Final]]</f>
        <v>20</v>
      </c>
      <c r="I705" s="12">
        <f>STOCK[[#This Row],[Precio Venta Ideal (x1.5)]]</f>
        <v>22.484999999999999</v>
      </c>
      <c r="J705" s="87">
        <v>2</v>
      </c>
      <c r="K705" s="87">
        <f>SUMIFS(VENTAS[Cantidad],VENTAS[Código del producto Vendido],STOCK[[#This Row],[Code]])</f>
        <v>2</v>
      </c>
      <c r="L705" s="87">
        <f>STOCK[[#This Row],[Entradas]]-STOCK[[#This Row],[Salidas]]</f>
        <v>0</v>
      </c>
      <c r="M705" s="12">
        <f>STOCK[[#This Row],[Precio Final]]*10%</f>
        <v>2</v>
      </c>
      <c r="N705" s="12">
        <v>0</v>
      </c>
      <c r="O705" s="12">
        <v>30</v>
      </c>
      <c r="P705" s="12">
        <v>9.99</v>
      </c>
      <c r="Q705" s="87">
        <v>0</v>
      </c>
      <c r="R705" s="12">
        <v>0</v>
      </c>
      <c r="S705" s="12">
        <v>3</v>
      </c>
      <c r="T705" s="12">
        <f>STOCK[[#This Row],[Costo Unitario (USD)]]+STOCK[[#This Row],[Costo Envío (USD)]]+STOCK[[#This Row],[Comisión 10%]]</f>
        <v>14.99</v>
      </c>
      <c r="U705" s="12">
        <f>STOCK[[#This Row],[Costo total]]*1.5</f>
        <v>22.484999999999999</v>
      </c>
      <c r="V705" s="12">
        <v>20</v>
      </c>
      <c r="W705" s="12">
        <f>STOCK[[#This Row],[Precio Final]]-STOCK[[#This Row],[Costo total]]</f>
        <v>5.01</v>
      </c>
      <c r="X705" s="12">
        <f>STOCK[[#This Row],[Ganancia Unitaria]]*STOCK[[#This Row],[Salidas]]</f>
        <v>10.02</v>
      </c>
      <c r="AA705" s="12">
        <f>STOCK[[#This Row],[Costo total]]*STOCK[[#This Row],[Entradas]]</f>
        <v>29.98</v>
      </c>
      <c r="AB705" s="12">
        <f>STOCK[[#This Row],[Stock Actual]]*STOCK[[#This Row],[Costo total]]</f>
        <v>0</v>
      </c>
    </row>
    <row r="706" spans="1:28" s="7" customFormat="1" ht="50" customHeight="1" x14ac:dyDescent="0.15">
      <c r="A706" s="7" t="s">
        <v>1257</v>
      </c>
      <c r="B706" s="70"/>
      <c r="C706" s="7" t="s">
        <v>4</v>
      </c>
      <c r="D706" s="7" t="s">
        <v>1788</v>
      </c>
      <c r="E706" s="7" t="s">
        <v>1915</v>
      </c>
      <c r="F706" s="7" t="s">
        <v>2196</v>
      </c>
      <c r="G706" s="7" t="s">
        <v>214</v>
      </c>
      <c r="H706" s="7">
        <f>STOCK[[#This Row],[Precio Final]]</f>
        <v>30</v>
      </c>
      <c r="I706" s="7">
        <f>STOCK[[#This Row],[Precio Venta Ideal (x1.5)]]</f>
        <v>36</v>
      </c>
      <c r="J706" s="8">
        <v>1</v>
      </c>
      <c r="K706" s="8">
        <f>SUMIFS(VENTAS[Cantidad],VENTAS[Código del producto Vendido],STOCK[[#This Row],[Code]])</f>
        <v>1</v>
      </c>
      <c r="L706" s="8">
        <f>STOCK[[#This Row],[Entradas]]-STOCK[[#This Row],[Salidas]]</f>
        <v>0</v>
      </c>
      <c r="M706" s="7">
        <f>STOCK[[#This Row],[Precio Final]]*10%</f>
        <v>3</v>
      </c>
      <c r="N706" s="7">
        <v>0</v>
      </c>
      <c r="O706" s="7">
        <v>18</v>
      </c>
      <c r="P706" s="7">
        <v>18</v>
      </c>
      <c r="Q706" s="8">
        <v>0</v>
      </c>
      <c r="R706" s="7">
        <v>0</v>
      </c>
      <c r="S706" s="7">
        <v>3</v>
      </c>
      <c r="T706" s="12">
        <f>STOCK[[#This Row],[Costo Unitario (USD)]]+STOCK[[#This Row],[Costo Envío (USD)]]+STOCK[[#This Row],[Comisión 10%]]</f>
        <v>24</v>
      </c>
      <c r="U706" s="7">
        <f>STOCK[[#This Row],[Costo total]]*1.5</f>
        <v>36</v>
      </c>
      <c r="V706" s="7">
        <v>30</v>
      </c>
      <c r="W706" s="7">
        <f>STOCK[[#This Row],[Precio Final]]-STOCK[[#This Row],[Costo total]]</f>
        <v>6</v>
      </c>
      <c r="X706" s="7">
        <f>STOCK[[#This Row],[Ganancia Unitaria]]*STOCK[[#This Row],[Salidas]]</f>
        <v>6</v>
      </c>
      <c r="AA706" s="7">
        <f>STOCK[[#This Row],[Costo total]]*STOCK[[#This Row],[Entradas]]</f>
        <v>24</v>
      </c>
      <c r="AB706" s="7">
        <f>STOCK[[#This Row],[Stock Actual]]*STOCK[[#This Row],[Costo total]]</f>
        <v>0</v>
      </c>
    </row>
    <row r="707" spans="1:28" s="12" customFormat="1" ht="50" customHeight="1" x14ac:dyDescent="0.15">
      <c r="A707" s="12" t="s">
        <v>1258</v>
      </c>
      <c r="B707" s="70"/>
      <c r="C707" s="12" t="s">
        <v>4</v>
      </c>
      <c r="D707" s="12" t="s">
        <v>26</v>
      </c>
      <c r="E707" s="12" t="s">
        <v>1527</v>
      </c>
      <c r="F707" s="12" t="s">
        <v>2116</v>
      </c>
      <c r="G707" s="12" t="s">
        <v>1144</v>
      </c>
      <c r="H707" s="12">
        <f>STOCK[[#This Row],[Precio Final]]</f>
        <v>35</v>
      </c>
      <c r="I707" s="12">
        <f>STOCK[[#This Row],[Precio Venta Ideal (x1.5)]]</f>
        <v>30.75</v>
      </c>
      <c r="J707" s="87">
        <v>3</v>
      </c>
      <c r="K707" s="87">
        <f>SUMIFS(VENTAS[Cantidad],VENTAS[Código del producto Vendido],STOCK[[#This Row],[Code]])</f>
        <v>1</v>
      </c>
      <c r="L707" s="87">
        <f>STOCK[[#This Row],[Entradas]]-STOCK[[#This Row],[Salidas]]</f>
        <v>2</v>
      </c>
      <c r="M707" s="12">
        <f>STOCK[[#This Row],[Precio Final]]*10%</f>
        <v>3.5</v>
      </c>
      <c r="N707" s="12">
        <v>0</v>
      </c>
      <c r="O707" s="12">
        <v>54</v>
      </c>
      <c r="P707" s="12">
        <v>12</v>
      </c>
      <c r="Q707" s="87">
        <v>0</v>
      </c>
      <c r="R707" s="12">
        <v>0</v>
      </c>
      <c r="S707" s="12">
        <v>5</v>
      </c>
      <c r="T707" s="12">
        <f>STOCK[[#This Row],[Costo Unitario (USD)]]+STOCK[[#This Row],[Costo Envío (USD)]]+STOCK[[#This Row],[Comisión 10%]]</f>
        <v>20.5</v>
      </c>
      <c r="U707" s="12">
        <f>STOCK[[#This Row],[Costo total]]*1.5</f>
        <v>30.75</v>
      </c>
      <c r="V707" s="12">
        <v>35</v>
      </c>
      <c r="W707" s="12">
        <f>STOCK[[#This Row],[Precio Final]]-STOCK[[#This Row],[Costo total]]</f>
        <v>14.5</v>
      </c>
      <c r="X707" s="12">
        <f>STOCK[[#This Row],[Ganancia Unitaria]]*STOCK[[#This Row],[Salidas]]</f>
        <v>14.5</v>
      </c>
      <c r="AA707" s="12">
        <f>STOCK[[#This Row],[Costo total]]*STOCK[[#This Row],[Entradas]]</f>
        <v>61.5</v>
      </c>
      <c r="AB707" s="12">
        <f>STOCK[[#This Row],[Stock Actual]]*STOCK[[#This Row],[Costo total]]</f>
        <v>41</v>
      </c>
    </row>
    <row r="708" spans="1:28" s="7" customFormat="1" ht="50" customHeight="1" x14ac:dyDescent="0.15">
      <c r="A708" s="7" t="s">
        <v>1259</v>
      </c>
      <c r="B708" s="70"/>
      <c r="C708" s="7" t="s">
        <v>4</v>
      </c>
      <c r="D708" s="7" t="s">
        <v>26</v>
      </c>
      <c r="E708" s="7" t="s">
        <v>1527</v>
      </c>
      <c r="F708" s="7" t="s">
        <v>241</v>
      </c>
      <c r="G708" s="7" t="s">
        <v>1144</v>
      </c>
      <c r="H708" s="7">
        <f>STOCK[[#This Row],[Precio Final]]</f>
        <v>30</v>
      </c>
      <c r="I708" s="7">
        <f>STOCK[[#This Row],[Precio Venta Ideal (x1.5)]]</f>
        <v>30</v>
      </c>
      <c r="J708" s="8">
        <v>2</v>
      </c>
      <c r="K708" s="8">
        <f>SUMIFS(VENTAS[Cantidad],VENTAS[Código del producto Vendido],STOCK[[#This Row],[Code]])</f>
        <v>2</v>
      </c>
      <c r="L708" s="8">
        <f>STOCK[[#This Row],[Entradas]]-STOCK[[#This Row],[Salidas]]</f>
        <v>0</v>
      </c>
      <c r="M708" s="7">
        <f>STOCK[[#This Row],[Precio Final]]*10%</f>
        <v>3</v>
      </c>
      <c r="N708" s="7">
        <v>0</v>
      </c>
      <c r="O708" s="7">
        <v>18</v>
      </c>
      <c r="P708" s="7">
        <v>12</v>
      </c>
      <c r="Q708" s="8">
        <v>0</v>
      </c>
      <c r="R708" s="7">
        <v>0</v>
      </c>
      <c r="S708" s="7">
        <v>5</v>
      </c>
      <c r="T708" s="12">
        <f>STOCK[[#This Row],[Costo Unitario (USD)]]+STOCK[[#This Row],[Costo Envío (USD)]]+STOCK[[#This Row],[Comisión 10%]]</f>
        <v>20</v>
      </c>
      <c r="U708" s="7">
        <f>STOCK[[#This Row],[Costo total]]*1.5</f>
        <v>30</v>
      </c>
      <c r="V708" s="7">
        <v>30</v>
      </c>
      <c r="W708" s="7">
        <f>STOCK[[#This Row],[Precio Final]]-STOCK[[#This Row],[Costo total]]</f>
        <v>10</v>
      </c>
      <c r="X708" s="7">
        <f>STOCK[[#This Row],[Ganancia Unitaria]]*STOCK[[#This Row],[Salidas]]</f>
        <v>20</v>
      </c>
      <c r="AA708" s="7">
        <f>STOCK[[#This Row],[Costo total]]*STOCK[[#This Row],[Entradas]]</f>
        <v>40</v>
      </c>
      <c r="AB708" s="7">
        <f>STOCK[[#This Row],[Stock Actual]]*STOCK[[#This Row],[Costo total]]</f>
        <v>0</v>
      </c>
    </row>
    <row r="709" spans="1:28" s="12" customFormat="1" ht="50" customHeight="1" x14ac:dyDescent="0.15">
      <c r="A709" s="12" t="s">
        <v>1260</v>
      </c>
      <c r="B709" s="70"/>
      <c r="C709" s="12" t="s">
        <v>4</v>
      </c>
      <c r="D709" s="12" t="s">
        <v>1796</v>
      </c>
      <c r="E709" s="12" t="s">
        <v>1286</v>
      </c>
      <c r="F709" s="12" t="s">
        <v>2195</v>
      </c>
      <c r="G709" s="12" t="s">
        <v>1144</v>
      </c>
      <c r="H709" s="12">
        <f>STOCK[[#This Row],[Precio Final]]</f>
        <v>18</v>
      </c>
      <c r="I709" s="12">
        <f>STOCK[[#This Row],[Precio Venta Ideal (x1.5)]]</f>
        <v>19.935000000000002</v>
      </c>
      <c r="J709" s="87">
        <v>1</v>
      </c>
      <c r="K709" s="87">
        <f>SUMIFS(VENTAS[Cantidad],VENTAS[Código del producto Vendido],STOCK[[#This Row],[Code]])</f>
        <v>1</v>
      </c>
      <c r="L709" s="87">
        <f>STOCK[[#This Row],[Entradas]]-STOCK[[#This Row],[Salidas]]</f>
        <v>0</v>
      </c>
      <c r="M709" s="12">
        <f>STOCK[[#This Row],[Precio Final]]*10%</f>
        <v>1.8</v>
      </c>
      <c r="N709" s="12">
        <v>0</v>
      </c>
      <c r="O709" s="12">
        <v>12.49</v>
      </c>
      <c r="P709" s="12">
        <v>7.49</v>
      </c>
      <c r="Q709" s="87">
        <v>0</v>
      </c>
      <c r="R709" s="12">
        <v>0</v>
      </c>
      <c r="S709" s="12">
        <v>4</v>
      </c>
      <c r="T709" s="12">
        <f>STOCK[[#This Row],[Costo Unitario (USD)]]+STOCK[[#This Row],[Costo Envío (USD)]]+STOCK[[#This Row],[Comisión 10%]]</f>
        <v>13.290000000000001</v>
      </c>
      <c r="U709" s="12">
        <f>STOCK[[#This Row],[Costo total]]*1.5</f>
        <v>19.935000000000002</v>
      </c>
      <c r="V709" s="12">
        <v>18</v>
      </c>
      <c r="W709" s="12">
        <f>STOCK[[#This Row],[Precio Final]]-STOCK[[#This Row],[Costo total]]</f>
        <v>4.7099999999999991</v>
      </c>
      <c r="X709" s="12">
        <f>STOCK[[#This Row],[Ganancia Unitaria]]*STOCK[[#This Row],[Salidas]]</f>
        <v>4.7099999999999991</v>
      </c>
      <c r="Y709" s="12" t="s">
        <v>1478</v>
      </c>
      <c r="AA709" s="12">
        <f>STOCK[[#This Row],[Costo total]]*STOCK[[#This Row],[Entradas]]</f>
        <v>13.290000000000001</v>
      </c>
      <c r="AB709" s="12">
        <f>STOCK[[#This Row],[Stock Actual]]*STOCK[[#This Row],[Costo total]]</f>
        <v>0</v>
      </c>
    </row>
    <row r="710" spans="1:28" s="7" customFormat="1" ht="50" customHeight="1" x14ac:dyDescent="0.15">
      <c r="A710" s="7" t="s">
        <v>1261</v>
      </c>
      <c r="B710" s="70"/>
      <c r="C710" s="7" t="s">
        <v>4</v>
      </c>
      <c r="D710" s="7" t="s">
        <v>1796</v>
      </c>
      <c r="E710" s="7" t="s">
        <v>1286</v>
      </c>
      <c r="F710" s="7" t="s">
        <v>2192</v>
      </c>
      <c r="G710" s="7" t="s">
        <v>1144</v>
      </c>
      <c r="H710" s="7">
        <f>STOCK[[#This Row],[Precio Final]]</f>
        <v>18</v>
      </c>
      <c r="I710" s="7">
        <f>STOCK[[#This Row],[Precio Venta Ideal (x1.5)]]</f>
        <v>19.935000000000002</v>
      </c>
      <c r="J710" s="8">
        <v>1</v>
      </c>
      <c r="K710" s="8">
        <f>SUMIFS(VENTAS[Cantidad],VENTAS[Código del producto Vendido],STOCK[[#This Row],[Code]])</f>
        <v>1</v>
      </c>
      <c r="L710" s="8">
        <f>STOCK[[#This Row],[Entradas]]-STOCK[[#This Row],[Salidas]]</f>
        <v>0</v>
      </c>
      <c r="M710" s="7">
        <f>STOCK[[#This Row],[Precio Final]]*10%</f>
        <v>1.8</v>
      </c>
      <c r="N710" s="7">
        <v>0</v>
      </c>
      <c r="O710" s="7">
        <v>12.49</v>
      </c>
      <c r="P710" s="7">
        <v>7.49</v>
      </c>
      <c r="Q710" s="8">
        <v>0</v>
      </c>
      <c r="R710" s="7">
        <v>0</v>
      </c>
      <c r="S710" s="7">
        <v>4</v>
      </c>
      <c r="T710" s="12">
        <f>STOCK[[#This Row],[Costo Unitario (USD)]]+STOCK[[#This Row],[Costo Envío (USD)]]+STOCK[[#This Row],[Comisión 10%]]</f>
        <v>13.290000000000001</v>
      </c>
      <c r="U710" s="7">
        <f>STOCK[[#This Row],[Costo total]]*1.5</f>
        <v>19.935000000000002</v>
      </c>
      <c r="V710" s="7">
        <v>18</v>
      </c>
      <c r="W710" s="7">
        <f>STOCK[[#This Row],[Precio Final]]-STOCK[[#This Row],[Costo total]]</f>
        <v>4.7099999999999991</v>
      </c>
      <c r="X710" s="7">
        <f>STOCK[[#This Row],[Ganancia Unitaria]]*STOCK[[#This Row],[Salidas]]</f>
        <v>4.7099999999999991</v>
      </c>
      <c r="Y710" s="7" t="s">
        <v>1478</v>
      </c>
      <c r="AA710" s="7">
        <f>STOCK[[#This Row],[Costo total]]*STOCK[[#This Row],[Entradas]]</f>
        <v>13.290000000000001</v>
      </c>
      <c r="AB710" s="7">
        <f>STOCK[[#This Row],[Stock Actual]]*STOCK[[#This Row],[Costo total]]</f>
        <v>0</v>
      </c>
    </row>
    <row r="711" spans="1:28" s="12" customFormat="1" ht="50" customHeight="1" x14ac:dyDescent="0.15">
      <c r="A711" s="12" t="s">
        <v>1262</v>
      </c>
      <c r="B711" s="70"/>
      <c r="C711" s="12" t="s">
        <v>4</v>
      </c>
      <c r="D711" s="12" t="s">
        <v>101</v>
      </c>
      <c r="E711" s="12" t="s">
        <v>1286</v>
      </c>
      <c r="F711" s="12" t="s">
        <v>252</v>
      </c>
      <c r="G711" s="12" t="s">
        <v>1144</v>
      </c>
      <c r="H711" s="12">
        <f>STOCK[[#This Row],[Precio Final]]</f>
        <v>18</v>
      </c>
      <c r="I711" s="12">
        <f>STOCK[[#This Row],[Precio Venta Ideal (x1.5)]]</f>
        <v>19.935000000000002</v>
      </c>
      <c r="J711" s="87">
        <v>1</v>
      </c>
      <c r="K711" s="87">
        <f>SUMIFS(VENTAS[Cantidad],VENTAS[Código del producto Vendido],STOCK[[#This Row],[Code]])</f>
        <v>1</v>
      </c>
      <c r="L711" s="87">
        <f>STOCK[[#This Row],[Entradas]]-STOCK[[#This Row],[Salidas]]</f>
        <v>0</v>
      </c>
      <c r="M711" s="12">
        <f>STOCK[[#This Row],[Precio Final]]*10%</f>
        <v>1.8</v>
      </c>
      <c r="N711" s="12">
        <v>0</v>
      </c>
      <c r="O711" s="12">
        <v>12.49</v>
      </c>
      <c r="P711" s="12">
        <v>7.49</v>
      </c>
      <c r="Q711" s="87">
        <v>0</v>
      </c>
      <c r="R711" s="12">
        <v>0</v>
      </c>
      <c r="S711" s="12">
        <v>4</v>
      </c>
      <c r="T711" s="12">
        <f>STOCK[[#This Row],[Costo Unitario (USD)]]+STOCK[[#This Row],[Costo Envío (USD)]]+STOCK[[#This Row],[Comisión 10%]]</f>
        <v>13.290000000000001</v>
      </c>
      <c r="U711" s="12">
        <f>STOCK[[#This Row],[Costo total]]*1.5</f>
        <v>19.935000000000002</v>
      </c>
      <c r="V711" s="12">
        <v>18</v>
      </c>
      <c r="W711" s="12">
        <f>STOCK[[#This Row],[Precio Final]]-STOCK[[#This Row],[Costo total]]</f>
        <v>4.7099999999999991</v>
      </c>
      <c r="X711" s="12">
        <f>STOCK[[#This Row],[Ganancia Unitaria]]*STOCK[[#This Row],[Salidas]]</f>
        <v>4.7099999999999991</v>
      </c>
      <c r="Y711" s="12" t="s">
        <v>1478</v>
      </c>
      <c r="AA711" s="12">
        <f>STOCK[[#This Row],[Costo total]]*STOCK[[#This Row],[Entradas]]</f>
        <v>13.290000000000001</v>
      </c>
      <c r="AB711" s="12">
        <f>STOCK[[#This Row],[Stock Actual]]*STOCK[[#This Row],[Costo total]]</f>
        <v>0</v>
      </c>
    </row>
    <row r="712" spans="1:28" s="7" customFormat="1" ht="50" customHeight="1" x14ac:dyDescent="0.15">
      <c r="A712" s="7" t="s">
        <v>1550</v>
      </c>
      <c r="B712" s="70"/>
      <c r="C712" s="7" t="s">
        <v>4</v>
      </c>
      <c r="D712" s="7" t="s">
        <v>1519</v>
      </c>
      <c r="E712" s="7" t="s">
        <v>1542</v>
      </c>
      <c r="F712" s="7" t="s">
        <v>2196</v>
      </c>
      <c r="G712" s="7" t="s">
        <v>214</v>
      </c>
      <c r="H712" s="7">
        <f>STOCK[[#This Row],[Precio Final]]</f>
        <v>30</v>
      </c>
      <c r="I712" s="7">
        <f>STOCK[[#This Row],[Precio Venta Ideal (x1.5)]]</f>
        <v>36</v>
      </c>
      <c r="J712" s="8">
        <v>0</v>
      </c>
      <c r="K712" s="8">
        <f>SUMIFS(VENTAS[Cantidad],VENTAS[Código del producto Vendido],STOCK[[#This Row],[Code]])</f>
        <v>0</v>
      </c>
      <c r="L712" s="8">
        <f>STOCK[[#This Row],[Entradas]]-STOCK[[#This Row],[Salidas]]</f>
        <v>0</v>
      </c>
      <c r="M712" s="7">
        <f>STOCK[[#This Row],[Precio Final]]*10%</f>
        <v>3</v>
      </c>
      <c r="N712" s="7">
        <v>0</v>
      </c>
      <c r="O712" s="7">
        <v>0</v>
      </c>
      <c r="P712" s="7">
        <v>18</v>
      </c>
      <c r="Q712" s="8">
        <v>0</v>
      </c>
      <c r="R712" s="7">
        <v>0</v>
      </c>
      <c r="S712" s="7">
        <v>3</v>
      </c>
      <c r="T712" s="12">
        <f>STOCK[[#This Row],[Costo Unitario (USD)]]+STOCK[[#This Row],[Costo Envío (USD)]]+STOCK[[#This Row],[Comisión 10%]]</f>
        <v>24</v>
      </c>
      <c r="U712" s="7">
        <f>STOCK[[#This Row],[Costo total]]*1.5</f>
        <v>36</v>
      </c>
      <c r="V712" s="7">
        <v>30</v>
      </c>
      <c r="W712" s="7">
        <f>STOCK[[#This Row],[Precio Final]]-STOCK[[#This Row],[Costo total]]</f>
        <v>6</v>
      </c>
      <c r="X712" s="7">
        <f>STOCK[[#This Row],[Ganancia Unitaria]]*STOCK[[#This Row],[Salidas]]</f>
        <v>0</v>
      </c>
      <c r="AA712" s="7">
        <f>STOCK[[#This Row],[Costo total]]*STOCK[[#This Row],[Entradas]]</f>
        <v>0</v>
      </c>
      <c r="AB712" s="7">
        <f>STOCK[[#This Row],[Stock Actual]]*STOCK[[#This Row],[Costo total]]</f>
        <v>0</v>
      </c>
    </row>
    <row r="713" spans="1:28" s="12" customFormat="1" ht="50" customHeight="1" x14ac:dyDescent="0.15">
      <c r="A713" s="12" t="s">
        <v>1263</v>
      </c>
      <c r="B713" s="70"/>
      <c r="C713" s="12" t="s">
        <v>4</v>
      </c>
      <c r="D713" s="12" t="s">
        <v>101</v>
      </c>
      <c r="E713" s="12" t="s">
        <v>1287</v>
      </c>
      <c r="F713" s="12" t="s">
        <v>252</v>
      </c>
      <c r="G713" s="12" t="s">
        <v>1144</v>
      </c>
      <c r="H713" s="12">
        <f>STOCK[[#This Row],[Precio Final]]</f>
        <v>30</v>
      </c>
      <c r="I713" s="12">
        <f>STOCK[[#This Row],[Precio Venta Ideal (x1.5)]]</f>
        <v>30</v>
      </c>
      <c r="J713" s="87">
        <v>1</v>
      </c>
      <c r="K713" s="87">
        <f>SUMIFS(VENTAS[Cantidad],VENTAS[Código del producto Vendido],STOCK[[#This Row],[Code]])</f>
        <v>1</v>
      </c>
      <c r="L713" s="87">
        <f>STOCK[[#This Row],[Entradas]]-STOCK[[#This Row],[Salidas]]</f>
        <v>0</v>
      </c>
      <c r="M713" s="12">
        <f>STOCK[[#This Row],[Precio Final]]*10%</f>
        <v>3</v>
      </c>
      <c r="N713" s="12">
        <v>0</v>
      </c>
      <c r="O713" s="12">
        <v>17</v>
      </c>
      <c r="P713" s="12">
        <v>7</v>
      </c>
      <c r="Q713" s="87">
        <v>0</v>
      </c>
      <c r="R713" s="12">
        <v>0</v>
      </c>
      <c r="S713" s="12">
        <v>10</v>
      </c>
      <c r="T713" s="12">
        <f>STOCK[[#This Row],[Costo Unitario (USD)]]+STOCK[[#This Row],[Costo Envío (USD)]]+STOCK[[#This Row],[Comisión 10%]]</f>
        <v>20</v>
      </c>
      <c r="U713" s="12">
        <f>STOCK[[#This Row],[Costo total]]*1.5</f>
        <v>30</v>
      </c>
      <c r="V713" s="12">
        <v>30</v>
      </c>
      <c r="W713" s="12">
        <f>STOCK[[#This Row],[Precio Final]]-STOCK[[#This Row],[Costo total]]</f>
        <v>10</v>
      </c>
      <c r="X713" s="12">
        <f>STOCK[[#This Row],[Ganancia Unitaria]]*STOCK[[#This Row],[Salidas]]</f>
        <v>10</v>
      </c>
      <c r="Y713" s="12" t="s">
        <v>1478</v>
      </c>
      <c r="AA713" s="12">
        <f>STOCK[[#This Row],[Costo total]]*STOCK[[#This Row],[Entradas]]</f>
        <v>20</v>
      </c>
      <c r="AB713" s="12">
        <f>STOCK[[#This Row],[Stock Actual]]*STOCK[[#This Row],[Costo total]]</f>
        <v>0</v>
      </c>
    </row>
    <row r="714" spans="1:28" s="7" customFormat="1" ht="50" customHeight="1" x14ac:dyDescent="0.15">
      <c r="A714" s="7" t="s">
        <v>1264</v>
      </c>
      <c r="B714" s="70"/>
      <c r="C714" s="7" t="s">
        <v>4</v>
      </c>
      <c r="D714" s="7" t="s">
        <v>1794</v>
      </c>
      <c r="E714" s="7" t="s">
        <v>1287</v>
      </c>
      <c r="F714" s="7" t="s">
        <v>2195</v>
      </c>
      <c r="G714" s="7" t="s">
        <v>1144</v>
      </c>
      <c r="H714" s="7">
        <f>STOCK[[#This Row],[Precio Final]]</f>
        <v>30</v>
      </c>
      <c r="I714" s="7">
        <f>STOCK[[#This Row],[Precio Venta Ideal (x1.5)]]</f>
        <v>30</v>
      </c>
      <c r="J714" s="8">
        <v>1</v>
      </c>
      <c r="K714" s="8">
        <f>SUMIFS(VENTAS[Cantidad],VENTAS[Código del producto Vendido],STOCK[[#This Row],[Code]])</f>
        <v>1</v>
      </c>
      <c r="L714" s="8">
        <f>STOCK[[#This Row],[Entradas]]-STOCK[[#This Row],[Salidas]]</f>
        <v>0</v>
      </c>
      <c r="M714" s="7">
        <f>STOCK[[#This Row],[Precio Final]]*10%</f>
        <v>3</v>
      </c>
      <c r="N714" s="7">
        <v>0</v>
      </c>
      <c r="O714" s="7">
        <v>17</v>
      </c>
      <c r="P714" s="7">
        <v>7</v>
      </c>
      <c r="Q714" s="8">
        <v>0</v>
      </c>
      <c r="R714" s="7">
        <v>0</v>
      </c>
      <c r="S714" s="7">
        <v>10</v>
      </c>
      <c r="T714" s="12">
        <f>STOCK[[#This Row],[Costo Unitario (USD)]]+STOCK[[#This Row],[Costo Envío (USD)]]+STOCK[[#This Row],[Comisión 10%]]</f>
        <v>20</v>
      </c>
      <c r="U714" s="7">
        <f>STOCK[[#This Row],[Costo total]]*1.5</f>
        <v>30</v>
      </c>
      <c r="V714" s="7">
        <v>30</v>
      </c>
      <c r="W714" s="7">
        <f>STOCK[[#This Row],[Precio Final]]-STOCK[[#This Row],[Costo total]]</f>
        <v>10</v>
      </c>
      <c r="X714" s="7">
        <f>STOCK[[#This Row],[Ganancia Unitaria]]*STOCK[[#This Row],[Salidas]]</f>
        <v>10</v>
      </c>
      <c r="Y714" s="7" t="s">
        <v>1478</v>
      </c>
      <c r="AA714" s="7">
        <f>STOCK[[#This Row],[Costo total]]*STOCK[[#This Row],[Entradas]]</f>
        <v>20</v>
      </c>
      <c r="AB714" s="7">
        <f>STOCK[[#This Row],[Stock Actual]]*STOCK[[#This Row],[Costo total]]</f>
        <v>0</v>
      </c>
    </row>
    <row r="715" spans="1:28" s="12" customFormat="1" ht="50" customHeight="1" x14ac:dyDescent="0.15">
      <c r="A715" s="12" t="s">
        <v>1265</v>
      </c>
      <c r="B715" s="70"/>
      <c r="C715" s="12" t="s">
        <v>4</v>
      </c>
      <c r="D715" s="12" t="s">
        <v>101</v>
      </c>
      <c r="E715" s="12" t="s">
        <v>1287</v>
      </c>
      <c r="F715" s="12" t="s">
        <v>250</v>
      </c>
      <c r="G715" s="12" t="s">
        <v>1144</v>
      </c>
      <c r="H715" s="12">
        <f>STOCK[[#This Row],[Precio Final]]</f>
        <v>30</v>
      </c>
      <c r="I715" s="12">
        <f>STOCK[[#This Row],[Precio Venta Ideal (x1.5)]]</f>
        <v>30</v>
      </c>
      <c r="J715" s="87">
        <v>1</v>
      </c>
      <c r="K715" s="87">
        <f>SUMIFS(VENTAS[Cantidad],VENTAS[Código del producto Vendido],STOCK[[#This Row],[Code]])</f>
        <v>1</v>
      </c>
      <c r="L715" s="87">
        <f>STOCK[[#This Row],[Entradas]]-STOCK[[#This Row],[Salidas]]</f>
        <v>0</v>
      </c>
      <c r="M715" s="12">
        <f>STOCK[[#This Row],[Precio Final]]*10%</f>
        <v>3</v>
      </c>
      <c r="N715" s="12">
        <v>0</v>
      </c>
      <c r="O715" s="12">
        <v>17</v>
      </c>
      <c r="P715" s="12">
        <v>7</v>
      </c>
      <c r="Q715" s="87">
        <v>0</v>
      </c>
      <c r="R715" s="12">
        <v>0</v>
      </c>
      <c r="S715" s="12">
        <v>10</v>
      </c>
      <c r="T715" s="12">
        <f>STOCK[[#This Row],[Costo Unitario (USD)]]+STOCK[[#This Row],[Costo Envío (USD)]]+STOCK[[#This Row],[Comisión 10%]]</f>
        <v>20</v>
      </c>
      <c r="U715" s="12">
        <f>STOCK[[#This Row],[Costo total]]*1.5</f>
        <v>30</v>
      </c>
      <c r="V715" s="12">
        <v>30</v>
      </c>
      <c r="W715" s="12">
        <f>STOCK[[#This Row],[Precio Final]]-STOCK[[#This Row],[Costo total]]</f>
        <v>10</v>
      </c>
      <c r="X715" s="12">
        <f>STOCK[[#This Row],[Ganancia Unitaria]]*STOCK[[#This Row],[Salidas]]</f>
        <v>10</v>
      </c>
      <c r="Y715" s="12" t="s">
        <v>1478</v>
      </c>
      <c r="AA715" s="12">
        <f>STOCK[[#This Row],[Costo total]]*STOCK[[#This Row],[Entradas]]</f>
        <v>20</v>
      </c>
      <c r="AB715" s="12">
        <f>STOCK[[#This Row],[Stock Actual]]*STOCK[[#This Row],[Costo total]]</f>
        <v>0</v>
      </c>
    </row>
    <row r="716" spans="1:28" s="7" customFormat="1" ht="50" customHeight="1" x14ac:dyDescent="0.15">
      <c r="A716" s="7" t="s">
        <v>1266</v>
      </c>
      <c r="B716" s="70"/>
      <c r="C716" s="7" t="s">
        <v>4</v>
      </c>
      <c r="D716" s="7" t="s">
        <v>1794</v>
      </c>
      <c r="E716" s="7" t="s">
        <v>3076</v>
      </c>
      <c r="F716" s="7" t="s">
        <v>1562</v>
      </c>
      <c r="G716" s="7" t="s">
        <v>1144</v>
      </c>
      <c r="H716" s="7">
        <f>STOCK[[#This Row],[Precio Final]]</f>
        <v>27</v>
      </c>
      <c r="I716" s="7">
        <f>STOCK[[#This Row],[Precio Venta Ideal (x1.5)]]</f>
        <v>22.785000000000004</v>
      </c>
      <c r="J716" s="8">
        <v>1</v>
      </c>
      <c r="K716" s="8">
        <f>SUMIFS(VENTAS[Cantidad],VENTAS[Código del producto Vendido],STOCK[[#This Row],[Code]])</f>
        <v>0</v>
      </c>
      <c r="L716" s="8">
        <f>STOCK[[#This Row],[Entradas]]-STOCK[[#This Row],[Salidas]]</f>
        <v>1</v>
      </c>
      <c r="M716" s="7">
        <f>STOCK[[#This Row],[Precio Final]]*10%</f>
        <v>2.7</v>
      </c>
      <c r="N716" s="7">
        <v>0</v>
      </c>
      <c r="O716" s="7">
        <v>17.5</v>
      </c>
      <c r="P716" s="7">
        <v>7.49</v>
      </c>
      <c r="Q716" s="8">
        <v>0</v>
      </c>
      <c r="R716" s="7">
        <v>0</v>
      </c>
      <c r="S716" s="7">
        <v>5</v>
      </c>
      <c r="T716" s="12">
        <f>STOCK[[#This Row],[Costo Unitario (USD)]]+STOCK[[#This Row],[Costo Envío (USD)]]+STOCK[[#This Row],[Comisión 10%]]</f>
        <v>15.190000000000001</v>
      </c>
      <c r="U716" s="7">
        <f>STOCK[[#This Row],[Costo total]]*1.5</f>
        <v>22.785000000000004</v>
      </c>
      <c r="V716" s="7">
        <v>27</v>
      </c>
      <c r="W716" s="7">
        <f>STOCK[[#This Row],[Precio Final]]-STOCK[[#This Row],[Costo total]]</f>
        <v>11.809999999999999</v>
      </c>
      <c r="X716" s="7">
        <f>STOCK[[#This Row],[Ganancia Unitaria]]*STOCK[[#This Row],[Salidas]]</f>
        <v>0</v>
      </c>
      <c r="Y716" s="7" t="s">
        <v>1478</v>
      </c>
      <c r="AA716" s="7">
        <f>STOCK[[#This Row],[Costo total]]*STOCK[[#This Row],[Entradas]]</f>
        <v>15.190000000000001</v>
      </c>
      <c r="AB716" s="7">
        <f>STOCK[[#This Row],[Stock Actual]]*STOCK[[#This Row],[Costo total]]</f>
        <v>15.190000000000001</v>
      </c>
    </row>
    <row r="717" spans="1:28" s="12" customFormat="1" ht="50" customHeight="1" x14ac:dyDescent="0.15">
      <c r="A717" s="12" t="s">
        <v>1267</v>
      </c>
      <c r="B717" s="70"/>
      <c r="C717" s="12" t="s">
        <v>4</v>
      </c>
      <c r="D717" s="12" t="s">
        <v>1794</v>
      </c>
      <c r="E717" s="12" t="s">
        <v>1288</v>
      </c>
      <c r="F717" s="12" t="s">
        <v>2191</v>
      </c>
      <c r="G717" s="12" t="s">
        <v>1144</v>
      </c>
      <c r="H717" s="12">
        <f>STOCK[[#This Row],[Precio Final]]</f>
        <v>27</v>
      </c>
      <c r="I717" s="12">
        <f>STOCK[[#This Row],[Precio Venta Ideal (x1.5)]]</f>
        <v>22.785000000000004</v>
      </c>
      <c r="J717" s="87">
        <v>1</v>
      </c>
      <c r="K717" s="87">
        <f>SUMIFS(VENTAS[Cantidad],VENTAS[Código del producto Vendido],STOCK[[#This Row],[Code]])</f>
        <v>1</v>
      </c>
      <c r="L717" s="87">
        <f>STOCK[[#This Row],[Entradas]]-STOCK[[#This Row],[Salidas]]</f>
        <v>0</v>
      </c>
      <c r="M717" s="12">
        <f>STOCK[[#This Row],[Precio Final]]*10%</f>
        <v>2.7</v>
      </c>
      <c r="N717" s="12">
        <v>0</v>
      </c>
      <c r="O717" s="12">
        <v>17.5</v>
      </c>
      <c r="P717" s="12">
        <v>7.49</v>
      </c>
      <c r="Q717" s="87">
        <v>0</v>
      </c>
      <c r="R717" s="12">
        <v>0</v>
      </c>
      <c r="S717" s="12">
        <v>5</v>
      </c>
      <c r="T717" s="12">
        <f>STOCK[[#This Row],[Costo Unitario (USD)]]+STOCK[[#This Row],[Costo Envío (USD)]]+STOCK[[#This Row],[Comisión 10%]]</f>
        <v>15.190000000000001</v>
      </c>
      <c r="U717" s="12">
        <f>STOCK[[#This Row],[Costo total]]*1.5</f>
        <v>22.785000000000004</v>
      </c>
      <c r="V717" s="12">
        <v>27</v>
      </c>
      <c r="W717" s="12">
        <f>STOCK[[#This Row],[Precio Final]]-STOCK[[#This Row],[Costo total]]</f>
        <v>11.809999999999999</v>
      </c>
      <c r="X717" s="12">
        <f>STOCK[[#This Row],[Ganancia Unitaria]]*STOCK[[#This Row],[Salidas]]</f>
        <v>11.809999999999999</v>
      </c>
      <c r="Y717" s="12" t="s">
        <v>1478</v>
      </c>
      <c r="AA717" s="12">
        <f>STOCK[[#This Row],[Costo total]]*STOCK[[#This Row],[Entradas]]</f>
        <v>15.190000000000001</v>
      </c>
      <c r="AB717" s="12">
        <f>STOCK[[#This Row],[Stock Actual]]*STOCK[[#This Row],[Costo total]]</f>
        <v>0</v>
      </c>
    </row>
    <row r="718" spans="1:28" s="7" customFormat="1" ht="50" customHeight="1" x14ac:dyDescent="0.15">
      <c r="A718" s="7" t="s">
        <v>1268</v>
      </c>
      <c r="B718" s="70"/>
      <c r="C718" s="7" t="s">
        <v>4</v>
      </c>
      <c r="D718" s="7" t="s">
        <v>101</v>
      </c>
      <c r="E718" s="7" t="s">
        <v>1288</v>
      </c>
      <c r="F718" s="7" t="s">
        <v>1518</v>
      </c>
      <c r="G718" s="7" t="s">
        <v>1144</v>
      </c>
      <c r="H718" s="7">
        <f>STOCK[[#This Row],[Precio Final]]</f>
        <v>27</v>
      </c>
      <c r="I718" s="7">
        <f>STOCK[[#This Row],[Precio Venta Ideal (x1.5)]]</f>
        <v>22.785000000000004</v>
      </c>
      <c r="J718" s="8">
        <v>1</v>
      </c>
      <c r="K718" s="8">
        <f>SUMIFS(VENTAS[Cantidad],VENTAS[Código del producto Vendido],STOCK[[#This Row],[Code]])</f>
        <v>1</v>
      </c>
      <c r="L718" s="8">
        <f>STOCK[[#This Row],[Entradas]]-STOCK[[#This Row],[Salidas]]</f>
        <v>0</v>
      </c>
      <c r="M718" s="7">
        <f>STOCK[[#This Row],[Precio Final]]*10%</f>
        <v>2.7</v>
      </c>
      <c r="N718" s="7">
        <v>0</v>
      </c>
      <c r="O718" s="7">
        <v>17.5</v>
      </c>
      <c r="P718" s="7">
        <v>7.49</v>
      </c>
      <c r="Q718" s="8">
        <v>0</v>
      </c>
      <c r="R718" s="7">
        <v>0</v>
      </c>
      <c r="S718" s="7">
        <v>5</v>
      </c>
      <c r="T718" s="12">
        <f>STOCK[[#This Row],[Costo Unitario (USD)]]+STOCK[[#This Row],[Costo Envío (USD)]]+STOCK[[#This Row],[Comisión 10%]]</f>
        <v>15.190000000000001</v>
      </c>
      <c r="U718" s="7">
        <f>STOCK[[#This Row],[Costo total]]*1.5</f>
        <v>22.785000000000004</v>
      </c>
      <c r="V718" s="7">
        <v>27</v>
      </c>
      <c r="W718" s="7">
        <f>STOCK[[#This Row],[Precio Final]]-STOCK[[#This Row],[Costo total]]</f>
        <v>11.809999999999999</v>
      </c>
      <c r="X718" s="7">
        <f>STOCK[[#This Row],[Ganancia Unitaria]]*STOCK[[#This Row],[Salidas]]</f>
        <v>11.809999999999999</v>
      </c>
      <c r="Y718" s="7" t="s">
        <v>1478</v>
      </c>
      <c r="AA718" s="7">
        <f>STOCK[[#This Row],[Costo total]]*STOCK[[#This Row],[Entradas]]</f>
        <v>15.190000000000001</v>
      </c>
      <c r="AB718" s="7">
        <f>STOCK[[#This Row],[Stock Actual]]*STOCK[[#This Row],[Costo total]]</f>
        <v>0</v>
      </c>
    </row>
    <row r="719" spans="1:28" s="12" customFormat="1" ht="50" customHeight="1" x14ac:dyDescent="0.15">
      <c r="A719" s="12" t="s">
        <v>1269</v>
      </c>
      <c r="B719" s="70"/>
      <c r="C719" s="12" t="s">
        <v>4</v>
      </c>
      <c r="D719" s="12" t="s">
        <v>101</v>
      </c>
      <c r="E719" s="12" t="s">
        <v>1289</v>
      </c>
      <c r="F719" s="12" t="s">
        <v>252</v>
      </c>
      <c r="G719" s="12" t="s">
        <v>1144</v>
      </c>
      <c r="H719" s="12">
        <f>STOCK[[#This Row],[Precio Final]]</f>
        <v>43</v>
      </c>
      <c r="I719" s="12">
        <f>STOCK[[#This Row],[Precio Venta Ideal (x1.5)]]</f>
        <v>47.685000000000002</v>
      </c>
      <c r="J719" s="87">
        <v>1</v>
      </c>
      <c r="K719" s="87">
        <f>SUMIFS(VENTAS[Cantidad],VENTAS[Código del producto Vendido],STOCK[[#This Row],[Code]])</f>
        <v>1</v>
      </c>
      <c r="L719" s="87">
        <f>STOCK[[#This Row],[Entradas]]-STOCK[[#This Row],[Salidas]]</f>
        <v>0</v>
      </c>
      <c r="M719" s="12">
        <f>STOCK[[#This Row],[Precio Final]]*10%</f>
        <v>4.3</v>
      </c>
      <c r="N719" s="12">
        <v>0</v>
      </c>
      <c r="O719" s="12">
        <v>27.5</v>
      </c>
      <c r="P719" s="12">
        <v>17.489999999999998</v>
      </c>
      <c r="Q719" s="87">
        <v>0</v>
      </c>
      <c r="R719" s="12">
        <v>0</v>
      </c>
      <c r="S719" s="12">
        <v>10</v>
      </c>
      <c r="T719" s="12">
        <f>STOCK[[#This Row],[Costo Unitario (USD)]]+STOCK[[#This Row],[Costo Envío (USD)]]+STOCK[[#This Row],[Comisión 10%]]</f>
        <v>31.79</v>
      </c>
      <c r="U719" s="12">
        <f>STOCK[[#This Row],[Costo total]]*1.5</f>
        <v>47.685000000000002</v>
      </c>
      <c r="V719" s="12">
        <v>43</v>
      </c>
      <c r="W719" s="12">
        <f>STOCK[[#This Row],[Precio Final]]-STOCK[[#This Row],[Costo total]]</f>
        <v>11.21</v>
      </c>
      <c r="X719" s="12">
        <f>STOCK[[#This Row],[Ganancia Unitaria]]*STOCK[[#This Row],[Salidas]]</f>
        <v>11.21</v>
      </c>
      <c r="Y719" s="12" t="s">
        <v>1478</v>
      </c>
      <c r="AA719" s="12">
        <f>STOCK[[#This Row],[Costo total]]*STOCK[[#This Row],[Entradas]]</f>
        <v>31.79</v>
      </c>
      <c r="AB719" s="12">
        <f>STOCK[[#This Row],[Stock Actual]]*STOCK[[#This Row],[Costo total]]</f>
        <v>0</v>
      </c>
    </row>
    <row r="720" spans="1:28" s="7" customFormat="1" ht="50" customHeight="1" x14ac:dyDescent="0.15">
      <c r="A720" s="7" t="s">
        <v>1270</v>
      </c>
      <c r="B720" s="70"/>
      <c r="C720" s="7" t="s">
        <v>4</v>
      </c>
      <c r="D720" s="7" t="s">
        <v>101</v>
      </c>
      <c r="E720" s="7" t="s">
        <v>1289</v>
      </c>
      <c r="F720" s="7" t="s">
        <v>1518</v>
      </c>
      <c r="G720" s="7" t="s">
        <v>1144</v>
      </c>
      <c r="H720" s="7">
        <f>STOCK[[#This Row],[Precio Final]]</f>
        <v>43</v>
      </c>
      <c r="I720" s="7">
        <f>STOCK[[#This Row],[Precio Venta Ideal (x1.5)]]</f>
        <v>47.685000000000002</v>
      </c>
      <c r="J720" s="8">
        <v>1</v>
      </c>
      <c r="K720" s="8">
        <f>SUMIFS(VENTAS[Cantidad],VENTAS[Código del producto Vendido],STOCK[[#This Row],[Code]])</f>
        <v>1</v>
      </c>
      <c r="L720" s="8">
        <f>STOCK[[#This Row],[Entradas]]-STOCK[[#This Row],[Salidas]]</f>
        <v>0</v>
      </c>
      <c r="M720" s="7">
        <f>STOCK[[#This Row],[Precio Final]]*10%</f>
        <v>4.3</v>
      </c>
      <c r="N720" s="7">
        <v>0</v>
      </c>
      <c r="O720" s="7">
        <v>27.5</v>
      </c>
      <c r="P720" s="7">
        <v>17.489999999999998</v>
      </c>
      <c r="Q720" s="8">
        <v>0</v>
      </c>
      <c r="R720" s="7">
        <v>0</v>
      </c>
      <c r="S720" s="7">
        <v>10</v>
      </c>
      <c r="T720" s="12">
        <f>STOCK[[#This Row],[Costo Unitario (USD)]]+STOCK[[#This Row],[Costo Envío (USD)]]+STOCK[[#This Row],[Comisión 10%]]</f>
        <v>31.79</v>
      </c>
      <c r="U720" s="7">
        <f>STOCK[[#This Row],[Costo total]]*1.5</f>
        <v>47.685000000000002</v>
      </c>
      <c r="V720" s="7">
        <v>43</v>
      </c>
      <c r="W720" s="7">
        <f>STOCK[[#This Row],[Precio Final]]-STOCK[[#This Row],[Costo total]]</f>
        <v>11.21</v>
      </c>
      <c r="X720" s="7">
        <f>STOCK[[#This Row],[Ganancia Unitaria]]*STOCK[[#This Row],[Salidas]]</f>
        <v>11.21</v>
      </c>
      <c r="Y720" s="7" t="s">
        <v>1478</v>
      </c>
      <c r="AA720" s="7">
        <f>STOCK[[#This Row],[Costo total]]*STOCK[[#This Row],[Entradas]]</f>
        <v>31.79</v>
      </c>
      <c r="AB720" s="7">
        <f>STOCK[[#This Row],[Stock Actual]]*STOCK[[#This Row],[Costo total]]</f>
        <v>0</v>
      </c>
    </row>
    <row r="721" spans="1:28" s="12" customFormat="1" ht="50" customHeight="1" x14ac:dyDescent="0.15">
      <c r="A721" s="12" t="s">
        <v>1290</v>
      </c>
      <c r="B721" s="70"/>
      <c r="C721" s="12" t="s">
        <v>4</v>
      </c>
      <c r="D721" s="12" t="s">
        <v>101</v>
      </c>
      <c r="E721" s="12" t="s">
        <v>1289</v>
      </c>
      <c r="F721" s="12" t="s">
        <v>252</v>
      </c>
      <c r="G721" s="12" t="s">
        <v>1144</v>
      </c>
      <c r="H721" s="12">
        <f>STOCK[[#This Row],[Precio Final]]</f>
        <v>43</v>
      </c>
      <c r="I721" s="12">
        <f>STOCK[[#This Row],[Precio Venta Ideal (x1.5)]]</f>
        <v>47.685000000000002</v>
      </c>
      <c r="J721" s="87">
        <v>1</v>
      </c>
      <c r="K721" s="87">
        <f>SUMIFS(VENTAS[Cantidad],VENTAS[Código del producto Vendido],STOCK[[#This Row],[Code]])</f>
        <v>1</v>
      </c>
      <c r="L721" s="87">
        <f>STOCK[[#This Row],[Entradas]]-STOCK[[#This Row],[Salidas]]</f>
        <v>0</v>
      </c>
      <c r="M721" s="12">
        <f>STOCK[[#This Row],[Precio Final]]*10%</f>
        <v>4.3</v>
      </c>
      <c r="N721" s="12">
        <v>0</v>
      </c>
      <c r="O721" s="12">
        <v>27.5</v>
      </c>
      <c r="P721" s="12">
        <v>17.489999999999998</v>
      </c>
      <c r="Q721" s="87">
        <v>0</v>
      </c>
      <c r="R721" s="12">
        <v>0</v>
      </c>
      <c r="S721" s="12">
        <v>10</v>
      </c>
      <c r="T721" s="12">
        <f>STOCK[[#This Row],[Costo Unitario (USD)]]+STOCK[[#This Row],[Costo Envío (USD)]]+STOCK[[#This Row],[Comisión 10%]]</f>
        <v>31.79</v>
      </c>
      <c r="U721" s="12">
        <f>STOCK[[#This Row],[Costo total]]*1.5</f>
        <v>47.685000000000002</v>
      </c>
      <c r="V721" s="12">
        <v>43</v>
      </c>
      <c r="W721" s="12">
        <f>STOCK[[#This Row],[Precio Final]]-STOCK[[#This Row],[Costo total]]</f>
        <v>11.21</v>
      </c>
      <c r="X721" s="12">
        <f>STOCK[[#This Row],[Ganancia Unitaria]]*STOCK[[#This Row],[Salidas]]</f>
        <v>11.21</v>
      </c>
      <c r="Y721" s="12" t="s">
        <v>1478</v>
      </c>
      <c r="AA721" s="12">
        <f>STOCK[[#This Row],[Costo total]]*STOCK[[#This Row],[Entradas]]</f>
        <v>31.79</v>
      </c>
      <c r="AB721" s="12">
        <f>STOCK[[#This Row],[Stock Actual]]*STOCK[[#This Row],[Costo total]]</f>
        <v>0</v>
      </c>
    </row>
    <row r="722" spans="1:28" s="7" customFormat="1" ht="50" customHeight="1" x14ac:dyDescent="0.15">
      <c r="A722" s="7" t="s">
        <v>1291</v>
      </c>
      <c r="B722" s="70"/>
      <c r="C722" s="7" t="s">
        <v>4</v>
      </c>
      <c r="D722" s="7" t="s">
        <v>101</v>
      </c>
      <c r="E722" s="7" t="s">
        <v>1292</v>
      </c>
      <c r="F722" s="7" t="s">
        <v>1518</v>
      </c>
      <c r="G722" s="7" t="s">
        <v>1144</v>
      </c>
      <c r="H722" s="7">
        <f>STOCK[[#This Row],[Precio Final]]</f>
        <v>35</v>
      </c>
      <c r="I722" s="7">
        <f>STOCK[[#This Row],[Precio Venta Ideal (x1.5)]]</f>
        <v>38.984999999999999</v>
      </c>
      <c r="J722" s="8">
        <v>1</v>
      </c>
      <c r="K722" s="8">
        <f>SUMIFS(VENTAS[Cantidad],VENTAS[Código del producto Vendido],STOCK[[#This Row],[Code]])</f>
        <v>1</v>
      </c>
      <c r="L722" s="8">
        <f>STOCK[[#This Row],[Entradas]]-STOCK[[#This Row],[Salidas]]</f>
        <v>0</v>
      </c>
      <c r="M722" s="7">
        <f>STOCK[[#This Row],[Precio Final]]*10%</f>
        <v>3.5</v>
      </c>
      <c r="N722" s="7">
        <v>0</v>
      </c>
      <c r="O722" s="7">
        <v>22.5</v>
      </c>
      <c r="P722" s="7">
        <v>12.49</v>
      </c>
      <c r="Q722" s="8">
        <v>0</v>
      </c>
      <c r="R722" s="7">
        <v>0</v>
      </c>
      <c r="S722" s="7">
        <v>10</v>
      </c>
      <c r="T722" s="12">
        <f>STOCK[[#This Row],[Costo Unitario (USD)]]+STOCK[[#This Row],[Costo Envío (USD)]]+STOCK[[#This Row],[Comisión 10%]]</f>
        <v>25.990000000000002</v>
      </c>
      <c r="U722" s="7">
        <f>STOCK[[#This Row],[Costo total]]*1.5</f>
        <v>38.984999999999999</v>
      </c>
      <c r="V722" s="7">
        <v>35</v>
      </c>
      <c r="W722" s="7">
        <f>STOCK[[#This Row],[Precio Final]]-STOCK[[#This Row],[Costo total]]</f>
        <v>9.009999999999998</v>
      </c>
      <c r="X722" s="7">
        <f>STOCK[[#This Row],[Ganancia Unitaria]]*STOCK[[#This Row],[Salidas]]</f>
        <v>9.009999999999998</v>
      </c>
      <c r="Y722" s="7" t="s">
        <v>1478</v>
      </c>
      <c r="AA722" s="7">
        <f>STOCK[[#This Row],[Costo total]]*STOCK[[#This Row],[Entradas]]</f>
        <v>25.990000000000002</v>
      </c>
      <c r="AB722" s="7">
        <f>STOCK[[#This Row],[Stock Actual]]*STOCK[[#This Row],[Costo total]]</f>
        <v>0</v>
      </c>
    </row>
    <row r="723" spans="1:28" s="12" customFormat="1" ht="50" customHeight="1" x14ac:dyDescent="0.15">
      <c r="A723" s="12" t="s">
        <v>1293</v>
      </c>
      <c r="B723" s="70"/>
      <c r="C723" s="12" t="s">
        <v>4</v>
      </c>
      <c r="D723" s="12" t="s">
        <v>101</v>
      </c>
      <c r="E723" s="12" t="s">
        <v>1292</v>
      </c>
      <c r="F723" s="12" t="s">
        <v>2195</v>
      </c>
      <c r="G723" s="12" t="s">
        <v>1144</v>
      </c>
      <c r="H723" s="12">
        <f>STOCK[[#This Row],[Precio Final]]</f>
        <v>35</v>
      </c>
      <c r="I723" s="12">
        <f>STOCK[[#This Row],[Precio Venta Ideal (x1.5)]]</f>
        <v>38.984999999999999</v>
      </c>
      <c r="J723" s="87">
        <v>2</v>
      </c>
      <c r="K723" s="87">
        <f>SUMIFS(VENTAS[Cantidad],VENTAS[Código del producto Vendido],STOCK[[#This Row],[Code]])</f>
        <v>2</v>
      </c>
      <c r="L723" s="87">
        <f>STOCK[[#This Row],[Entradas]]-STOCK[[#This Row],[Salidas]]</f>
        <v>0</v>
      </c>
      <c r="M723" s="12">
        <f>STOCK[[#This Row],[Precio Final]]*10%</f>
        <v>3.5</v>
      </c>
      <c r="N723" s="12">
        <v>0</v>
      </c>
      <c r="O723" s="12">
        <v>22.5</v>
      </c>
      <c r="P723" s="12">
        <v>12.49</v>
      </c>
      <c r="Q723" s="87">
        <v>0</v>
      </c>
      <c r="R723" s="12">
        <v>0</v>
      </c>
      <c r="S723" s="12">
        <v>10</v>
      </c>
      <c r="T723" s="12">
        <f>STOCK[[#This Row],[Costo Unitario (USD)]]+STOCK[[#This Row],[Costo Envío (USD)]]+STOCK[[#This Row],[Comisión 10%]]</f>
        <v>25.990000000000002</v>
      </c>
      <c r="U723" s="12">
        <f>STOCK[[#This Row],[Costo total]]*1.5</f>
        <v>38.984999999999999</v>
      </c>
      <c r="V723" s="12">
        <v>35</v>
      </c>
      <c r="W723" s="12">
        <f>STOCK[[#This Row],[Precio Final]]-STOCK[[#This Row],[Costo total]]</f>
        <v>9.009999999999998</v>
      </c>
      <c r="X723" s="12">
        <f>STOCK[[#This Row],[Ganancia Unitaria]]*STOCK[[#This Row],[Salidas]]</f>
        <v>18.019999999999996</v>
      </c>
      <c r="Y723" s="12" t="s">
        <v>1478</v>
      </c>
      <c r="AA723" s="12">
        <f>STOCK[[#This Row],[Costo total]]*STOCK[[#This Row],[Entradas]]</f>
        <v>51.980000000000004</v>
      </c>
      <c r="AB723" s="12">
        <f>STOCK[[#This Row],[Stock Actual]]*STOCK[[#This Row],[Costo total]]</f>
        <v>0</v>
      </c>
    </row>
    <row r="724" spans="1:28" s="7" customFormat="1" ht="50" customHeight="1" x14ac:dyDescent="0.15">
      <c r="A724" s="7" t="s">
        <v>1294</v>
      </c>
      <c r="B724" s="70"/>
      <c r="C724" s="7" t="s">
        <v>4</v>
      </c>
      <c r="D724" s="7" t="s">
        <v>101</v>
      </c>
      <c r="E724" s="7" t="s">
        <v>1292</v>
      </c>
      <c r="F724" s="7" t="s">
        <v>238</v>
      </c>
      <c r="G724" s="7" t="s">
        <v>1144</v>
      </c>
      <c r="H724" s="7">
        <f>STOCK[[#This Row],[Precio Final]]</f>
        <v>35</v>
      </c>
      <c r="I724" s="7">
        <f>STOCK[[#This Row],[Precio Venta Ideal (x1.5)]]</f>
        <v>38.984999999999999</v>
      </c>
      <c r="J724" s="8">
        <v>1</v>
      </c>
      <c r="K724" s="8">
        <f>SUMIFS(VENTAS[Cantidad],VENTAS[Código del producto Vendido],STOCK[[#This Row],[Code]])</f>
        <v>1</v>
      </c>
      <c r="L724" s="8">
        <f>STOCK[[#This Row],[Entradas]]-STOCK[[#This Row],[Salidas]]</f>
        <v>0</v>
      </c>
      <c r="M724" s="7">
        <f>STOCK[[#This Row],[Precio Final]]*10%</f>
        <v>3.5</v>
      </c>
      <c r="N724" s="7">
        <v>0</v>
      </c>
      <c r="O724" s="7">
        <v>0</v>
      </c>
      <c r="P724" s="7">
        <v>12.49</v>
      </c>
      <c r="Q724" s="8">
        <v>0</v>
      </c>
      <c r="R724" s="7">
        <v>0</v>
      </c>
      <c r="S724" s="7">
        <v>10</v>
      </c>
      <c r="T724" s="12">
        <f>STOCK[[#This Row],[Costo Unitario (USD)]]+STOCK[[#This Row],[Costo Envío (USD)]]+STOCK[[#This Row],[Comisión 10%]]</f>
        <v>25.990000000000002</v>
      </c>
      <c r="U724" s="7">
        <f>STOCK[[#This Row],[Costo total]]*1.5</f>
        <v>38.984999999999999</v>
      </c>
      <c r="V724" s="7">
        <v>35</v>
      </c>
      <c r="W724" s="7">
        <f>STOCK[[#This Row],[Precio Final]]-STOCK[[#This Row],[Costo total]]</f>
        <v>9.009999999999998</v>
      </c>
      <c r="X724" s="7">
        <f>STOCK[[#This Row],[Ganancia Unitaria]]*STOCK[[#This Row],[Salidas]]</f>
        <v>9.009999999999998</v>
      </c>
      <c r="Y724" s="7" t="s">
        <v>1478</v>
      </c>
      <c r="AA724" s="7">
        <f>STOCK[[#This Row],[Costo total]]*STOCK[[#This Row],[Entradas]]</f>
        <v>25.990000000000002</v>
      </c>
      <c r="AB724" s="7">
        <f>STOCK[[#This Row],[Stock Actual]]*STOCK[[#This Row],[Costo total]]</f>
        <v>0</v>
      </c>
    </row>
    <row r="725" spans="1:28" s="12" customFormat="1" ht="50" customHeight="1" x14ac:dyDescent="0.15">
      <c r="A725" s="12" t="s">
        <v>1295</v>
      </c>
      <c r="B725" s="70"/>
      <c r="C725" s="12" t="s">
        <v>4</v>
      </c>
      <c r="D725" s="12" t="s">
        <v>2697</v>
      </c>
      <c r="E725" s="12" t="s">
        <v>2299</v>
      </c>
      <c r="F725" s="12" t="s">
        <v>2117</v>
      </c>
      <c r="G725" s="12" t="s">
        <v>1144</v>
      </c>
      <c r="H725" s="12">
        <f>STOCK[[#This Row],[Precio Final]]</f>
        <v>28</v>
      </c>
      <c r="I725" s="12">
        <f>STOCK[[#This Row],[Precio Venta Ideal (x1.5)]]</f>
        <v>22.950000000000003</v>
      </c>
      <c r="J725" s="87">
        <v>2</v>
      </c>
      <c r="K725" s="87">
        <f>SUMIFS(VENTAS[Cantidad],VENTAS[Código del producto Vendido],STOCK[[#This Row],[Code]])</f>
        <v>0</v>
      </c>
      <c r="L725" s="87">
        <f>STOCK[[#This Row],[Entradas]]-STOCK[[#This Row],[Salidas]]</f>
        <v>2</v>
      </c>
      <c r="M725" s="12">
        <f>STOCK[[#This Row],[Precio Final]]*10%</f>
        <v>2.8000000000000003</v>
      </c>
      <c r="N725" s="12">
        <v>0</v>
      </c>
      <c r="O725" s="12">
        <v>23</v>
      </c>
      <c r="P725" s="12">
        <v>7.5</v>
      </c>
      <c r="Q725" s="87">
        <v>0</v>
      </c>
      <c r="R725" s="12">
        <v>0</v>
      </c>
      <c r="S725" s="12">
        <v>5</v>
      </c>
      <c r="T725" s="12">
        <f>STOCK[[#This Row],[Costo Unitario (USD)]]+STOCK[[#This Row],[Costo Envío (USD)]]+STOCK[[#This Row],[Comisión 10%]]</f>
        <v>15.3</v>
      </c>
      <c r="U725" s="12">
        <f>STOCK[[#This Row],[Costo total]]*1.5</f>
        <v>22.950000000000003</v>
      </c>
      <c r="V725" s="12">
        <v>28</v>
      </c>
      <c r="W725" s="12">
        <f>STOCK[[#This Row],[Precio Final]]-STOCK[[#This Row],[Costo total]]</f>
        <v>12.7</v>
      </c>
      <c r="X725" s="12">
        <f>STOCK[[#This Row],[Ganancia Unitaria]]*STOCK[[#This Row],[Salidas]]</f>
        <v>0</v>
      </c>
      <c r="Y725" s="12" t="s">
        <v>1478</v>
      </c>
      <c r="AA725" s="12">
        <f>STOCK[[#This Row],[Costo total]]*STOCK[[#This Row],[Entradas]]</f>
        <v>30.6</v>
      </c>
      <c r="AB725" s="12">
        <f>STOCK[[#This Row],[Stock Actual]]*STOCK[[#This Row],[Costo total]]</f>
        <v>30.6</v>
      </c>
    </row>
    <row r="726" spans="1:28" s="7" customFormat="1" ht="50" customHeight="1" x14ac:dyDescent="0.15">
      <c r="A726" s="7" t="s">
        <v>1296</v>
      </c>
      <c r="B726" s="70"/>
      <c r="C726" s="7" t="s">
        <v>4</v>
      </c>
      <c r="D726" s="7" t="s">
        <v>2698</v>
      </c>
      <c r="E726" s="7" t="s">
        <v>2299</v>
      </c>
      <c r="F726" s="7" t="s">
        <v>2193</v>
      </c>
      <c r="G726" s="7" t="s">
        <v>1144</v>
      </c>
      <c r="H726" s="7">
        <f>STOCK[[#This Row],[Precio Final]]</f>
        <v>28</v>
      </c>
      <c r="I726" s="7">
        <f>STOCK[[#This Row],[Precio Venta Ideal (x1.5)]]</f>
        <v>22.950000000000003</v>
      </c>
      <c r="J726" s="8">
        <v>2</v>
      </c>
      <c r="K726" s="8">
        <f>SUMIFS(VENTAS[Cantidad],VENTAS[Código del producto Vendido],STOCK[[#This Row],[Code]])</f>
        <v>0</v>
      </c>
      <c r="L726" s="8">
        <f>STOCK[[#This Row],[Entradas]]-STOCK[[#This Row],[Salidas]]</f>
        <v>2</v>
      </c>
      <c r="M726" s="7">
        <f>STOCK[[#This Row],[Precio Final]]*10%</f>
        <v>2.8000000000000003</v>
      </c>
      <c r="N726" s="7">
        <v>0</v>
      </c>
      <c r="O726" s="7">
        <v>23</v>
      </c>
      <c r="P726" s="7">
        <v>7.5</v>
      </c>
      <c r="Q726" s="8">
        <v>0</v>
      </c>
      <c r="R726" s="7">
        <v>0</v>
      </c>
      <c r="S726" s="7">
        <v>5</v>
      </c>
      <c r="T726" s="12">
        <f>STOCK[[#This Row],[Costo Unitario (USD)]]+STOCK[[#This Row],[Costo Envío (USD)]]+STOCK[[#This Row],[Comisión 10%]]</f>
        <v>15.3</v>
      </c>
      <c r="U726" s="7">
        <f>STOCK[[#This Row],[Costo total]]*1.5</f>
        <v>22.950000000000003</v>
      </c>
      <c r="V726" s="7">
        <v>28</v>
      </c>
      <c r="W726" s="7">
        <f>STOCK[[#This Row],[Precio Final]]-STOCK[[#This Row],[Costo total]]</f>
        <v>12.7</v>
      </c>
      <c r="X726" s="7">
        <f>STOCK[[#This Row],[Ganancia Unitaria]]*STOCK[[#This Row],[Salidas]]</f>
        <v>0</v>
      </c>
      <c r="Y726" s="7" t="s">
        <v>1478</v>
      </c>
      <c r="AA726" s="7">
        <f>STOCK[[#This Row],[Costo total]]*STOCK[[#This Row],[Entradas]]</f>
        <v>30.6</v>
      </c>
      <c r="AB726" s="7">
        <f>STOCK[[#This Row],[Stock Actual]]*STOCK[[#This Row],[Costo total]]</f>
        <v>30.6</v>
      </c>
    </row>
    <row r="727" spans="1:28" s="12" customFormat="1" ht="50" customHeight="1" x14ac:dyDescent="0.15">
      <c r="A727" s="12" t="s">
        <v>1297</v>
      </c>
      <c r="B727" s="70"/>
      <c r="C727" s="12" t="s">
        <v>4</v>
      </c>
      <c r="D727" s="12" t="s">
        <v>2697</v>
      </c>
      <c r="E727" s="12" t="s">
        <v>2299</v>
      </c>
      <c r="F727" s="12" t="s">
        <v>2194</v>
      </c>
      <c r="G727" s="12" t="s">
        <v>1144</v>
      </c>
      <c r="H727" s="12">
        <f>STOCK[[#This Row],[Precio Final]]</f>
        <v>28</v>
      </c>
      <c r="I727" s="12">
        <f>STOCK[[#This Row],[Precio Venta Ideal (x1.5)]]</f>
        <v>22.950000000000003</v>
      </c>
      <c r="J727" s="87">
        <v>2</v>
      </c>
      <c r="K727" s="87">
        <f>SUMIFS(VENTAS[Cantidad],VENTAS[Código del producto Vendido],STOCK[[#This Row],[Code]])</f>
        <v>0</v>
      </c>
      <c r="L727" s="87">
        <f>STOCK[[#This Row],[Entradas]]-STOCK[[#This Row],[Salidas]]</f>
        <v>2</v>
      </c>
      <c r="M727" s="12">
        <f>STOCK[[#This Row],[Precio Final]]*10%</f>
        <v>2.8000000000000003</v>
      </c>
      <c r="N727" s="12">
        <v>0</v>
      </c>
      <c r="O727" s="12">
        <v>11.5</v>
      </c>
      <c r="P727" s="12">
        <v>7.5</v>
      </c>
      <c r="Q727" s="87">
        <v>0</v>
      </c>
      <c r="R727" s="12">
        <v>0</v>
      </c>
      <c r="S727" s="12">
        <v>5</v>
      </c>
      <c r="T727" s="12">
        <f>STOCK[[#This Row],[Costo Unitario (USD)]]+STOCK[[#This Row],[Costo Envío (USD)]]+STOCK[[#This Row],[Comisión 10%]]</f>
        <v>15.3</v>
      </c>
      <c r="U727" s="12">
        <f>STOCK[[#This Row],[Costo total]]*1.5</f>
        <v>22.950000000000003</v>
      </c>
      <c r="V727" s="12">
        <v>28</v>
      </c>
      <c r="W727" s="12">
        <f>STOCK[[#This Row],[Precio Final]]-STOCK[[#This Row],[Costo total]]</f>
        <v>12.7</v>
      </c>
      <c r="X727" s="12">
        <f>STOCK[[#This Row],[Ganancia Unitaria]]*STOCK[[#This Row],[Salidas]]</f>
        <v>0</v>
      </c>
      <c r="Y727" s="12" t="s">
        <v>1478</v>
      </c>
      <c r="AA727" s="12">
        <f>STOCK[[#This Row],[Costo total]]*STOCK[[#This Row],[Entradas]]</f>
        <v>30.6</v>
      </c>
      <c r="AB727" s="12">
        <f>STOCK[[#This Row],[Stock Actual]]*STOCK[[#This Row],[Costo total]]</f>
        <v>30.6</v>
      </c>
    </row>
    <row r="728" spans="1:28" s="7" customFormat="1" ht="50" customHeight="1" x14ac:dyDescent="0.15">
      <c r="A728" s="7" t="s">
        <v>1298</v>
      </c>
      <c r="B728" s="70"/>
      <c r="C728" s="7" t="s">
        <v>4</v>
      </c>
      <c r="D728" s="7" t="s">
        <v>1519</v>
      </c>
      <c r="E728" s="7" t="s">
        <v>1543</v>
      </c>
      <c r="F728" s="7" t="s">
        <v>2113</v>
      </c>
      <c r="G728" s="7" t="s">
        <v>214</v>
      </c>
      <c r="H728" s="7">
        <f>STOCK[[#This Row],[Precio Final]]</f>
        <v>32</v>
      </c>
      <c r="I728" s="7">
        <f>STOCK[[#This Row],[Precio Venta Ideal (x1.5)]]</f>
        <v>29.084999999999994</v>
      </c>
      <c r="J728" s="8">
        <v>1</v>
      </c>
      <c r="K728" s="8">
        <f>SUMIFS(VENTAS[Cantidad],VENTAS[Código del producto Vendido],STOCK[[#This Row],[Code]])</f>
        <v>0</v>
      </c>
      <c r="L728" s="8">
        <f>STOCK[[#This Row],[Entradas]]-STOCK[[#This Row],[Salidas]]</f>
        <v>1</v>
      </c>
      <c r="M728" s="7">
        <f>STOCK[[#This Row],[Precio Final]]*10%</f>
        <v>3.2</v>
      </c>
      <c r="N728" s="7">
        <v>0</v>
      </c>
      <c r="O728" s="7">
        <v>19.5</v>
      </c>
      <c r="P728" s="7">
        <v>11.19</v>
      </c>
      <c r="Q728" s="8">
        <v>0</v>
      </c>
      <c r="R728" s="7">
        <v>0</v>
      </c>
      <c r="S728" s="7">
        <v>5</v>
      </c>
      <c r="T728" s="12">
        <f>STOCK[[#This Row],[Costo Unitario (USD)]]+STOCK[[#This Row],[Costo Envío (USD)]]+STOCK[[#This Row],[Comisión 10%]]</f>
        <v>19.389999999999997</v>
      </c>
      <c r="U728" s="7">
        <f>STOCK[[#This Row],[Costo total]]*1.5</f>
        <v>29.084999999999994</v>
      </c>
      <c r="V728" s="7">
        <v>32</v>
      </c>
      <c r="W728" s="7">
        <f>STOCK[[#This Row],[Precio Final]]-STOCK[[#This Row],[Costo total]]</f>
        <v>12.610000000000003</v>
      </c>
      <c r="X728" s="7">
        <f>STOCK[[#This Row],[Ganancia Unitaria]]*STOCK[[#This Row],[Salidas]]</f>
        <v>0</v>
      </c>
      <c r="AA728" s="7">
        <f>STOCK[[#This Row],[Costo total]]*STOCK[[#This Row],[Entradas]]</f>
        <v>19.389999999999997</v>
      </c>
      <c r="AB728" s="7">
        <f>STOCK[[#This Row],[Stock Actual]]*STOCK[[#This Row],[Costo total]]</f>
        <v>19.389999999999997</v>
      </c>
    </row>
    <row r="729" spans="1:28" s="12" customFormat="1" ht="50" customHeight="1" x14ac:dyDescent="0.15">
      <c r="A729" s="12" t="s">
        <v>1299</v>
      </c>
      <c r="B729" s="70"/>
      <c r="C729" s="12" t="s">
        <v>4</v>
      </c>
      <c r="D729" s="12" t="s">
        <v>1519</v>
      </c>
      <c r="E729" s="12" t="s">
        <v>1543</v>
      </c>
      <c r="F729" s="12" t="s">
        <v>2115</v>
      </c>
      <c r="G729" s="12" t="s">
        <v>214</v>
      </c>
      <c r="H729" s="12">
        <f>STOCK[[#This Row],[Precio Final]]</f>
        <v>32</v>
      </c>
      <c r="I729" s="12">
        <f>STOCK[[#This Row],[Precio Venta Ideal (x1.5)]]</f>
        <v>29.084999999999994</v>
      </c>
      <c r="J729" s="87">
        <v>3</v>
      </c>
      <c r="K729" s="87">
        <f>SUMIFS(VENTAS[Cantidad],VENTAS[Código del producto Vendido],STOCK[[#This Row],[Code]])</f>
        <v>1</v>
      </c>
      <c r="L729" s="87">
        <f>STOCK[[#This Row],[Entradas]]-STOCK[[#This Row],[Salidas]]</f>
        <v>2</v>
      </c>
      <c r="M729" s="12">
        <f>STOCK[[#This Row],[Precio Final]]*10%</f>
        <v>3.2</v>
      </c>
      <c r="N729" s="12">
        <v>0</v>
      </c>
      <c r="O729" s="12">
        <v>39</v>
      </c>
      <c r="P729" s="12">
        <v>11.19</v>
      </c>
      <c r="Q729" s="87">
        <v>0</v>
      </c>
      <c r="R729" s="12">
        <v>0</v>
      </c>
      <c r="S729" s="12">
        <v>5</v>
      </c>
      <c r="T729" s="12">
        <f>STOCK[[#This Row],[Costo Unitario (USD)]]+STOCK[[#This Row],[Costo Envío (USD)]]+STOCK[[#This Row],[Comisión 10%]]</f>
        <v>19.389999999999997</v>
      </c>
      <c r="U729" s="12">
        <f>STOCK[[#This Row],[Costo total]]*1.5</f>
        <v>29.084999999999994</v>
      </c>
      <c r="V729" s="12">
        <v>32</v>
      </c>
      <c r="W729" s="12">
        <f>STOCK[[#This Row],[Precio Final]]-STOCK[[#This Row],[Costo total]]</f>
        <v>12.610000000000003</v>
      </c>
      <c r="X729" s="12">
        <f>STOCK[[#This Row],[Ganancia Unitaria]]*STOCK[[#This Row],[Salidas]]</f>
        <v>12.610000000000003</v>
      </c>
      <c r="AA729" s="12">
        <f>STOCK[[#This Row],[Costo total]]*STOCK[[#This Row],[Entradas]]</f>
        <v>58.169999999999987</v>
      </c>
      <c r="AB729" s="12">
        <f>STOCK[[#This Row],[Stock Actual]]*STOCK[[#This Row],[Costo total]]</f>
        <v>38.779999999999994</v>
      </c>
    </row>
    <row r="730" spans="1:28" s="7" customFormat="1" ht="50" customHeight="1" x14ac:dyDescent="0.15">
      <c r="A730" s="7" t="s">
        <v>1300</v>
      </c>
      <c r="B730" s="70"/>
      <c r="C730" s="7" t="s">
        <v>4</v>
      </c>
      <c r="D730" s="7" t="s">
        <v>1788</v>
      </c>
      <c r="E730" s="7" t="s">
        <v>1543</v>
      </c>
      <c r="F730" s="7" t="s">
        <v>2187</v>
      </c>
      <c r="G730" s="7" t="s">
        <v>214</v>
      </c>
      <c r="H730" s="7">
        <f>STOCK[[#This Row],[Precio Final]]</f>
        <v>32</v>
      </c>
      <c r="I730" s="7">
        <f>STOCK[[#This Row],[Precio Venta Ideal (x1.5)]]</f>
        <v>29.084999999999994</v>
      </c>
      <c r="J730" s="8">
        <v>2</v>
      </c>
      <c r="K730" s="8">
        <f>SUMIFS(VENTAS[Cantidad],VENTAS[Código del producto Vendido],STOCK[[#This Row],[Code]])</f>
        <v>1</v>
      </c>
      <c r="L730" s="8">
        <f>STOCK[[#This Row],[Entradas]]-STOCK[[#This Row],[Salidas]]</f>
        <v>1</v>
      </c>
      <c r="M730" s="7">
        <f>STOCK[[#This Row],[Precio Final]]*10%</f>
        <v>3.2</v>
      </c>
      <c r="N730" s="7">
        <v>0</v>
      </c>
      <c r="O730" s="7">
        <v>58.5</v>
      </c>
      <c r="P730" s="7">
        <v>11.19</v>
      </c>
      <c r="Q730" s="8">
        <v>0</v>
      </c>
      <c r="R730" s="7">
        <v>0</v>
      </c>
      <c r="S730" s="7">
        <v>5</v>
      </c>
      <c r="T730" s="12">
        <f>STOCK[[#This Row],[Costo Unitario (USD)]]+STOCK[[#This Row],[Costo Envío (USD)]]+STOCK[[#This Row],[Comisión 10%]]</f>
        <v>19.389999999999997</v>
      </c>
      <c r="U730" s="7">
        <f>STOCK[[#This Row],[Costo total]]*1.5</f>
        <v>29.084999999999994</v>
      </c>
      <c r="V730" s="7">
        <v>32</v>
      </c>
      <c r="W730" s="7">
        <f>STOCK[[#This Row],[Precio Final]]-STOCK[[#This Row],[Costo total]]</f>
        <v>12.610000000000003</v>
      </c>
      <c r="X730" s="7">
        <f>STOCK[[#This Row],[Ganancia Unitaria]]*STOCK[[#This Row],[Salidas]]</f>
        <v>12.610000000000003</v>
      </c>
      <c r="AA730" s="7">
        <f>STOCK[[#This Row],[Costo total]]*STOCK[[#This Row],[Entradas]]</f>
        <v>38.779999999999994</v>
      </c>
      <c r="AB730" s="7">
        <f>STOCK[[#This Row],[Stock Actual]]*STOCK[[#This Row],[Costo total]]</f>
        <v>19.389999999999997</v>
      </c>
    </row>
    <row r="731" spans="1:28" s="12" customFormat="1" ht="50" customHeight="1" x14ac:dyDescent="0.15">
      <c r="A731" s="12" t="s">
        <v>1301</v>
      </c>
      <c r="B731" s="70"/>
      <c r="C731" s="12" t="s">
        <v>4</v>
      </c>
      <c r="D731" s="12" t="s">
        <v>1519</v>
      </c>
      <c r="E731" s="12" t="s">
        <v>1543</v>
      </c>
      <c r="F731" s="12" t="s">
        <v>2125</v>
      </c>
      <c r="G731" s="12" t="s">
        <v>214</v>
      </c>
      <c r="H731" s="12">
        <f>STOCK[[#This Row],[Precio Final]]</f>
        <v>32</v>
      </c>
      <c r="I731" s="12">
        <f>STOCK[[#This Row],[Precio Venta Ideal (x1.5)]]</f>
        <v>29.084999999999994</v>
      </c>
      <c r="J731" s="87">
        <v>3</v>
      </c>
      <c r="K731" s="87">
        <f>SUMIFS(VENTAS[Cantidad],VENTAS[Código del producto Vendido],STOCK[[#This Row],[Code]])</f>
        <v>2</v>
      </c>
      <c r="L731" s="87">
        <f>STOCK[[#This Row],[Entradas]]-STOCK[[#This Row],[Salidas]]</f>
        <v>1</v>
      </c>
      <c r="M731" s="12">
        <f>STOCK[[#This Row],[Precio Final]]*10%</f>
        <v>3.2</v>
      </c>
      <c r="N731" s="12">
        <v>0</v>
      </c>
      <c r="O731" s="12">
        <v>39</v>
      </c>
      <c r="P731" s="12">
        <v>11.19</v>
      </c>
      <c r="Q731" s="87">
        <v>0</v>
      </c>
      <c r="R731" s="12">
        <v>0</v>
      </c>
      <c r="S731" s="12">
        <v>5</v>
      </c>
      <c r="T731" s="12">
        <f>STOCK[[#This Row],[Costo Unitario (USD)]]+STOCK[[#This Row],[Costo Envío (USD)]]+STOCK[[#This Row],[Comisión 10%]]</f>
        <v>19.389999999999997</v>
      </c>
      <c r="U731" s="12">
        <f>STOCK[[#This Row],[Costo total]]*1.5</f>
        <v>29.084999999999994</v>
      </c>
      <c r="V731" s="12">
        <v>32</v>
      </c>
      <c r="W731" s="12">
        <f>STOCK[[#This Row],[Precio Final]]-STOCK[[#This Row],[Costo total]]</f>
        <v>12.610000000000003</v>
      </c>
      <c r="X731" s="12">
        <f>STOCK[[#This Row],[Ganancia Unitaria]]*STOCK[[#This Row],[Salidas]]</f>
        <v>25.220000000000006</v>
      </c>
      <c r="AA731" s="12">
        <f>STOCK[[#This Row],[Costo total]]*STOCK[[#This Row],[Entradas]]</f>
        <v>58.169999999999987</v>
      </c>
      <c r="AB731" s="12">
        <f>STOCK[[#This Row],[Stock Actual]]*STOCK[[#This Row],[Costo total]]</f>
        <v>19.389999999999997</v>
      </c>
    </row>
    <row r="732" spans="1:28" s="7" customFormat="1" ht="50" customHeight="1" x14ac:dyDescent="0.15">
      <c r="A732" s="7" t="s">
        <v>1302</v>
      </c>
      <c r="B732" s="70"/>
      <c r="C732" s="7" t="s">
        <v>4</v>
      </c>
      <c r="D732" s="7" t="s">
        <v>1519</v>
      </c>
      <c r="E732" s="7" t="s">
        <v>1674</v>
      </c>
      <c r="F732" s="7" t="s">
        <v>2125</v>
      </c>
      <c r="G732" s="7" t="s">
        <v>214</v>
      </c>
      <c r="H732" s="7">
        <f>STOCK[[#This Row],[Precio Final]]</f>
        <v>35</v>
      </c>
      <c r="I732" s="7">
        <f>STOCK[[#This Row],[Precio Venta Ideal (x1.5)]]</f>
        <v>35.25</v>
      </c>
      <c r="J732" s="8">
        <v>1</v>
      </c>
      <c r="K732" s="8">
        <f>SUMIFS(VENTAS[Cantidad],VENTAS[Código del producto Vendido],STOCK[[#This Row],[Code]])</f>
        <v>0</v>
      </c>
      <c r="L732" s="8">
        <f>STOCK[[#This Row],[Entradas]]-STOCK[[#This Row],[Salidas]]</f>
        <v>1</v>
      </c>
      <c r="M732" s="7">
        <f>STOCK[[#This Row],[Precio Final]]*10%</f>
        <v>3.5</v>
      </c>
      <c r="N732" s="7">
        <v>0</v>
      </c>
      <c r="O732" s="7">
        <v>0</v>
      </c>
      <c r="P732" s="7">
        <v>15</v>
      </c>
      <c r="Q732" s="8">
        <v>0</v>
      </c>
      <c r="R732" s="7">
        <v>0</v>
      </c>
      <c r="S732" s="7">
        <v>5</v>
      </c>
      <c r="T732" s="12">
        <f>STOCK[[#This Row],[Costo Unitario (USD)]]+STOCK[[#This Row],[Costo Envío (USD)]]+STOCK[[#This Row],[Comisión 10%]]</f>
        <v>23.5</v>
      </c>
      <c r="U732" s="7">
        <f>STOCK[[#This Row],[Costo total]]*1.5</f>
        <v>35.25</v>
      </c>
      <c r="V732" s="7">
        <v>35</v>
      </c>
      <c r="W732" s="7">
        <f>STOCK[[#This Row],[Precio Final]]-STOCK[[#This Row],[Costo total]]</f>
        <v>11.5</v>
      </c>
      <c r="X732" s="7">
        <f>STOCK[[#This Row],[Ganancia Unitaria]]*STOCK[[#This Row],[Salidas]]</f>
        <v>0</v>
      </c>
      <c r="AA732" s="7">
        <f>STOCK[[#This Row],[Costo total]]*STOCK[[#This Row],[Entradas]]</f>
        <v>23.5</v>
      </c>
      <c r="AB732" s="7">
        <f>STOCK[[#This Row],[Stock Actual]]*STOCK[[#This Row],[Costo total]]</f>
        <v>23.5</v>
      </c>
    </row>
    <row r="733" spans="1:28" s="12" customFormat="1" ht="50" customHeight="1" x14ac:dyDescent="0.15">
      <c r="A733" s="12" t="s">
        <v>1304</v>
      </c>
      <c r="B733" s="70"/>
      <c r="C733" s="12" t="s">
        <v>4</v>
      </c>
      <c r="D733" s="12" t="s">
        <v>1519</v>
      </c>
      <c r="E733" s="12" t="s">
        <v>1303</v>
      </c>
      <c r="F733" s="12" t="s">
        <v>3098</v>
      </c>
      <c r="G733" s="12" t="s">
        <v>214</v>
      </c>
      <c r="H733" s="12">
        <f>STOCK[[#This Row],[Precio Final]]</f>
        <v>20</v>
      </c>
      <c r="I733" s="12">
        <f>STOCK[[#This Row],[Precio Venta Ideal (x1.5)]]</f>
        <v>28.5</v>
      </c>
      <c r="J733" s="87">
        <v>5</v>
      </c>
      <c r="K733" s="87">
        <f>SUMIFS(VENTAS[Cantidad],VENTAS[Código del producto Vendido],STOCK[[#This Row],[Code]])</f>
        <v>2</v>
      </c>
      <c r="L733" s="87">
        <f>STOCK[[#This Row],[Entradas]]-STOCK[[#This Row],[Salidas]]</f>
        <v>3</v>
      </c>
      <c r="M733" s="12">
        <f>STOCK[[#This Row],[Precio Final]]*10%</f>
        <v>2</v>
      </c>
      <c r="N733" s="12">
        <v>0</v>
      </c>
      <c r="O733" s="12">
        <v>17</v>
      </c>
      <c r="P733" s="12">
        <v>12</v>
      </c>
      <c r="Q733" s="87">
        <v>0</v>
      </c>
      <c r="R733" s="12">
        <v>0</v>
      </c>
      <c r="S733" s="12">
        <v>5</v>
      </c>
      <c r="T733" s="12">
        <f>STOCK[[#This Row],[Costo Unitario (USD)]]+STOCK[[#This Row],[Costo Envío (USD)]]+STOCK[[#This Row],[Comisión 10%]]</f>
        <v>19</v>
      </c>
      <c r="U733" s="12">
        <f>STOCK[[#This Row],[Costo total]]*1.5</f>
        <v>28.5</v>
      </c>
      <c r="V733" s="12">
        <v>20</v>
      </c>
      <c r="W733" s="12">
        <f>STOCK[[#This Row],[Precio Final]]-STOCK[[#This Row],[Costo total]]</f>
        <v>1</v>
      </c>
      <c r="X733" s="12">
        <f>STOCK[[#This Row],[Ganancia Unitaria]]*STOCK[[#This Row],[Salidas]]</f>
        <v>2</v>
      </c>
      <c r="AA733" s="12">
        <f>STOCK[[#This Row],[Costo total]]*STOCK[[#This Row],[Entradas]]</f>
        <v>95</v>
      </c>
      <c r="AB733" s="12">
        <f>STOCK[[#This Row],[Stock Actual]]*STOCK[[#This Row],[Costo total]]</f>
        <v>57</v>
      </c>
    </row>
    <row r="734" spans="1:28" s="7" customFormat="1" ht="50" customHeight="1" x14ac:dyDescent="0.15">
      <c r="A734" s="7" t="s">
        <v>1305</v>
      </c>
      <c r="B734" s="70"/>
      <c r="C734" s="7" t="s">
        <v>4</v>
      </c>
      <c r="D734" s="7" t="s">
        <v>101</v>
      </c>
      <c r="E734" s="7" t="s">
        <v>1675</v>
      </c>
      <c r="F734" s="7" t="s">
        <v>2213</v>
      </c>
      <c r="G734" s="7" t="s">
        <v>69</v>
      </c>
      <c r="H734" s="7">
        <f>STOCK[[#This Row],[Precio Final]]</f>
        <v>35</v>
      </c>
      <c r="I734" s="7">
        <f>STOCK[[#This Row],[Precio Venta Ideal (x1.5)]]</f>
        <v>41.25</v>
      </c>
      <c r="J734" s="8">
        <v>1</v>
      </c>
      <c r="K734" s="8">
        <f>SUMIFS(VENTAS[Cantidad],VENTAS[Código del producto Vendido],STOCK[[#This Row],[Code]])</f>
        <v>1</v>
      </c>
      <c r="L734" s="8">
        <f>STOCK[[#This Row],[Entradas]]-STOCK[[#This Row],[Salidas]]</f>
        <v>0</v>
      </c>
      <c r="M734" s="7">
        <f>STOCK[[#This Row],[Precio Final]]*10%</f>
        <v>3.5</v>
      </c>
      <c r="N734" s="7">
        <v>0</v>
      </c>
      <c r="O734" s="7">
        <v>0</v>
      </c>
      <c r="P734" s="7">
        <v>19</v>
      </c>
      <c r="Q734" s="8">
        <v>0</v>
      </c>
      <c r="R734" s="7">
        <v>0</v>
      </c>
      <c r="S734" s="7">
        <v>5</v>
      </c>
      <c r="T734" s="12">
        <f>STOCK[[#This Row],[Costo Unitario (USD)]]+STOCK[[#This Row],[Costo Envío (USD)]]+STOCK[[#This Row],[Comisión 10%]]</f>
        <v>27.5</v>
      </c>
      <c r="U734" s="7">
        <f>STOCK[[#This Row],[Costo total]]*1.5</f>
        <v>41.25</v>
      </c>
      <c r="V734" s="7">
        <v>35</v>
      </c>
      <c r="W734" s="7">
        <f>STOCK[[#This Row],[Precio Final]]-STOCK[[#This Row],[Costo total]]</f>
        <v>7.5</v>
      </c>
      <c r="X734" s="7">
        <f>STOCK[[#This Row],[Ganancia Unitaria]]*STOCK[[#This Row],[Salidas]]</f>
        <v>7.5</v>
      </c>
      <c r="Y734" s="7" t="s">
        <v>1306</v>
      </c>
      <c r="AA734" s="7">
        <f>STOCK[[#This Row],[Costo total]]*STOCK[[#This Row],[Entradas]]</f>
        <v>27.5</v>
      </c>
      <c r="AB734" s="7">
        <f>STOCK[[#This Row],[Stock Actual]]*STOCK[[#This Row],[Costo total]]</f>
        <v>0</v>
      </c>
    </row>
    <row r="735" spans="1:28" s="12" customFormat="1" ht="50" customHeight="1" x14ac:dyDescent="0.15">
      <c r="A735" s="12" t="s">
        <v>1307</v>
      </c>
      <c r="B735" s="70"/>
      <c r="C735" s="12" t="s">
        <v>4</v>
      </c>
      <c r="D735" s="12" t="s">
        <v>1519</v>
      </c>
      <c r="E735" s="12" t="s">
        <v>1308</v>
      </c>
      <c r="F735" s="12" t="s">
        <v>241</v>
      </c>
      <c r="G735" s="12" t="s">
        <v>69</v>
      </c>
      <c r="H735" s="12">
        <f>STOCK[[#This Row],[Precio Final]]</f>
        <v>13</v>
      </c>
      <c r="I735" s="12">
        <f>STOCK[[#This Row],[Precio Venta Ideal (x1.5)]]</f>
        <v>18.450000000000003</v>
      </c>
      <c r="J735" s="87">
        <v>1</v>
      </c>
      <c r="K735" s="87">
        <f>SUMIFS(VENTAS[Cantidad],VENTAS[Código del producto Vendido],STOCK[[#This Row],[Code]])</f>
        <v>1</v>
      </c>
      <c r="L735" s="87">
        <f>STOCK[[#This Row],[Entradas]]-STOCK[[#This Row],[Salidas]]</f>
        <v>0</v>
      </c>
      <c r="M735" s="12">
        <f>STOCK[[#This Row],[Precio Final]]*10%</f>
        <v>1.3</v>
      </c>
      <c r="N735" s="12">
        <v>0</v>
      </c>
      <c r="O735" s="12">
        <v>0</v>
      </c>
      <c r="P735" s="12">
        <v>6</v>
      </c>
      <c r="Q735" s="87">
        <v>0</v>
      </c>
      <c r="R735" s="12">
        <v>0</v>
      </c>
      <c r="S735" s="12">
        <v>5</v>
      </c>
      <c r="T735" s="12">
        <f>STOCK[[#This Row],[Costo Unitario (USD)]]+STOCK[[#This Row],[Costo Envío (USD)]]+STOCK[[#This Row],[Comisión 10%]]</f>
        <v>12.3</v>
      </c>
      <c r="U735" s="12">
        <f>STOCK[[#This Row],[Costo total]]*1.5</f>
        <v>18.450000000000003</v>
      </c>
      <c r="V735" s="12">
        <v>13</v>
      </c>
      <c r="W735" s="12">
        <f>STOCK[[#This Row],[Precio Final]]-STOCK[[#This Row],[Costo total]]</f>
        <v>0.69999999999999929</v>
      </c>
      <c r="X735" s="12">
        <f>STOCK[[#This Row],[Ganancia Unitaria]]*STOCK[[#This Row],[Salidas]]</f>
        <v>0.69999999999999929</v>
      </c>
      <c r="Y735" s="12" t="s">
        <v>1306</v>
      </c>
      <c r="AA735" s="12">
        <f>STOCK[[#This Row],[Costo total]]*STOCK[[#This Row],[Entradas]]</f>
        <v>12.3</v>
      </c>
      <c r="AB735" s="12">
        <f>STOCK[[#This Row],[Stock Actual]]*STOCK[[#This Row],[Costo total]]</f>
        <v>0</v>
      </c>
    </row>
    <row r="736" spans="1:28" s="7" customFormat="1" ht="50" customHeight="1" x14ac:dyDescent="0.15">
      <c r="A736" s="7" t="s">
        <v>1309</v>
      </c>
      <c r="B736" s="70"/>
      <c r="C736" s="7" t="s">
        <v>4</v>
      </c>
      <c r="D736" s="7" t="s">
        <v>1519</v>
      </c>
      <c r="E736" s="7" t="s">
        <v>1310</v>
      </c>
      <c r="F736" s="7" t="s">
        <v>241</v>
      </c>
      <c r="G736" s="7" t="s">
        <v>69</v>
      </c>
      <c r="H736" s="7">
        <f>STOCK[[#This Row],[Precio Final]]</f>
        <v>25</v>
      </c>
      <c r="I736" s="7">
        <f>STOCK[[#This Row],[Precio Venta Ideal (x1.5)]]</f>
        <v>36.75</v>
      </c>
      <c r="J736" s="8">
        <v>0</v>
      </c>
      <c r="K736" s="8">
        <f>SUMIFS(VENTAS[Cantidad],VENTAS[Código del producto Vendido],STOCK[[#This Row],[Code]])</f>
        <v>0</v>
      </c>
      <c r="L736" s="8">
        <f>STOCK[[#This Row],[Entradas]]-STOCK[[#This Row],[Salidas]]</f>
        <v>0</v>
      </c>
      <c r="M736" s="7">
        <f>STOCK[[#This Row],[Precio Final]]*10%</f>
        <v>2.5</v>
      </c>
      <c r="N736" s="7">
        <v>0</v>
      </c>
      <c r="O736" s="7">
        <v>0</v>
      </c>
      <c r="P736" s="7">
        <v>17</v>
      </c>
      <c r="Q736" s="8">
        <v>0</v>
      </c>
      <c r="R736" s="7">
        <v>0</v>
      </c>
      <c r="S736" s="7">
        <v>5</v>
      </c>
      <c r="T736" s="12">
        <f>STOCK[[#This Row],[Costo Unitario (USD)]]+STOCK[[#This Row],[Costo Envío (USD)]]+STOCK[[#This Row],[Comisión 10%]]</f>
        <v>24.5</v>
      </c>
      <c r="U736" s="7">
        <f>STOCK[[#This Row],[Costo total]]*1.5</f>
        <v>36.75</v>
      </c>
      <c r="V736" s="7">
        <v>25</v>
      </c>
      <c r="W736" s="7">
        <f>STOCK[[#This Row],[Precio Final]]-STOCK[[#This Row],[Costo total]]</f>
        <v>0.5</v>
      </c>
      <c r="X736" s="7">
        <f>STOCK[[#This Row],[Ganancia Unitaria]]*STOCK[[#This Row],[Salidas]]</f>
        <v>0</v>
      </c>
      <c r="Y736" s="7" t="s">
        <v>1306</v>
      </c>
      <c r="AA736" s="7">
        <f>STOCK[[#This Row],[Costo total]]*STOCK[[#This Row],[Entradas]]</f>
        <v>0</v>
      </c>
      <c r="AB736" s="7">
        <f>STOCK[[#This Row],[Stock Actual]]*STOCK[[#This Row],[Costo total]]</f>
        <v>0</v>
      </c>
    </row>
    <row r="737" spans="1:28" s="12" customFormat="1" ht="50" customHeight="1" x14ac:dyDescent="0.15">
      <c r="A737" s="12" t="s">
        <v>1311</v>
      </c>
      <c r="B737" s="70"/>
      <c r="C737" s="12" t="s">
        <v>4</v>
      </c>
      <c r="D737" s="12" t="s">
        <v>1519</v>
      </c>
      <c r="E737" s="12" t="s">
        <v>1312</v>
      </c>
      <c r="F737" s="12" t="s">
        <v>241</v>
      </c>
      <c r="G737" s="12" t="s">
        <v>69</v>
      </c>
      <c r="H737" s="12">
        <f>STOCK[[#This Row],[Precio Final]]</f>
        <v>12</v>
      </c>
      <c r="I737" s="12">
        <f>STOCK[[#This Row],[Precio Venta Ideal (x1.5)]]</f>
        <v>18.299999999999997</v>
      </c>
      <c r="J737" s="87">
        <v>1</v>
      </c>
      <c r="K737" s="87">
        <f>SUMIFS(VENTAS[Cantidad],VENTAS[Código del producto Vendido],STOCK[[#This Row],[Code]])</f>
        <v>1</v>
      </c>
      <c r="L737" s="87">
        <f>STOCK[[#This Row],[Entradas]]-STOCK[[#This Row],[Salidas]]</f>
        <v>0</v>
      </c>
      <c r="M737" s="12">
        <f>STOCK[[#This Row],[Precio Final]]*10%</f>
        <v>1.2000000000000002</v>
      </c>
      <c r="N737" s="12">
        <v>0</v>
      </c>
      <c r="O737" s="12">
        <v>0</v>
      </c>
      <c r="P737" s="12">
        <v>6</v>
      </c>
      <c r="Q737" s="87">
        <v>0</v>
      </c>
      <c r="R737" s="12">
        <v>0</v>
      </c>
      <c r="S737" s="12">
        <v>5</v>
      </c>
      <c r="T737" s="12">
        <f>STOCK[[#This Row],[Costo Unitario (USD)]]+STOCK[[#This Row],[Costo Envío (USD)]]+STOCK[[#This Row],[Comisión 10%]]</f>
        <v>12.2</v>
      </c>
      <c r="U737" s="12">
        <f>STOCK[[#This Row],[Costo total]]*1.5</f>
        <v>18.299999999999997</v>
      </c>
      <c r="V737" s="12">
        <v>12</v>
      </c>
      <c r="W737" s="12">
        <f>STOCK[[#This Row],[Precio Final]]-STOCK[[#This Row],[Costo total]]</f>
        <v>-0.19999999999999929</v>
      </c>
      <c r="X737" s="12">
        <f>STOCK[[#This Row],[Ganancia Unitaria]]*STOCK[[#This Row],[Salidas]]</f>
        <v>-0.19999999999999929</v>
      </c>
      <c r="Y737" s="12" t="s">
        <v>1306</v>
      </c>
      <c r="AA737" s="12">
        <f>STOCK[[#This Row],[Costo total]]*STOCK[[#This Row],[Entradas]]</f>
        <v>12.2</v>
      </c>
      <c r="AB737" s="12">
        <f>STOCK[[#This Row],[Stock Actual]]*STOCK[[#This Row],[Costo total]]</f>
        <v>0</v>
      </c>
    </row>
    <row r="738" spans="1:28" s="7" customFormat="1" ht="50" customHeight="1" x14ac:dyDescent="0.15">
      <c r="A738" s="7" t="s">
        <v>1313</v>
      </c>
      <c r="B738" s="70"/>
      <c r="C738" s="7" t="s">
        <v>4</v>
      </c>
      <c r="D738" s="7" t="s">
        <v>1519</v>
      </c>
      <c r="E738" s="7" t="s">
        <v>1314</v>
      </c>
      <c r="F738" s="7" t="s">
        <v>243</v>
      </c>
      <c r="G738" s="7" t="s">
        <v>69</v>
      </c>
      <c r="H738" s="7">
        <f>STOCK[[#This Row],[Precio Final]]</f>
        <v>30</v>
      </c>
      <c r="I738" s="7">
        <f>STOCK[[#This Row],[Precio Venta Ideal (x1.5)]]</f>
        <v>32.25</v>
      </c>
      <c r="J738" s="8">
        <v>1</v>
      </c>
      <c r="K738" s="8">
        <f>SUMIFS(VENTAS[Cantidad],VENTAS[Código del producto Vendido],STOCK[[#This Row],[Code]])</f>
        <v>1</v>
      </c>
      <c r="L738" s="8">
        <f>STOCK[[#This Row],[Entradas]]-STOCK[[#This Row],[Salidas]]</f>
        <v>0</v>
      </c>
      <c r="M738" s="7">
        <f>STOCK[[#This Row],[Precio Final]]*10%</f>
        <v>3</v>
      </c>
      <c r="N738" s="7">
        <v>0</v>
      </c>
      <c r="O738" s="7">
        <v>0</v>
      </c>
      <c r="P738" s="7">
        <v>13.5</v>
      </c>
      <c r="Q738" s="8">
        <v>0</v>
      </c>
      <c r="R738" s="7">
        <v>0</v>
      </c>
      <c r="S738" s="7">
        <v>5</v>
      </c>
      <c r="T738" s="12">
        <f>STOCK[[#This Row],[Costo Unitario (USD)]]+STOCK[[#This Row],[Costo Envío (USD)]]+STOCK[[#This Row],[Comisión 10%]]</f>
        <v>21.5</v>
      </c>
      <c r="U738" s="7">
        <f>STOCK[[#This Row],[Costo total]]*1.5</f>
        <v>32.25</v>
      </c>
      <c r="V738" s="7">
        <v>30</v>
      </c>
      <c r="W738" s="7">
        <f>STOCK[[#This Row],[Precio Final]]-STOCK[[#This Row],[Costo total]]</f>
        <v>8.5</v>
      </c>
      <c r="X738" s="7">
        <f>STOCK[[#This Row],[Ganancia Unitaria]]*STOCK[[#This Row],[Salidas]]</f>
        <v>8.5</v>
      </c>
      <c r="Y738" s="7" t="s">
        <v>1306</v>
      </c>
      <c r="AA738" s="7">
        <f>STOCK[[#This Row],[Costo total]]*STOCK[[#This Row],[Entradas]]</f>
        <v>21.5</v>
      </c>
      <c r="AB738" s="7">
        <f>STOCK[[#This Row],[Stock Actual]]*STOCK[[#This Row],[Costo total]]</f>
        <v>0</v>
      </c>
    </row>
    <row r="739" spans="1:28" s="12" customFormat="1" ht="50" customHeight="1" x14ac:dyDescent="0.15">
      <c r="A739" s="12" t="s">
        <v>2296</v>
      </c>
      <c r="B739" s="70"/>
      <c r="C739" s="12" t="s">
        <v>4</v>
      </c>
      <c r="D739" s="12" t="s">
        <v>2258</v>
      </c>
      <c r="E739" s="12" t="s">
        <v>1315</v>
      </c>
      <c r="F739" s="12" t="s">
        <v>2185</v>
      </c>
      <c r="G739" s="12" t="s">
        <v>69</v>
      </c>
      <c r="H739" s="12">
        <f>STOCK[[#This Row],[Precio Final]]</f>
        <v>50</v>
      </c>
      <c r="I739" s="12">
        <f>STOCK[[#This Row],[Precio Venta Ideal (x1.5)]]</f>
        <v>52.5</v>
      </c>
      <c r="J739" s="87">
        <v>1</v>
      </c>
      <c r="K739" s="87">
        <f>SUMIFS(VENTAS[Cantidad],VENTAS[Código del producto Vendido],STOCK[[#This Row],[Code]])</f>
        <v>1</v>
      </c>
      <c r="L739" s="87">
        <f>STOCK[[#This Row],[Entradas]]-STOCK[[#This Row],[Salidas]]</f>
        <v>0</v>
      </c>
      <c r="M739" s="12">
        <f>STOCK[[#This Row],[Precio Final]]*10%</f>
        <v>5</v>
      </c>
      <c r="N739" s="12">
        <v>0</v>
      </c>
      <c r="O739" s="12">
        <v>0</v>
      </c>
      <c r="P739" s="12">
        <v>25</v>
      </c>
      <c r="Q739" s="87">
        <v>0</v>
      </c>
      <c r="R739" s="12">
        <v>0</v>
      </c>
      <c r="S739" s="12">
        <v>5</v>
      </c>
      <c r="T739" s="12">
        <f>STOCK[[#This Row],[Costo Unitario (USD)]]+STOCK[[#This Row],[Costo Envío (USD)]]+STOCK[[#This Row],[Comisión 10%]]</f>
        <v>35</v>
      </c>
      <c r="U739" s="12">
        <f>STOCK[[#This Row],[Costo total]]*1.5</f>
        <v>52.5</v>
      </c>
      <c r="V739" s="12">
        <v>50</v>
      </c>
      <c r="W739" s="12">
        <f>STOCK[[#This Row],[Precio Final]]-STOCK[[#This Row],[Costo total]]</f>
        <v>15</v>
      </c>
      <c r="X739" s="12">
        <f>STOCK[[#This Row],[Ganancia Unitaria]]*STOCK[[#This Row],[Salidas]]</f>
        <v>15</v>
      </c>
      <c r="Y739" s="12" t="s">
        <v>1306</v>
      </c>
      <c r="AA739" s="12">
        <f>STOCK[[#This Row],[Costo total]]*STOCK[[#This Row],[Entradas]]</f>
        <v>35</v>
      </c>
      <c r="AB739" s="12">
        <f>STOCK[[#This Row],[Stock Actual]]*STOCK[[#This Row],[Costo total]]</f>
        <v>0</v>
      </c>
    </row>
    <row r="740" spans="1:28" s="7" customFormat="1" ht="50" customHeight="1" x14ac:dyDescent="0.15">
      <c r="A740" s="7" t="s">
        <v>1316</v>
      </c>
      <c r="B740" s="70"/>
      <c r="C740" s="7" t="s">
        <v>4</v>
      </c>
      <c r="D740" s="7" t="s">
        <v>101</v>
      </c>
      <c r="E740" s="7" t="s">
        <v>1317</v>
      </c>
      <c r="F740" s="7" t="s">
        <v>252</v>
      </c>
      <c r="G740" s="7" t="s">
        <v>69</v>
      </c>
      <c r="H740" s="7">
        <f>STOCK[[#This Row],[Precio Final]]</f>
        <v>40</v>
      </c>
      <c r="I740" s="7">
        <f>STOCK[[#This Row],[Precio Venta Ideal (x1.5)]]</f>
        <v>41.25</v>
      </c>
      <c r="J740" s="8">
        <v>1</v>
      </c>
      <c r="K740" s="8">
        <f>SUMIFS(VENTAS[Cantidad],VENTAS[Código del producto Vendido],STOCK[[#This Row],[Code]])</f>
        <v>1</v>
      </c>
      <c r="L740" s="8">
        <f>STOCK[[#This Row],[Entradas]]-STOCK[[#This Row],[Salidas]]</f>
        <v>0</v>
      </c>
      <c r="M740" s="7">
        <f>STOCK[[#This Row],[Precio Final]]*10%</f>
        <v>4</v>
      </c>
      <c r="N740" s="7">
        <v>0</v>
      </c>
      <c r="O740" s="7">
        <v>0</v>
      </c>
      <c r="P740" s="7">
        <v>18.5</v>
      </c>
      <c r="Q740" s="8">
        <v>0</v>
      </c>
      <c r="R740" s="7">
        <v>0</v>
      </c>
      <c r="S740" s="7">
        <v>5</v>
      </c>
      <c r="T740" s="12">
        <f>STOCK[[#This Row],[Costo Unitario (USD)]]+STOCK[[#This Row],[Costo Envío (USD)]]+STOCK[[#This Row],[Comisión 10%]]</f>
        <v>27.5</v>
      </c>
      <c r="U740" s="7">
        <f>STOCK[[#This Row],[Costo total]]*1.5</f>
        <v>41.25</v>
      </c>
      <c r="V740" s="7">
        <v>40</v>
      </c>
      <c r="W740" s="7">
        <f>STOCK[[#This Row],[Precio Final]]-STOCK[[#This Row],[Costo total]]</f>
        <v>12.5</v>
      </c>
      <c r="X740" s="7">
        <f>STOCK[[#This Row],[Ganancia Unitaria]]*STOCK[[#This Row],[Salidas]]</f>
        <v>12.5</v>
      </c>
      <c r="Y740" s="7" t="s">
        <v>1306</v>
      </c>
      <c r="AA740" s="7">
        <f>STOCK[[#This Row],[Costo total]]*STOCK[[#This Row],[Entradas]]</f>
        <v>27.5</v>
      </c>
      <c r="AB740" s="7">
        <f>STOCK[[#This Row],[Stock Actual]]*STOCK[[#This Row],[Costo total]]</f>
        <v>0</v>
      </c>
    </row>
    <row r="741" spans="1:28" s="12" customFormat="1" ht="50" customHeight="1" x14ac:dyDescent="0.15">
      <c r="A741" s="12" t="s">
        <v>1318</v>
      </c>
      <c r="B741" s="70"/>
      <c r="C741" s="12" t="s">
        <v>4</v>
      </c>
      <c r="D741" s="12" t="s">
        <v>1519</v>
      </c>
      <c r="E741" s="12" t="s">
        <v>1319</v>
      </c>
      <c r="F741" s="12" t="s">
        <v>244</v>
      </c>
      <c r="G741" s="12" t="s">
        <v>69</v>
      </c>
      <c r="H741" s="12">
        <f>STOCK[[#This Row],[Precio Final]]</f>
        <v>35</v>
      </c>
      <c r="I741" s="12">
        <f>STOCK[[#This Row],[Precio Venta Ideal (x1.5)]]</f>
        <v>36.150000000000006</v>
      </c>
      <c r="J741" s="87">
        <v>1</v>
      </c>
      <c r="K741" s="87">
        <f>SUMIFS(VENTAS[Cantidad],VENTAS[Código del producto Vendido],STOCK[[#This Row],[Code]])</f>
        <v>1</v>
      </c>
      <c r="L741" s="87">
        <f>STOCK[[#This Row],[Entradas]]-STOCK[[#This Row],[Salidas]]</f>
        <v>0</v>
      </c>
      <c r="M741" s="12">
        <f>STOCK[[#This Row],[Precio Final]]*10%</f>
        <v>3.5</v>
      </c>
      <c r="N741" s="12">
        <v>0</v>
      </c>
      <c r="O741" s="12">
        <v>0</v>
      </c>
      <c r="P741" s="12">
        <v>15.6</v>
      </c>
      <c r="Q741" s="87">
        <v>0</v>
      </c>
      <c r="R741" s="12">
        <v>0</v>
      </c>
      <c r="S741" s="12">
        <v>5</v>
      </c>
      <c r="T741" s="12">
        <f>STOCK[[#This Row],[Costo Unitario (USD)]]+STOCK[[#This Row],[Costo Envío (USD)]]+STOCK[[#This Row],[Comisión 10%]]</f>
        <v>24.1</v>
      </c>
      <c r="U741" s="12">
        <f>STOCK[[#This Row],[Costo total]]*1.5</f>
        <v>36.150000000000006</v>
      </c>
      <c r="V741" s="12">
        <v>35</v>
      </c>
      <c r="W741" s="12">
        <f>STOCK[[#This Row],[Precio Final]]-STOCK[[#This Row],[Costo total]]</f>
        <v>10.899999999999999</v>
      </c>
      <c r="X741" s="12">
        <f>STOCK[[#This Row],[Ganancia Unitaria]]*STOCK[[#This Row],[Salidas]]</f>
        <v>10.899999999999999</v>
      </c>
      <c r="Y741" s="12" t="s">
        <v>1306</v>
      </c>
      <c r="AA741" s="12">
        <f>STOCK[[#This Row],[Costo total]]*STOCK[[#This Row],[Entradas]]</f>
        <v>24.1</v>
      </c>
      <c r="AB741" s="12">
        <f>STOCK[[#This Row],[Stock Actual]]*STOCK[[#This Row],[Costo total]]</f>
        <v>0</v>
      </c>
    </row>
    <row r="742" spans="1:28" s="7" customFormat="1" ht="50" customHeight="1" x14ac:dyDescent="0.15">
      <c r="A742" s="7" t="s">
        <v>1320</v>
      </c>
      <c r="B742" s="70"/>
      <c r="C742" s="7" t="s">
        <v>4</v>
      </c>
      <c r="D742" s="7" t="s">
        <v>1519</v>
      </c>
      <c r="E742" s="7" t="s">
        <v>3099</v>
      </c>
      <c r="F742" s="7" t="s">
        <v>457</v>
      </c>
      <c r="G742" s="7" t="s">
        <v>69</v>
      </c>
      <c r="H742" s="7">
        <f>STOCK[[#This Row],[Precio Final]]</f>
        <v>20</v>
      </c>
      <c r="I742" s="7">
        <f>STOCK[[#This Row],[Precio Venta Ideal (x1.5)]]</f>
        <v>25.5</v>
      </c>
      <c r="J742" s="8">
        <v>1</v>
      </c>
      <c r="K742" s="8">
        <f>SUMIFS(VENTAS[Cantidad],VENTAS[Código del producto Vendido],STOCK[[#This Row],[Code]])</f>
        <v>0</v>
      </c>
      <c r="L742" s="8">
        <f>STOCK[[#This Row],[Entradas]]-STOCK[[#This Row],[Salidas]]</f>
        <v>1</v>
      </c>
      <c r="M742" s="7">
        <f>STOCK[[#This Row],[Precio Final]]*10%</f>
        <v>2</v>
      </c>
      <c r="N742" s="7">
        <v>0</v>
      </c>
      <c r="O742" s="7">
        <v>0</v>
      </c>
      <c r="P742" s="7">
        <v>13.5</v>
      </c>
      <c r="Q742" s="8">
        <v>0</v>
      </c>
      <c r="R742" s="7">
        <v>0</v>
      </c>
      <c r="S742" s="7">
        <v>1.5</v>
      </c>
      <c r="T742" s="12">
        <f>STOCK[[#This Row],[Costo Unitario (USD)]]+STOCK[[#This Row],[Costo Envío (USD)]]+STOCK[[#This Row],[Comisión 10%]]</f>
        <v>17</v>
      </c>
      <c r="U742" s="7">
        <f>STOCK[[#This Row],[Costo total]]*1.5</f>
        <v>25.5</v>
      </c>
      <c r="V742" s="7">
        <v>20</v>
      </c>
      <c r="W742" s="7">
        <f>STOCK[[#This Row],[Precio Final]]-STOCK[[#This Row],[Costo total]]</f>
        <v>3</v>
      </c>
      <c r="X742" s="7">
        <f>STOCK[[#This Row],[Ganancia Unitaria]]*STOCK[[#This Row],[Salidas]]</f>
        <v>0</v>
      </c>
      <c r="Y742" s="7" t="s">
        <v>1306</v>
      </c>
      <c r="AA742" s="7">
        <f>STOCK[[#This Row],[Costo total]]*STOCK[[#This Row],[Entradas]]</f>
        <v>17</v>
      </c>
      <c r="AB742" s="7">
        <f>STOCK[[#This Row],[Stock Actual]]*STOCK[[#This Row],[Costo total]]</f>
        <v>17</v>
      </c>
    </row>
    <row r="743" spans="1:28" s="12" customFormat="1" ht="50" customHeight="1" x14ac:dyDescent="0.15">
      <c r="A743" s="12" t="s">
        <v>1321</v>
      </c>
      <c r="B743" s="70"/>
      <c r="C743" s="12" t="s">
        <v>4</v>
      </c>
      <c r="D743" s="12" t="s">
        <v>1519</v>
      </c>
      <c r="E743" s="12" t="s">
        <v>1322</v>
      </c>
      <c r="F743" s="12" t="s">
        <v>243</v>
      </c>
      <c r="G743" s="12" t="s">
        <v>69</v>
      </c>
      <c r="H743" s="12">
        <f>STOCK[[#This Row],[Precio Final]]</f>
        <v>13</v>
      </c>
      <c r="I743" s="12">
        <f>STOCK[[#This Row],[Precio Venta Ideal (x1.5)]]</f>
        <v>13.200000000000001</v>
      </c>
      <c r="J743" s="87">
        <v>1</v>
      </c>
      <c r="K743" s="87">
        <f>SUMIFS(VENTAS[Cantidad],VENTAS[Código del producto Vendido],STOCK[[#This Row],[Code]])</f>
        <v>1</v>
      </c>
      <c r="L743" s="87">
        <f>STOCK[[#This Row],[Entradas]]-STOCK[[#This Row],[Salidas]]</f>
        <v>0</v>
      </c>
      <c r="M743" s="12">
        <f>STOCK[[#This Row],[Precio Final]]*10%</f>
        <v>1.3</v>
      </c>
      <c r="N743" s="12">
        <v>0</v>
      </c>
      <c r="O743" s="12">
        <v>0</v>
      </c>
      <c r="P743" s="12">
        <v>6</v>
      </c>
      <c r="Q743" s="87">
        <v>0</v>
      </c>
      <c r="R743" s="12">
        <v>0</v>
      </c>
      <c r="S743" s="12">
        <v>1.5</v>
      </c>
      <c r="T743" s="12">
        <f>STOCK[[#This Row],[Costo Unitario (USD)]]+STOCK[[#This Row],[Costo Envío (USD)]]+STOCK[[#This Row],[Comisión 10%]]</f>
        <v>8.8000000000000007</v>
      </c>
      <c r="U743" s="12">
        <f>STOCK[[#This Row],[Costo total]]*1.5</f>
        <v>13.200000000000001</v>
      </c>
      <c r="V743" s="12">
        <v>13</v>
      </c>
      <c r="W743" s="12">
        <f>STOCK[[#This Row],[Precio Final]]-STOCK[[#This Row],[Costo total]]</f>
        <v>4.1999999999999993</v>
      </c>
      <c r="X743" s="12">
        <f>STOCK[[#This Row],[Ganancia Unitaria]]*STOCK[[#This Row],[Salidas]]</f>
        <v>4.1999999999999993</v>
      </c>
      <c r="Y743" s="12" t="s">
        <v>1306</v>
      </c>
      <c r="AA743" s="12">
        <f>STOCK[[#This Row],[Costo total]]*STOCK[[#This Row],[Entradas]]</f>
        <v>8.8000000000000007</v>
      </c>
      <c r="AB743" s="12">
        <f>STOCK[[#This Row],[Stock Actual]]*STOCK[[#This Row],[Costo total]]</f>
        <v>0</v>
      </c>
    </row>
    <row r="744" spans="1:28" s="7" customFormat="1" ht="50" customHeight="1" x14ac:dyDescent="0.15">
      <c r="A744" s="7" t="s">
        <v>1323</v>
      </c>
      <c r="B744" s="70"/>
      <c r="C744" s="7" t="s">
        <v>4</v>
      </c>
      <c r="D744" s="7" t="s">
        <v>1911</v>
      </c>
      <c r="E744" s="7" t="s">
        <v>2070</v>
      </c>
      <c r="F744" s="7" t="s">
        <v>2150</v>
      </c>
      <c r="G744" s="7" t="s">
        <v>69</v>
      </c>
      <c r="H744" s="7">
        <f>STOCK[[#This Row],[Precio Final]]</f>
        <v>12</v>
      </c>
      <c r="I744" s="7">
        <f>STOCK[[#This Row],[Precio Venta Ideal (x1.5)]]</f>
        <v>11.55</v>
      </c>
      <c r="J744" s="8">
        <v>2</v>
      </c>
      <c r="K744" s="8">
        <f>SUMIFS(VENTAS[Cantidad],VENTAS[Código del producto Vendido],STOCK[[#This Row],[Code]])</f>
        <v>0</v>
      </c>
      <c r="L744" s="8">
        <f>STOCK[[#This Row],[Entradas]]-STOCK[[#This Row],[Salidas]]</f>
        <v>2</v>
      </c>
      <c r="M744" s="7">
        <f>STOCK[[#This Row],[Precio Final]]*10%</f>
        <v>1.2000000000000002</v>
      </c>
      <c r="N744" s="7">
        <v>0</v>
      </c>
      <c r="O744" s="7">
        <v>0</v>
      </c>
      <c r="P744" s="7">
        <v>5</v>
      </c>
      <c r="Q744" s="8">
        <v>0</v>
      </c>
      <c r="R744" s="7">
        <v>0</v>
      </c>
      <c r="S744" s="7">
        <v>1.5</v>
      </c>
      <c r="T744" s="12">
        <f>STOCK[[#This Row],[Costo Unitario (USD)]]+STOCK[[#This Row],[Costo Envío (USD)]]+STOCK[[#This Row],[Comisión 10%]]</f>
        <v>7.7</v>
      </c>
      <c r="U744" s="7">
        <f>STOCK[[#This Row],[Costo total]]*1.5</f>
        <v>11.55</v>
      </c>
      <c r="V744" s="7">
        <v>12</v>
      </c>
      <c r="W744" s="7">
        <f>STOCK[[#This Row],[Precio Final]]-STOCK[[#This Row],[Costo total]]</f>
        <v>4.3</v>
      </c>
      <c r="X744" s="7">
        <f>STOCK[[#This Row],[Ganancia Unitaria]]*STOCK[[#This Row],[Salidas]]</f>
        <v>0</v>
      </c>
      <c r="Y744" s="7" t="s">
        <v>1306</v>
      </c>
      <c r="AA744" s="7">
        <f>STOCK[[#This Row],[Costo total]]*STOCK[[#This Row],[Entradas]]</f>
        <v>15.4</v>
      </c>
      <c r="AB744" s="7">
        <f>STOCK[[#This Row],[Stock Actual]]*STOCK[[#This Row],[Costo total]]</f>
        <v>15.4</v>
      </c>
    </row>
    <row r="745" spans="1:28" s="12" customFormat="1" ht="50" customHeight="1" x14ac:dyDescent="0.15">
      <c r="A745" s="12" t="s">
        <v>1324</v>
      </c>
      <c r="B745" s="70"/>
      <c r="C745" s="12" t="s">
        <v>4</v>
      </c>
      <c r="D745" s="12" t="s">
        <v>1519</v>
      </c>
      <c r="E745" s="12" t="s">
        <v>1325</v>
      </c>
      <c r="F745" s="12" t="s">
        <v>239</v>
      </c>
      <c r="G745" s="12" t="s">
        <v>69</v>
      </c>
      <c r="H745" s="12">
        <f>STOCK[[#This Row],[Precio Final]]</f>
        <v>35</v>
      </c>
      <c r="I745" s="12">
        <f>STOCK[[#This Row],[Precio Venta Ideal (x1.5)]]</f>
        <v>40.5</v>
      </c>
      <c r="J745" s="87">
        <v>0</v>
      </c>
      <c r="K745" s="87">
        <f>SUMIFS(VENTAS[Cantidad],VENTAS[Código del producto Vendido],STOCK[[#This Row],[Code]])</f>
        <v>0</v>
      </c>
      <c r="L745" s="87">
        <f>STOCK[[#This Row],[Entradas]]-STOCK[[#This Row],[Salidas]]</f>
        <v>0</v>
      </c>
      <c r="M745" s="12">
        <f>STOCK[[#This Row],[Precio Final]]*10%</f>
        <v>3.5</v>
      </c>
      <c r="N745" s="12">
        <v>0</v>
      </c>
      <c r="O745" s="12">
        <v>0</v>
      </c>
      <c r="P745" s="12">
        <v>22</v>
      </c>
      <c r="Q745" s="87">
        <v>0</v>
      </c>
      <c r="R745" s="12">
        <v>0</v>
      </c>
      <c r="S745" s="12">
        <v>1.5</v>
      </c>
      <c r="T745" s="12">
        <f>STOCK[[#This Row],[Costo Unitario (USD)]]+STOCK[[#This Row],[Costo Envío (USD)]]+STOCK[[#This Row],[Comisión 10%]]</f>
        <v>27</v>
      </c>
      <c r="U745" s="12">
        <f>STOCK[[#This Row],[Costo total]]*1.5</f>
        <v>40.5</v>
      </c>
      <c r="V745" s="12">
        <v>35</v>
      </c>
      <c r="W745" s="12">
        <f>STOCK[[#This Row],[Precio Final]]-STOCK[[#This Row],[Costo total]]</f>
        <v>8</v>
      </c>
      <c r="X745" s="12">
        <f>STOCK[[#This Row],[Ganancia Unitaria]]*STOCK[[#This Row],[Salidas]]</f>
        <v>0</v>
      </c>
      <c r="Y745" s="12" t="s">
        <v>1306</v>
      </c>
      <c r="AA745" s="12">
        <f>STOCK[[#This Row],[Costo total]]*STOCK[[#This Row],[Entradas]]</f>
        <v>0</v>
      </c>
      <c r="AB745" s="12">
        <f>STOCK[[#This Row],[Stock Actual]]*STOCK[[#This Row],[Costo total]]</f>
        <v>0</v>
      </c>
    </row>
    <row r="746" spans="1:28" s="7" customFormat="1" ht="50" customHeight="1" x14ac:dyDescent="0.15">
      <c r="A746" s="7" t="s">
        <v>1326</v>
      </c>
      <c r="B746" s="70"/>
      <c r="C746" s="7" t="s">
        <v>4</v>
      </c>
      <c r="D746" s="7" t="s">
        <v>1519</v>
      </c>
      <c r="E746" s="7" t="s">
        <v>1327</v>
      </c>
      <c r="F746" s="7" t="s">
        <v>239</v>
      </c>
      <c r="G746" s="7" t="s">
        <v>69</v>
      </c>
      <c r="H746" s="7">
        <f>STOCK[[#This Row],[Precio Final]]</f>
        <v>40</v>
      </c>
      <c r="I746" s="7">
        <f>STOCK[[#This Row],[Precio Venta Ideal (x1.5)]]</f>
        <v>47.25</v>
      </c>
      <c r="J746" s="8">
        <v>0</v>
      </c>
      <c r="K746" s="8">
        <f>SUMIFS(VENTAS[Cantidad],VENTAS[Código del producto Vendido],STOCK[[#This Row],[Code]])</f>
        <v>0</v>
      </c>
      <c r="L746" s="8">
        <f>STOCK[[#This Row],[Entradas]]-STOCK[[#This Row],[Salidas]]</f>
        <v>0</v>
      </c>
      <c r="M746" s="7">
        <f>STOCK[[#This Row],[Precio Final]]*10%</f>
        <v>4</v>
      </c>
      <c r="N746" s="7">
        <v>0</v>
      </c>
      <c r="O746" s="7">
        <v>0</v>
      </c>
      <c r="P746" s="7">
        <v>26</v>
      </c>
      <c r="Q746" s="8">
        <v>0</v>
      </c>
      <c r="R746" s="7">
        <v>0</v>
      </c>
      <c r="S746" s="7">
        <v>1.5</v>
      </c>
      <c r="T746" s="12">
        <f>STOCK[[#This Row],[Costo Unitario (USD)]]+STOCK[[#This Row],[Costo Envío (USD)]]+STOCK[[#This Row],[Comisión 10%]]</f>
        <v>31.5</v>
      </c>
      <c r="U746" s="7">
        <f>STOCK[[#This Row],[Costo total]]*1.5</f>
        <v>47.25</v>
      </c>
      <c r="V746" s="7">
        <v>40</v>
      </c>
      <c r="W746" s="7">
        <f>STOCK[[#This Row],[Precio Final]]-STOCK[[#This Row],[Costo total]]</f>
        <v>8.5</v>
      </c>
      <c r="X746" s="7">
        <f>STOCK[[#This Row],[Ganancia Unitaria]]*STOCK[[#This Row],[Salidas]]</f>
        <v>0</v>
      </c>
      <c r="Y746" s="7" t="s">
        <v>1306</v>
      </c>
      <c r="AA746" s="7">
        <f>STOCK[[#This Row],[Costo total]]*STOCK[[#This Row],[Entradas]]</f>
        <v>0</v>
      </c>
      <c r="AB746" s="7">
        <f>STOCK[[#This Row],[Stock Actual]]*STOCK[[#This Row],[Costo total]]</f>
        <v>0</v>
      </c>
    </row>
    <row r="747" spans="1:28" s="12" customFormat="1" ht="50" customHeight="1" x14ac:dyDescent="0.15">
      <c r="B747" s="70"/>
      <c r="H747" s="12">
        <f>STOCK[[#This Row],[Precio Final]]</f>
        <v>0</v>
      </c>
      <c r="I747" s="12">
        <f>STOCK[[#This Row],[Precio Venta Ideal (x1.5)]]</f>
        <v>0</v>
      </c>
      <c r="J747" s="87"/>
      <c r="K747" s="87">
        <f>SUMIFS(VENTAS[Cantidad],VENTAS[Código del producto Vendido],STOCK[[#This Row],[Code]])</f>
        <v>0</v>
      </c>
      <c r="L747" s="87">
        <f>STOCK[[#This Row],[Entradas]]-STOCK[[#This Row],[Salidas]]</f>
        <v>0</v>
      </c>
      <c r="M747" s="12">
        <f>STOCK[[#This Row],[Precio Final]]*10%</f>
        <v>0</v>
      </c>
      <c r="Q747" s="87">
        <v>0</v>
      </c>
      <c r="R747" s="12">
        <v>0</v>
      </c>
      <c r="T747" s="12">
        <f>STOCK[[#This Row],[Costo Unitario (USD)]]+STOCK[[#This Row],[Costo Envío (USD)]]+STOCK[[#This Row],[Comisión 10%]]</f>
        <v>0</v>
      </c>
      <c r="U747" s="12">
        <f>STOCK[[#This Row],[Costo total]]*1.5</f>
        <v>0</v>
      </c>
      <c r="W747" s="12">
        <f>STOCK[[#This Row],[Precio Final]]-STOCK[[#This Row],[Costo total]]</f>
        <v>0</v>
      </c>
      <c r="X747" s="12">
        <f>STOCK[[#This Row],[Ganancia Unitaria]]*STOCK[[#This Row],[Salidas]]</f>
        <v>0</v>
      </c>
      <c r="AA747" s="12">
        <f>STOCK[[#This Row],[Costo total]]*STOCK[[#This Row],[Entradas]]</f>
        <v>0</v>
      </c>
      <c r="AB747" s="12">
        <f>STOCK[[#This Row],[Stock Actual]]*STOCK[[#This Row],[Costo total]]</f>
        <v>0</v>
      </c>
    </row>
    <row r="748" spans="1:28" s="7" customFormat="1" ht="50" customHeight="1" x14ac:dyDescent="0.15">
      <c r="A748" s="7" t="s">
        <v>1328</v>
      </c>
      <c r="B748" s="70"/>
      <c r="C748" s="7" t="s">
        <v>4</v>
      </c>
      <c r="D748" s="7" t="s">
        <v>1912</v>
      </c>
      <c r="E748" s="7" t="s">
        <v>2261</v>
      </c>
      <c r="F748" s="7" t="s">
        <v>2157</v>
      </c>
      <c r="G748" s="7" t="s">
        <v>69</v>
      </c>
      <c r="H748" s="7">
        <f>STOCK[[#This Row],[Precio Final]]</f>
        <v>13</v>
      </c>
      <c r="I748" s="7">
        <f>STOCK[[#This Row],[Precio Venta Ideal (x1.5)]]</f>
        <v>13.200000000000001</v>
      </c>
      <c r="J748" s="8">
        <v>1</v>
      </c>
      <c r="K748" s="8">
        <f>SUMIFS(VENTAS[Cantidad],VENTAS[Código del producto Vendido],STOCK[[#This Row],[Code]])</f>
        <v>1</v>
      </c>
      <c r="L748" s="8">
        <f>STOCK[[#This Row],[Entradas]]-STOCK[[#This Row],[Salidas]]</f>
        <v>0</v>
      </c>
      <c r="M748" s="7">
        <f>STOCK[[#This Row],[Precio Final]]*10%</f>
        <v>1.3</v>
      </c>
      <c r="N748" s="7">
        <v>0</v>
      </c>
      <c r="O748" s="7">
        <v>0</v>
      </c>
      <c r="P748" s="7">
        <v>6</v>
      </c>
      <c r="Q748" s="8">
        <v>0</v>
      </c>
      <c r="R748" s="7">
        <v>0</v>
      </c>
      <c r="S748" s="7">
        <v>1.5</v>
      </c>
      <c r="T748" s="12">
        <f>STOCK[[#This Row],[Costo Unitario (USD)]]+STOCK[[#This Row],[Costo Envío (USD)]]+STOCK[[#This Row],[Comisión 10%]]</f>
        <v>8.8000000000000007</v>
      </c>
      <c r="U748" s="7">
        <f>STOCK[[#This Row],[Costo total]]*1.5</f>
        <v>13.200000000000001</v>
      </c>
      <c r="V748" s="7">
        <v>13</v>
      </c>
      <c r="W748" s="7">
        <f>STOCK[[#This Row],[Precio Final]]-STOCK[[#This Row],[Costo total]]</f>
        <v>4.1999999999999993</v>
      </c>
      <c r="X748" s="7">
        <f>STOCK[[#This Row],[Ganancia Unitaria]]*STOCK[[#This Row],[Salidas]]</f>
        <v>4.1999999999999993</v>
      </c>
      <c r="Y748" s="7" t="s">
        <v>1306</v>
      </c>
      <c r="AA748" s="7">
        <f>STOCK[[#This Row],[Costo total]]*STOCK[[#This Row],[Entradas]]</f>
        <v>8.8000000000000007</v>
      </c>
      <c r="AB748" s="7">
        <f>STOCK[[#This Row],[Stock Actual]]*STOCK[[#This Row],[Costo total]]</f>
        <v>0</v>
      </c>
    </row>
    <row r="749" spans="1:28" s="12" customFormat="1" ht="50" customHeight="1" x14ac:dyDescent="0.15">
      <c r="A749" s="12" t="s">
        <v>1329</v>
      </c>
      <c r="B749" s="70"/>
      <c r="C749" s="12" t="s">
        <v>4</v>
      </c>
      <c r="D749" s="12" t="s">
        <v>1519</v>
      </c>
      <c r="E749" s="12" t="s">
        <v>1312</v>
      </c>
      <c r="F749" s="12" t="s">
        <v>252</v>
      </c>
      <c r="G749" s="12" t="s">
        <v>69</v>
      </c>
      <c r="H749" s="12">
        <f>STOCK[[#This Row],[Precio Final]]</f>
        <v>13</v>
      </c>
      <c r="I749" s="12">
        <f>STOCK[[#This Row],[Precio Venta Ideal (x1.5)]]</f>
        <v>13.200000000000001</v>
      </c>
      <c r="J749" s="87">
        <v>0</v>
      </c>
      <c r="K749" s="87">
        <f>SUMIFS(VENTAS[Cantidad],VENTAS[Código del producto Vendido],STOCK[[#This Row],[Code]])</f>
        <v>0</v>
      </c>
      <c r="L749" s="87">
        <f>STOCK[[#This Row],[Entradas]]-STOCK[[#This Row],[Salidas]]</f>
        <v>0</v>
      </c>
      <c r="M749" s="12">
        <f>STOCK[[#This Row],[Precio Final]]*10%</f>
        <v>1.3</v>
      </c>
      <c r="N749" s="12">
        <v>0</v>
      </c>
      <c r="O749" s="12">
        <v>0</v>
      </c>
      <c r="P749" s="12">
        <v>6</v>
      </c>
      <c r="Q749" s="87">
        <v>0</v>
      </c>
      <c r="R749" s="12">
        <v>0</v>
      </c>
      <c r="S749" s="12">
        <v>1.5</v>
      </c>
      <c r="T749" s="12">
        <f>STOCK[[#This Row],[Costo Unitario (USD)]]+STOCK[[#This Row],[Costo Envío (USD)]]+STOCK[[#This Row],[Comisión 10%]]</f>
        <v>8.8000000000000007</v>
      </c>
      <c r="U749" s="12">
        <f>STOCK[[#This Row],[Costo total]]*1.5</f>
        <v>13.200000000000001</v>
      </c>
      <c r="V749" s="12">
        <v>13</v>
      </c>
      <c r="W749" s="12">
        <f>STOCK[[#This Row],[Precio Final]]-STOCK[[#This Row],[Costo total]]</f>
        <v>4.1999999999999993</v>
      </c>
      <c r="X749" s="12">
        <f>STOCK[[#This Row],[Ganancia Unitaria]]*STOCK[[#This Row],[Salidas]]</f>
        <v>0</v>
      </c>
      <c r="Y749" s="12" t="s">
        <v>1306</v>
      </c>
      <c r="AA749" s="12">
        <f>STOCK[[#This Row],[Costo total]]*STOCK[[#This Row],[Entradas]]</f>
        <v>0</v>
      </c>
      <c r="AB749" s="12">
        <f>STOCK[[#This Row],[Stock Actual]]*STOCK[[#This Row],[Costo total]]</f>
        <v>0</v>
      </c>
    </row>
    <row r="750" spans="1:28" s="7" customFormat="1" ht="50" customHeight="1" x14ac:dyDescent="0.15">
      <c r="A750" s="7" t="s">
        <v>1330</v>
      </c>
      <c r="B750" s="70"/>
      <c r="C750" s="7" t="s">
        <v>4</v>
      </c>
      <c r="D750" s="7" t="s">
        <v>1519</v>
      </c>
      <c r="E750" s="7" t="s">
        <v>1331</v>
      </c>
      <c r="F750" s="7" t="s">
        <v>243</v>
      </c>
      <c r="G750" s="7" t="s">
        <v>69</v>
      </c>
      <c r="H750" s="7">
        <f>STOCK[[#This Row],[Precio Final]]</f>
        <v>25</v>
      </c>
      <c r="I750" s="7">
        <f>STOCK[[#This Row],[Precio Venta Ideal (x1.5)]]</f>
        <v>24</v>
      </c>
      <c r="J750" s="8">
        <v>1</v>
      </c>
      <c r="K750" s="8">
        <f>SUMIFS(VENTAS[Cantidad],VENTAS[Código del producto Vendido],STOCK[[#This Row],[Code]])</f>
        <v>1</v>
      </c>
      <c r="L750" s="8">
        <f>STOCK[[#This Row],[Entradas]]-STOCK[[#This Row],[Salidas]]</f>
        <v>0</v>
      </c>
      <c r="M750" s="7">
        <f>STOCK[[#This Row],[Precio Final]]*10%</f>
        <v>2.5</v>
      </c>
      <c r="N750" s="7">
        <v>0</v>
      </c>
      <c r="O750" s="7">
        <v>0</v>
      </c>
      <c r="P750" s="7">
        <v>12</v>
      </c>
      <c r="Q750" s="8">
        <v>0</v>
      </c>
      <c r="R750" s="7">
        <v>0</v>
      </c>
      <c r="S750" s="7">
        <v>1.5</v>
      </c>
      <c r="T750" s="12">
        <f>STOCK[[#This Row],[Costo Unitario (USD)]]+STOCK[[#This Row],[Costo Envío (USD)]]+STOCK[[#This Row],[Comisión 10%]]</f>
        <v>16</v>
      </c>
      <c r="U750" s="7">
        <f>STOCK[[#This Row],[Costo total]]*1.5</f>
        <v>24</v>
      </c>
      <c r="V750" s="7">
        <v>25</v>
      </c>
      <c r="W750" s="7">
        <f>STOCK[[#This Row],[Precio Final]]-STOCK[[#This Row],[Costo total]]</f>
        <v>9</v>
      </c>
      <c r="X750" s="7">
        <f>STOCK[[#This Row],[Ganancia Unitaria]]*STOCK[[#This Row],[Salidas]]</f>
        <v>9</v>
      </c>
      <c r="Y750" s="7" t="s">
        <v>1306</v>
      </c>
      <c r="AA750" s="7">
        <f>STOCK[[#This Row],[Costo total]]*STOCK[[#This Row],[Entradas]]</f>
        <v>16</v>
      </c>
      <c r="AB750" s="7">
        <f>STOCK[[#This Row],[Stock Actual]]*STOCK[[#This Row],[Costo total]]</f>
        <v>0</v>
      </c>
    </row>
    <row r="751" spans="1:28" s="12" customFormat="1" ht="50" customHeight="1" x14ac:dyDescent="0.15">
      <c r="A751" s="12" t="s">
        <v>1332</v>
      </c>
      <c r="B751" s="70"/>
      <c r="C751" s="12" t="s">
        <v>4</v>
      </c>
      <c r="D751" s="12" t="s">
        <v>1519</v>
      </c>
      <c r="E751" s="12" t="s">
        <v>1315</v>
      </c>
      <c r="F751" s="12" t="s">
        <v>238</v>
      </c>
      <c r="G751" s="12" t="s">
        <v>69</v>
      </c>
      <c r="H751" s="12">
        <f>STOCK[[#This Row],[Precio Final]]</f>
        <v>50</v>
      </c>
      <c r="I751" s="12">
        <f>STOCK[[#This Row],[Precio Venta Ideal (x1.5)]]</f>
        <v>47.25</v>
      </c>
      <c r="J751" s="87">
        <v>0</v>
      </c>
      <c r="K751" s="87">
        <f>SUMIFS(VENTAS[Cantidad],VENTAS[Código del producto Vendido],STOCK[[#This Row],[Code]])</f>
        <v>0</v>
      </c>
      <c r="L751" s="87">
        <f>STOCK[[#This Row],[Entradas]]-STOCK[[#This Row],[Salidas]]</f>
        <v>0</v>
      </c>
      <c r="M751" s="12">
        <f>STOCK[[#This Row],[Precio Final]]*10%</f>
        <v>5</v>
      </c>
      <c r="N751" s="12">
        <v>0</v>
      </c>
      <c r="O751" s="12">
        <v>0</v>
      </c>
      <c r="P751" s="12">
        <v>25</v>
      </c>
      <c r="Q751" s="87">
        <v>0</v>
      </c>
      <c r="R751" s="12">
        <v>0</v>
      </c>
      <c r="S751" s="12">
        <v>1.5</v>
      </c>
      <c r="T751" s="12">
        <f>STOCK[[#This Row],[Costo Unitario (USD)]]+STOCK[[#This Row],[Costo Envío (USD)]]+STOCK[[#This Row],[Comisión 10%]]</f>
        <v>31.5</v>
      </c>
      <c r="U751" s="12">
        <f>STOCK[[#This Row],[Costo total]]*1.5</f>
        <v>47.25</v>
      </c>
      <c r="V751" s="12">
        <v>50</v>
      </c>
      <c r="W751" s="12">
        <f>STOCK[[#This Row],[Precio Final]]-STOCK[[#This Row],[Costo total]]</f>
        <v>18.5</v>
      </c>
      <c r="X751" s="12">
        <f>STOCK[[#This Row],[Ganancia Unitaria]]*STOCK[[#This Row],[Salidas]]</f>
        <v>0</v>
      </c>
      <c r="Y751" s="12" t="s">
        <v>1306</v>
      </c>
      <c r="AA751" s="12">
        <f>STOCK[[#This Row],[Costo total]]*STOCK[[#This Row],[Entradas]]</f>
        <v>0</v>
      </c>
      <c r="AB751" s="12">
        <f>STOCK[[#This Row],[Stock Actual]]*STOCK[[#This Row],[Costo total]]</f>
        <v>0</v>
      </c>
    </row>
    <row r="752" spans="1:28" s="7" customFormat="1" ht="50" customHeight="1" x14ac:dyDescent="0.15">
      <c r="A752" s="7" t="s">
        <v>1333</v>
      </c>
      <c r="B752" s="70"/>
      <c r="C752" s="7" t="s">
        <v>4</v>
      </c>
      <c r="D752" s="7" t="s">
        <v>1911</v>
      </c>
      <c r="E752" s="7" t="s">
        <v>2262</v>
      </c>
      <c r="F752" s="7" t="s">
        <v>2132</v>
      </c>
      <c r="G752" s="7" t="s">
        <v>69</v>
      </c>
      <c r="H752" s="7">
        <f>STOCK[[#This Row],[Precio Final]]</f>
        <v>13</v>
      </c>
      <c r="I752" s="7">
        <f>STOCK[[#This Row],[Precio Venta Ideal (x1.5)]]</f>
        <v>13.200000000000001</v>
      </c>
      <c r="J752" s="8">
        <v>3</v>
      </c>
      <c r="K752" s="8">
        <f>SUMIFS(VENTAS[Cantidad],VENTAS[Código del producto Vendido],STOCK[[#This Row],[Code]])</f>
        <v>2</v>
      </c>
      <c r="L752" s="8">
        <f>STOCK[[#This Row],[Entradas]]-STOCK[[#This Row],[Salidas]]</f>
        <v>1</v>
      </c>
      <c r="M752" s="7">
        <f>STOCK[[#This Row],[Precio Final]]*10%</f>
        <v>1.3</v>
      </c>
      <c r="N752" s="7">
        <v>0</v>
      </c>
      <c r="O752" s="7">
        <v>0</v>
      </c>
      <c r="P752" s="7">
        <v>6</v>
      </c>
      <c r="Q752" s="8">
        <v>0</v>
      </c>
      <c r="R752" s="7">
        <v>0</v>
      </c>
      <c r="S752" s="7">
        <v>1.5</v>
      </c>
      <c r="T752" s="12">
        <f>STOCK[[#This Row],[Costo Unitario (USD)]]+STOCK[[#This Row],[Costo Envío (USD)]]+STOCK[[#This Row],[Comisión 10%]]</f>
        <v>8.8000000000000007</v>
      </c>
      <c r="U752" s="7">
        <f>STOCK[[#This Row],[Costo total]]*1.5</f>
        <v>13.200000000000001</v>
      </c>
      <c r="V752" s="7">
        <v>13</v>
      </c>
      <c r="W752" s="7">
        <f>STOCK[[#This Row],[Precio Final]]-STOCK[[#This Row],[Costo total]]</f>
        <v>4.1999999999999993</v>
      </c>
      <c r="X752" s="7">
        <f>STOCK[[#This Row],[Ganancia Unitaria]]*STOCK[[#This Row],[Salidas]]</f>
        <v>8.3999999999999986</v>
      </c>
      <c r="Y752" s="7" t="s">
        <v>1306</v>
      </c>
      <c r="AA752" s="7">
        <f>STOCK[[#This Row],[Costo total]]*STOCK[[#This Row],[Entradas]]</f>
        <v>26.400000000000002</v>
      </c>
      <c r="AB752" s="7">
        <f>STOCK[[#This Row],[Stock Actual]]*STOCK[[#This Row],[Costo total]]</f>
        <v>8.8000000000000007</v>
      </c>
    </row>
    <row r="753" spans="1:28" s="12" customFormat="1" ht="50" customHeight="1" x14ac:dyDescent="0.15">
      <c r="A753" s="12" t="s">
        <v>1335</v>
      </c>
      <c r="B753" s="70"/>
      <c r="C753" s="12" t="s">
        <v>4</v>
      </c>
      <c r="D753" s="12" t="s">
        <v>26</v>
      </c>
      <c r="E753" s="12" t="s">
        <v>1558</v>
      </c>
      <c r="F753" s="12" t="s">
        <v>238</v>
      </c>
      <c r="G753" s="12" t="s">
        <v>69</v>
      </c>
      <c r="H753" s="12">
        <f>STOCK[[#This Row],[Precio Final]]</f>
        <v>25</v>
      </c>
      <c r="I753" s="12">
        <f>STOCK[[#This Row],[Precio Venta Ideal (x1.5)]]</f>
        <v>21</v>
      </c>
      <c r="J753" s="87">
        <v>1</v>
      </c>
      <c r="K753" s="87">
        <f>SUMIFS(VENTAS[Cantidad],VENTAS[Código del producto Vendido],STOCK[[#This Row],[Code]])</f>
        <v>1</v>
      </c>
      <c r="L753" s="87">
        <f>STOCK[[#This Row],[Entradas]]-STOCK[[#This Row],[Salidas]]</f>
        <v>0</v>
      </c>
      <c r="M753" s="12">
        <f>STOCK[[#This Row],[Precio Final]]*10%</f>
        <v>2.5</v>
      </c>
      <c r="N753" s="12">
        <v>0</v>
      </c>
      <c r="O753" s="12">
        <v>0</v>
      </c>
      <c r="P753" s="12">
        <v>10</v>
      </c>
      <c r="Q753" s="87">
        <v>0</v>
      </c>
      <c r="R753" s="12">
        <v>0</v>
      </c>
      <c r="S753" s="12">
        <v>1.5</v>
      </c>
      <c r="T753" s="12">
        <f>STOCK[[#This Row],[Costo Unitario (USD)]]+STOCK[[#This Row],[Costo Envío (USD)]]+STOCK[[#This Row],[Comisión 10%]]</f>
        <v>14</v>
      </c>
      <c r="U753" s="12">
        <f>STOCK[[#This Row],[Costo total]]*1.5</f>
        <v>21</v>
      </c>
      <c r="V753" s="12">
        <v>25</v>
      </c>
      <c r="W753" s="12">
        <f>STOCK[[#This Row],[Precio Final]]-STOCK[[#This Row],[Costo total]]</f>
        <v>11</v>
      </c>
      <c r="X753" s="12">
        <f>STOCK[[#This Row],[Ganancia Unitaria]]*STOCK[[#This Row],[Salidas]]</f>
        <v>11</v>
      </c>
      <c r="Y753" s="12" t="s">
        <v>1306</v>
      </c>
      <c r="AA753" s="12">
        <f>STOCK[[#This Row],[Costo total]]*STOCK[[#This Row],[Entradas]]</f>
        <v>14</v>
      </c>
      <c r="AB753" s="12">
        <f>STOCK[[#This Row],[Stock Actual]]*STOCK[[#This Row],[Costo total]]</f>
        <v>0</v>
      </c>
    </row>
    <row r="754" spans="1:28" s="7" customFormat="1" ht="50" customHeight="1" x14ac:dyDescent="0.15">
      <c r="A754" s="7" t="s">
        <v>1337</v>
      </c>
      <c r="B754" s="70"/>
      <c r="C754" s="7" t="s">
        <v>4</v>
      </c>
      <c r="D754" s="7" t="s">
        <v>1911</v>
      </c>
      <c r="E754" s="7" t="s">
        <v>1312</v>
      </c>
      <c r="F754" s="7" t="s">
        <v>243</v>
      </c>
      <c r="G754" s="7" t="s">
        <v>69</v>
      </c>
      <c r="H754" s="7">
        <f>STOCK[[#This Row],[Precio Final]]</f>
        <v>6</v>
      </c>
      <c r="I754" s="7">
        <f>STOCK[[#This Row],[Precio Venta Ideal (x1.5)]]</f>
        <v>3.1500000000000004</v>
      </c>
      <c r="J754" s="8">
        <v>1</v>
      </c>
      <c r="K754" s="8">
        <f>SUMIFS(VENTAS[Cantidad],VENTAS[Código del producto Vendido],STOCK[[#This Row],[Code]])</f>
        <v>1</v>
      </c>
      <c r="L754" s="8">
        <f>STOCK[[#This Row],[Entradas]]-STOCK[[#This Row],[Salidas]]</f>
        <v>0</v>
      </c>
      <c r="M754" s="7">
        <f>STOCK[[#This Row],[Precio Final]]*10%</f>
        <v>0.60000000000000009</v>
      </c>
      <c r="N754" s="7">
        <v>0</v>
      </c>
      <c r="O754" s="7">
        <v>0</v>
      </c>
      <c r="P754" s="7">
        <v>0</v>
      </c>
      <c r="Q754" s="8">
        <v>0</v>
      </c>
      <c r="R754" s="7">
        <v>0</v>
      </c>
      <c r="S754" s="7">
        <v>1.5</v>
      </c>
      <c r="T754" s="12">
        <f>STOCK[[#This Row],[Costo Unitario (USD)]]+STOCK[[#This Row],[Costo Envío (USD)]]+STOCK[[#This Row],[Comisión 10%]]</f>
        <v>2.1</v>
      </c>
      <c r="U754" s="7">
        <f>STOCK[[#This Row],[Costo total]]*1.5</f>
        <v>3.1500000000000004</v>
      </c>
      <c r="V754" s="7">
        <v>6</v>
      </c>
      <c r="W754" s="7">
        <f>STOCK[[#This Row],[Precio Final]]-STOCK[[#This Row],[Costo total]]</f>
        <v>3.9</v>
      </c>
      <c r="X754" s="7">
        <f>STOCK[[#This Row],[Ganancia Unitaria]]*STOCK[[#This Row],[Salidas]]</f>
        <v>3.9</v>
      </c>
      <c r="Y754" s="7" t="s">
        <v>1306</v>
      </c>
      <c r="AA754" s="7">
        <f>STOCK[[#This Row],[Costo total]]*STOCK[[#This Row],[Entradas]]</f>
        <v>2.1</v>
      </c>
      <c r="AB754" s="7">
        <f>STOCK[[#This Row],[Stock Actual]]*STOCK[[#This Row],[Costo total]]</f>
        <v>0</v>
      </c>
    </row>
    <row r="755" spans="1:28" s="12" customFormat="1" ht="50" customHeight="1" x14ac:dyDescent="0.15">
      <c r="A755" s="12" t="s">
        <v>1338</v>
      </c>
      <c r="B755" s="70"/>
      <c r="C755" s="12" t="s">
        <v>4</v>
      </c>
      <c r="D755" s="12" t="s">
        <v>1519</v>
      </c>
      <c r="E755" s="12" t="s">
        <v>1775</v>
      </c>
      <c r="F755" s="12" t="s">
        <v>2132</v>
      </c>
      <c r="G755" s="12" t="s">
        <v>69</v>
      </c>
      <c r="H755" s="12">
        <f>STOCK[[#This Row],[Precio Final]]</f>
        <v>30</v>
      </c>
      <c r="I755" s="12">
        <f>STOCK[[#This Row],[Precio Venta Ideal (x1.5)]]</f>
        <v>29.25</v>
      </c>
      <c r="J755" s="87">
        <v>1</v>
      </c>
      <c r="K755" s="87">
        <f>SUMIFS(VENTAS[Cantidad],VENTAS[Código del producto Vendido],STOCK[[#This Row],[Code]])</f>
        <v>1</v>
      </c>
      <c r="L755" s="87">
        <f>STOCK[[#This Row],[Entradas]]-STOCK[[#This Row],[Salidas]]</f>
        <v>0</v>
      </c>
      <c r="M755" s="12">
        <f>STOCK[[#This Row],[Precio Final]]*10%</f>
        <v>3</v>
      </c>
      <c r="N755" s="12">
        <v>0</v>
      </c>
      <c r="O755" s="12">
        <v>0</v>
      </c>
      <c r="P755" s="12">
        <v>15</v>
      </c>
      <c r="Q755" s="87">
        <v>0</v>
      </c>
      <c r="R755" s="12">
        <v>0</v>
      </c>
      <c r="S755" s="12">
        <v>1.5</v>
      </c>
      <c r="T755" s="12">
        <f>STOCK[[#This Row],[Costo Unitario (USD)]]+STOCK[[#This Row],[Costo Envío (USD)]]+STOCK[[#This Row],[Comisión 10%]]</f>
        <v>19.5</v>
      </c>
      <c r="U755" s="12">
        <f>STOCK[[#This Row],[Costo total]]*1.5</f>
        <v>29.25</v>
      </c>
      <c r="V755" s="12">
        <v>30</v>
      </c>
      <c r="W755" s="12">
        <f>STOCK[[#This Row],[Precio Final]]-STOCK[[#This Row],[Costo total]]</f>
        <v>10.5</v>
      </c>
      <c r="X755" s="12">
        <f>STOCK[[#This Row],[Ganancia Unitaria]]*STOCK[[#This Row],[Salidas]]</f>
        <v>10.5</v>
      </c>
      <c r="Y755" s="12" t="s">
        <v>1306</v>
      </c>
      <c r="AA755" s="12">
        <f>STOCK[[#This Row],[Costo total]]*STOCK[[#This Row],[Entradas]]</f>
        <v>19.5</v>
      </c>
      <c r="AB755" s="12">
        <f>STOCK[[#This Row],[Stock Actual]]*STOCK[[#This Row],[Costo total]]</f>
        <v>0</v>
      </c>
    </row>
    <row r="756" spans="1:28" s="7" customFormat="1" ht="50" customHeight="1" x14ac:dyDescent="0.15">
      <c r="A756" s="7" t="s">
        <v>1339</v>
      </c>
      <c r="B756" s="70"/>
      <c r="C756" s="7" t="s">
        <v>4</v>
      </c>
      <c r="D756" s="7" t="s">
        <v>1519</v>
      </c>
      <c r="E756" s="7" t="s">
        <v>1775</v>
      </c>
      <c r="F756" s="7" t="s">
        <v>241</v>
      </c>
      <c r="G756" s="7" t="s">
        <v>69</v>
      </c>
      <c r="H756" s="7">
        <f>STOCK[[#This Row],[Precio Final]]</f>
        <v>30</v>
      </c>
      <c r="I756" s="7">
        <f>STOCK[[#This Row],[Precio Venta Ideal (x1.5)]]</f>
        <v>29.25</v>
      </c>
      <c r="J756" s="8">
        <v>1</v>
      </c>
      <c r="K756" s="8">
        <f>SUMIFS(VENTAS[Cantidad],VENTAS[Código del producto Vendido],STOCK[[#This Row],[Code]])</f>
        <v>1</v>
      </c>
      <c r="L756" s="8">
        <f>STOCK[[#This Row],[Entradas]]-STOCK[[#This Row],[Salidas]]</f>
        <v>0</v>
      </c>
      <c r="M756" s="7">
        <f>STOCK[[#This Row],[Precio Final]]*10%</f>
        <v>3</v>
      </c>
      <c r="N756" s="7">
        <v>0</v>
      </c>
      <c r="O756" s="7">
        <v>0</v>
      </c>
      <c r="P756" s="7">
        <v>15</v>
      </c>
      <c r="Q756" s="8">
        <v>0</v>
      </c>
      <c r="R756" s="7">
        <v>0</v>
      </c>
      <c r="S756" s="7">
        <v>1.5</v>
      </c>
      <c r="T756" s="12">
        <f>STOCK[[#This Row],[Costo Unitario (USD)]]+STOCK[[#This Row],[Costo Envío (USD)]]+STOCK[[#This Row],[Comisión 10%]]</f>
        <v>19.5</v>
      </c>
      <c r="U756" s="7">
        <f>STOCK[[#This Row],[Costo total]]*1.5</f>
        <v>29.25</v>
      </c>
      <c r="V756" s="7">
        <v>30</v>
      </c>
      <c r="W756" s="7">
        <f>STOCK[[#This Row],[Precio Final]]-STOCK[[#This Row],[Costo total]]</f>
        <v>10.5</v>
      </c>
      <c r="X756" s="7">
        <f>STOCK[[#This Row],[Ganancia Unitaria]]*STOCK[[#This Row],[Salidas]]</f>
        <v>10.5</v>
      </c>
      <c r="Y756" s="7" t="s">
        <v>1306</v>
      </c>
      <c r="AA756" s="7">
        <f>STOCK[[#This Row],[Costo total]]*STOCK[[#This Row],[Entradas]]</f>
        <v>19.5</v>
      </c>
      <c r="AB756" s="7">
        <f>STOCK[[#This Row],[Stock Actual]]*STOCK[[#This Row],[Costo total]]</f>
        <v>0</v>
      </c>
    </row>
    <row r="757" spans="1:28" s="12" customFormat="1" ht="50" customHeight="1" x14ac:dyDescent="0.15">
      <c r="A757" s="12" t="s">
        <v>1340</v>
      </c>
      <c r="B757" s="70"/>
      <c r="C757" s="12" t="s">
        <v>4</v>
      </c>
      <c r="D757" s="12" t="s">
        <v>1519</v>
      </c>
      <c r="E757" s="12" t="s">
        <v>1341</v>
      </c>
      <c r="F757" s="12" t="s">
        <v>243</v>
      </c>
      <c r="G757" s="12" t="s">
        <v>69</v>
      </c>
      <c r="H757" s="12">
        <f>STOCK[[#This Row],[Precio Final]]</f>
        <v>30</v>
      </c>
      <c r="I757" s="12">
        <f>STOCK[[#This Row],[Precio Venta Ideal (x1.5)]]</f>
        <v>29.25</v>
      </c>
      <c r="J757" s="87">
        <v>1</v>
      </c>
      <c r="K757" s="87">
        <f>SUMIFS(VENTAS[Cantidad],VENTAS[Código del producto Vendido],STOCK[[#This Row],[Code]])</f>
        <v>1</v>
      </c>
      <c r="L757" s="87">
        <f>STOCK[[#This Row],[Entradas]]-STOCK[[#This Row],[Salidas]]</f>
        <v>0</v>
      </c>
      <c r="M757" s="12">
        <f>STOCK[[#This Row],[Precio Final]]*10%</f>
        <v>3</v>
      </c>
      <c r="N757" s="12">
        <v>0</v>
      </c>
      <c r="O757" s="12">
        <v>0</v>
      </c>
      <c r="P757" s="12">
        <v>15</v>
      </c>
      <c r="Q757" s="87">
        <v>0</v>
      </c>
      <c r="R757" s="12">
        <v>0</v>
      </c>
      <c r="S757" s="12">
        <v>1.5</v>
      </c>
      <c r="T757" s="12">
        <f>STOCK[[#This Row],[Costo Unitario (USD)]]+STOCK[[#This Row],[Costo Envío (USD)]]+STOCK[[#This Row],[Comisión 10%]]</f>
        <v>19.5</v>
      </c>
      <c r="U757" s="12">
        <f>STOCK[[#This Row],[Costo total]]*1.5</f>
        <v>29.25</v>
      </c>
      <c r="V757" s="12">
        <v>30</v>
      </c>
      <c r="W757" s="12">
        <f>STOCK[[#This Row],[Precio Final]]-STOCK[[#This Row],[Costo total]]</f>
        <v>10.5</v>
      </c>
      <c r="X757" s="12">
        <f>STOCK[[#This Row],[Ganancia Unitaria]]*STOCK[[#This Row],[Salidas]]</f>
        <v>10.5</v>
      </c>
      <c r="Y757" s="12" t="s">
        <v>1306</v>
      </c>
      <c r="AA757" s="12">
        <f>STOCK[[#This Row],[Costo total]]*STOCK[[#This Row],[Entradas]]</f>
        <v>19.5</v>
      </c>
      <c r="AB757" s="12">
        <f>STOCK[[#This Row],[Stock Actual]]*STOCK[[#This Row],[Costo total]]</f>
        <v>0</v>
      </c>
    </row>
    <row r="758" spans="1:28" s="7" customFormat="1" ht="50" customHeight="1" x14ac:dyDescent="0.15">
      <c r="A758" s="7" t="s">
        <v>1342</v>
      </c>
      <c r="B758" s="70"/>
      <c r="C758" s="7" t="s">
        <v>4</v>
      </c>
      <c r="D758" s="7" t="s">
        <v>1911</v>
      </c>
      <c r="E758" s="7" t="s">
        <v>3109</v>
      </c>
      <c r="F758" s="7" t="s">
        <v>3110</v>
      </c>
      <c r="G758" s="7" t="s">
        <v>69</v>
      </c>
      <c r="H758" s="7">
        <f>STOCK[[#This Row],[Precio Final]]</f>
        <v>19</v>
      </c>
      <c r="I758" s="7">
        <f>STOCK[[#This Row],[Precio Venta Ideal (x1.5)]]</f>
        <v>24.9</v>
      </c>
      <c r="J758" s="8">
        <v>0</v>
      </c>
      <c r="K758" s="8">
        <f>SUMIFS(VENTAS[Cantidad],VENTAS[Código del producto Vendido],STOCK[[#This Row],[Code]])</f>
        <v>0</v>
      </c>
      <c r="L758" s="8">
        <f>STOCK[[#This Row],[Entradas]]-STOCK[[#This Row],[Salidas]]</f>
        <v>0</v>
      </c>
      <c r="M758" s="7">
        <f>STOCK[[#This Row],[Precio Final]]*10%</f>
        <v>1.9000000000000001</v>
      </c>
      <c r="N758" s="7">
        <v>0</v>
      </c>
      <c r="O758" s="7">
        <v>0</v>
      </c>
      <c r="P758" s="7">
        <v>13.2</v>
      </c>
      <c r="Q758" s="8">
        <v>0</v>
      </c>
      <c r="R758" s="7">
        <v>0</v>
      </c>
      <c r="S758" s="7">
        <v>1.5</v>
      </c>
      <c r="T758" s="12">
        <f>STOCK[[#This Row],[Costo Unitario (USD)]]+STOCK[[#This Row],[Costo Envío (USD)]]+STOCK[[#This Row],[Comisión 10%]]</f>
        <v>16.599999999999998</v>
      </c>
      <c r="U758" s="7">
        <f>STOCK[[#This Row],[Costo total]]*1.5</f>
        <v>24.9</v>
      </c>
      <c r="V758" s="7">
        <v>19</v>
      </c>
      <c r="W758" s="7">
        <f>STOCK[[#This Row],[Precio Final]]-STOCK[[#This Row],[Costo total]]</f>
        <v>2.4000000000000021</v>
      </c>
      <c r="X758" s="7">
        <f>STOCK[[#This Row],[Ganancia Unitaria]]*STOCK[[#This Row],[Salidas]]</f>
        <v>0</v>
      </c>
      <c r="Y758" s="7" t="s">
        <v>1306</v>
      </c>
      <c r="AA758" s="7">
        <f>STOCK[[#This Row],[Costo total]]*STOCK[[#This Row],[Entradas]]</f>
        <v>0</v>
      </c>
      <c r="AB758" s="7">
        <f>STOCK[[#This Row],[Stock Actual]]*STOCK[[#This Row],[Costo total]]</f>
        <v>0</v>
      </c>
    </row>
    <row r="759" spans="1:28" s="12" customFormat="1" ht="50" customHeight="1" x14ac:dyDescent="0.15">
      <c r="A759" s="12" t="s">
        <v>1344</v>
      </c>
      <c r="B759" s="70"/>
      <c r="C759" s="12" t="s">
        <v>4</v>
      </c>
      <c r="D759" s="12" t="s">
        <v>1519</v>
      </c>
      <c r="E759" s="12" t="s">
        <v>1308</v>
      </c>
      <c r="F759" s="12" t="s">
        <v>241</v>
      </c>
      <c r="G759" s="12" t="s">
        <v>69</v>
      </c>
      <c r="H759" s="12">
        <f>STOCK[[#This Row],[Precio Final]]</f>
        <v>12</v>
      </c>
      <c r="I759" s="12">
        <f>STOCK[[#This Row],[Precio Venta Ideal (x1.5)]]</f>
        <v>13.049999999999999</v>
      </c>
      <c r="J759" s="87">
        <v>0</v>
      </c>
      <c r="K759" s="87">
        <f>SUMIFS(VENTAS[Cantidad],VENTAS[Código del producto Vendido],STOCK[[#This Row],[Code]])</f>
        <v>0</v>
      </c>
      <c r="L759" s="87">
        <f>STOCK[[#This Row],[Entradas]]-STOCK[[#This Row],[Salidas]]</f>
        <v>0</v>
      </c>
      <c r="M759" s="12">
        <f>STOCK[[#This Row],[Precio Final]]*10%</f>
        <v>1.2000000000000002</v>
      </c>
      <c r="N759" s="12">
        <v>0</v>
      </c>
      <c r="O759" s="12">
        <v>0</v>
      </c>
      <c r="P759" s="12">
        <v>6</v>
      </c>
      <c r="Q759" s="87">
        <v>0</v>
      </c>
      <c r="R759" s="12">
        <v>0</v>
      </c>
      <c r="S759" s="12">
        <v>1.5</v>
      </c>
      <c r="T759" s="12">
        <f>STOCK[[#This Row],[Costo Unitario (USD)]]+STOCK[[#This Row],[Costo Envío (USD)]]+STOCK[[#This Row],[Comisión 10%]]</f>
        <v>8.6999999999999993</v>
      </c>
      <c r="U759" s="12">
        <f>STOCK[[#This Row],[Costo total]]*1.5</f>
        <v>13.049999999999999</v>
      </c>
      <c r="V759" s="12">
        <v>12</v>
      </c>
      <c r="W759" s="12">
        <f>STOCK[[#This Row],[Precio Final]]-STOCK[[#This Row],[Costo total]]</f>
        <v>3.3000000000000007</v>
      </c>
      <c r="X759" s="12">
        <f>STOCK[[#This Row],[Ganancia Unitaria]]*STOCK[[#This Row],[Salidas]]</f>
        <v>0</v>
      </c>
      <c r="Y759" s="12" t="s">
        <v>1306</v>
      </c>
      <c r="AA759" s="12">
        <f>STOCK[[#This Row],[Costo total]]*STOCK[[#This Row],[Entradas]]</f>
        <v>0</v>
      </c>
      <c r="AB759" s="12">
        <f>STOCK[[#This Row],[Stock Actual]]*STOCK[[#This Row],[Costo total]]</f>
        <v>0</v>
      </c>
    </row>
    <row r="760" spans="1:28" s="7" customFormat="1" ht="50" customHeight="1" x14ac:dyDescent="0.15">
      <c r="A760" s="7" t="s">
        <v>1346</v>
      </c>
      <c r="B760" s="70"/>
      <c r="C760" s="7" t="s">
        <v>4</v>
      </c>
      <c r="D760" s="7" t="s">
        <v>1911</v>
      </c>
      <c r="E760" s="7" t="s">
        <v>1528</v>
      </c>
      <c r="F760" s="7" t="s">
        <v>238</v>
      </c>
      <c r="G760" s="7" t="s">
        <v>69</v>
      </c>
      <c r="H760" s="7">
        <f>STOCK[[#This Row],[Precio Final]]</f>
        <v>25</v>
      </c>
      <c r="I760" s="7">
        <f>STOCK[[#This Row],[Precio Venta Ideal (x1.5)]]</f>
        <v>24</v>
      </c>
      <c r="J760" s="8">
        <v>2</v>
      </c>
      <c r="K760" s="8">
        <f>SUMIFS(VENTAS[Cantidad],VENTAS[Código del producto Vendido],STOCK[[#This Row],[Code]])</f>
        <v>2</v>
      </c>
      <c r="L760" s="8">
        <f>STOCK[[#This Row],[Entradas]]-STOCK[[#This Row],[Salidas]]</f>
        <v>0</v>
      </c>
      <c r="M760" s="7">
        <f>STOCK[[#This Row],[Precio Final]]*10%</f>
        <v>2.5</v>
      </c>
      <c r="N760" s="7">
        <v>0</v>
      </c>
      <c r="O760" s="7">
        <v>0</v>
      </c>
      <c r="P760" s="7">
        <v>12</v>
      </c>
      <c r="Q760" s="8">
        <v>0</v>
      </c>
      <c r="R760" s="7">
        <v>0</v>
      </c>
      <c r="S760" s="7">
        <v>1.5</v>
      </c>
      <c r="T760" s="12">
        <f>STOCK[[#This Row],[Costo Unitario (USD)]]+STOCK[[#This Row],[Costo Envío (USD)]]+STOCK[[#This Row],[Comisión 10%]]</f>
        <v>16</v>
      </c>
      <c r="U760" s="7">
        <f>STOCK[[#This Row],[Costo total]]*1.5</f>
        <v>24</v>
      </c>
      <c r="V760" s="7">
        <v>25</v>
      </c>
      <c r="W760" s="7">
        <f>STOCK[[#This Row],[Precio Final]]-STOCK[[#This Row],[Costo total]]</f>
        <v>9</v>
      </c>
      <c r="X760" s="7">
        <f>STOCK[[#This Row],[Ganancia Unitaria]]*STOCK[[#This Row],[Salidas]]</f>
        <v>18</v>
      </c>
      <c r="Y760" s="7" t="s">
        <v>1306</v>
      </c>
      <c r="AA760" s="7">
        <f>STOCK[[#This Row],[Costo total]]*STOCK[[#This Row],[Entradas]]</f>
        <v>32</v>
      </c>
      <c r="AB760" s="7">
        <f>STOCK[[#This Row],[Stock Actual]]*STOCK[[#This Row],[Costo total]]</f>
        <v>0</v>
      </c>
    </row>
    <row r="761" spans="1:28" s="12" customFormat="1" ht="50" customHeight="1" x14ac:dyDescent="0.15">
      <c r="A761" s="12" t="s">
        <v>1347</v>
      </c>
      <c r="B761" s="70"/>
      <c r="C761" s="12" t="s">
        <v>4</v>
      </c>
      <c r="D761" s="12" t="s">
        <v>1911</v>
      </c>
      <c r="E761" s="12" t="s">
        <v>1528</v>
      </c>
      <c r="F761" s="12" t="s">
        <v>243</v>
      </c>
      <c r="G761" s="12" t="s">
        <v>69</v>
      </c>
      <c r="H761" s="12">
        <f>STOCK[[#This Row],[Precio Final]]</f>
        <v>25</v>
      </c>
      <c r="I761" s="12">
        <f>STOCK[[#This Row],[Precio Venta Ideal (x1.5)]]</f>
        <v>24</v>
      </c>
      <c r="J761" s="87">
        <v>1</v>
      </c>
      <c r="K761" s="87">
        <f>SUMIFS(VENTAS[Cantidad],VENTAS[Código del producto Vendido],STOCK[[#This Row],[Code]])</f>
        <v>1</v>
      </c>
      <c r="L761" s="87">
        <f>STOCK[[#This Row],[Entradas]]-STOCK[[#This Row],[Salidas]]</f>
        <v>0</v>
      </c>
      <c r="M761" s="12">
        <f>STOCK[[#This Row],[Precio Final]]*10%</f>
        <v>2.5</v>
      </c>
      <c r="N761" s="12">
        <v>0</v>
      </c>
      <c r="O761" s="12">
        <v>0</v>
      </c>
      <c r="P761" s="12">
        <v>12</v>
      </c>
      <c r="Q761" s="87">
        <v>0</v>
      </c>
      <c r="R761" s="12">
        <v>0</v>
      </c>
      <c r="S761" s="12">
        <v>1.5</v>
      </c>
      <c r="T761" s="12">
        <f>STOCK[[#This Row],[Costo Unitario (USD)]]+STOCK[[#This Row],[Costo Envío (USD)]]+STOCK[[#This Row],[Comisión 10%]]</f>
        <v>16</v>
      </c>
      <c r="U761" s="12">
        <f>STOCK[[#This Row],[Costo total]]*1.5</f>
        <v>24</v>
      </c>
      <c r="V761" s="12">
        <v>25</v>
      </c>
      <c r="W761" s="12">
        <f>STOCK[[#This Row],[Precio Final]]-STOCK[[#This Row],[Costo total]]</f>
        <v>9</v>
      </c>
      <c r="X761" s="12">
        <f>STOCK[[#This Row],[Ganancia Unitaria]]*STOCK[[#This Row],[Salidas]]</f>
        <v>9</v>
      </c>
      <c r="Y761" s="12" t="s">
        <v>1306</v>
      </c>
      <c r="AA761" s="12">
        <f>STOCK[[#This Row],[Costo total]]*STOCK[[#This Row],[Entradas]]</f>
        <v>16</v>
      </c>
      <c r="AB761" s="12">
        <f>STOCK[[#This Row],[Stock Actual]]*STOCK[[#This Row],[Costo total]]</f>
        <v>0</v>
      </c>
    </row>
    <row r="762" spans="1:28" s="7" customFormat="1" ht="50" customHeight="1" x14ac:dyDescent="0.15">
      <c r="A762" s="7" t="s">
        <v>1348</v>
      </c>
      <c r="B762" s="70"/>
      <c r="C762" s="7" t="s">
        <v>4</v>
      </c>
      <c r="D762" s="7" t="s">
        <v>1519</v>
      </c>
      <c r="E762" s="7" t="s">
        <v>1349</v>
      </c>
      <c r="F762" s="7" t="s">
        <v>238</v>
      </c>
      <c r="G762" s="7" t="s">
        <v>69</v>
      </c>
      <c r="H762" s="7">
        <f>STOCK[[#This Row],[Precio Final]]</f>
        <v>35</v>
      </c>
      <c r="I762" s="7">
        <f>STOCK[[#This Row],[Precio Venta Ideal (x1.5)]]</f>
        <v>33</v>
      </c>
      <c r="J762" s="8">
        <v>1</v>
      </c>
      <c r="K762" s="8">
        <f>SUMIFS(VENTAS[Cantidad],VENTAS[Código del producto Vendido],STOCK[[#This Row],[Code]])</f>
        <v>1</v>
      </c>
      <c r="L762" s="8">
        <f>STOCK[[#This Row],[Entradas]]-STOCK[[#This Row],[Salidas]]</f>
        <v>0</v>
      </c>
      <c r="M762" s="7">
        <f>STOCK[[#This Row],[Precio Final]]*10%</f>
        <v>3.5</v>
      </c>
      <c r="N762" s="7">
        <v>0</v>
      </c>
      <c r="O762" s="7">
        <v>0</v>
      </c>
      <c r="P762" s="7">
        <v>17</v>
      </c>
      <c r="Q762" s="8">
        <v>0</v>
      </c>
      <c r="R762" s="7">
        <v>0</v>
      </c>
      <c r="S762" s="7">
        <v>1.5</v>
      </c>
      <c r="T762" s="12">
        <f>STOCK[[#This Row],[Costo Unitario (USD)]]+STOCK[[#This Row],[Costo Envío (USD)]]+STOCK[[#This Row],[Comisión 10%]]</f>
        <v>22</v>
      </c>
      <c r="U762" s="7">
        <f>STOCK[[#This Row],[Costo total]]*1.5</f>
        <v>33</v>
      </c>
      <c r="V762" s="7">
        <v>35</v>
      </c>
      <c r="W762" s="7">
        <f>STOCK[[#This Row],[Precio Final]]-STOCK[[#This Row],[Costo total]]</f>
        <v>13</v>
      </c>
      <c r="X762" s="7">
        <f>STOCK[[#This Row],[Ganancia Unitaria]]*STOCK[[#This Row],[Salidas]]</f>
        <v>13</v>
      </c>
      <c r="Y762" s="7" t="s">
        <v>1306</v>
      </c>
      <c r="AA762" s="7">
        <f>STOCK[[#This Row],[Costo total]]*STOCK[[#This Row],[Entradas]]</f>
        <v>22</v>
      </c>
      <c r="AB762" s="7">
        <f>STOCK[[#This Row],[Stock Actual]]*STOCK[[#This Row],[Costo total]]</f>
        <v>0</v>
      </c>
    </row>
    <row r="763" spans="1:28" s="12" customFormat="1" ht="50" customHeight="1" x14ac:dyDescent="0.15">
      <c r="A763" s="12" t="s">
        <v>1350</v>
      </c>
      <c r="B763" s="70"/>
      <c r="C763" s="12" t="s">
        <v>4</v>
      </c>
      <c r="D763" s="12" t="s">
        <v>101</v>
      </c>
      <c r="E763" s="12" t="s">
        <v>1325</v>
      </c>
      <c r="F763" s="12" t="s">
        <v>251</v>
      </c>
      <c r="G763" s="12" t="s">
        <v>69</v>
      </c>
      <c r="H763" s="12">
        <f>STOCK[[#This Row],[Precio Final]]</f>
        <v>35</v>
      </c>
      <c r="I763" s="12">
        <f>STOCK[[#This Row],[Precio Venta Ideal (x1.5)]]</f>
        <v>39.75</v>
      </c>
      <c r="J763" s="87">
        <v>2</v>
      </c>
      <c r="K763" s="87">
        <f>SUMIFS(VENTAS[Cantidad],VENTAS[Código del producto Vendido],STOCK[[#This Row],[Code]])</f>
        <v>2</v>
      </c>
      <c r="L763" s="87">
        <f>STOCK[[#This Row],[Entradas]]-STOCK[[#This Row],[Salidas]]</f>
        <v>0</v>
      </c>
      <c r="M763" s="12">
        <f>STOCK[[#This Row],[Precio Final]]*10%</f>
        <v>3.5</v>
      </c>
      <c r="N763" s="12">
        <v>0</v>
      </c>
      <c r="O763" s="12">
        <v>0</v>
      </c>
      <c r="P763" s="12">
        <v>21.5</v>
      </c>
      <c r="Q763" s="87">
        <v>0</v>
      </c>
      <c r="R763" s="12">
        <v>0</v>
      </c>
      <c r="S763" s="12">
        <v>1.5</v>
      </c>
      <c r="T763" s="12">
        <f>STOCK[[#This Row],[Costo Unitario (USD)]]+STOCK[[#This Row],[Costo Envío (USD)]]+STOCK[[#This Row],[Comisión 10%]]</f>
        <v>26.5</v>
      </c>
      <c r="U763" s="12">
        <f>STOCK[[#This Row],[Costo total]]*1.5</f>
        <v>39.75</v>
      </c>
      <c r="V763" s="12">
        <v>35</v>
      </c>
      <c r="W763" s="12">
        <f>STOCK[[#This Row],[Precio Final]]-STOCK[[#This Row],[Costo total]]</f>
        <v>8.5</v>
      </c>
      <c r="X763" s="12">
        <f>STOCK[[#This Row],[Ganancia Unitaria]]*STOCK[[#This Row],[Salidas]]</f>
        <v>17</v>
      </c>
      <c r="Y763" s="12" t="s">
        <v>1306</v>
      </c>
      <c r="AA763" s="12">
        <f>STOCK[[#This Row],[Costo total]]*STOCK[[#This Row],[Entradas]]</f>
        <v>53</v>
      </c>
      <c r="AB763" s="12">
        <f>STOCK[[#This Row],[Stock Actual]]*STOCK[[#This Row],[Costo total]]</f>
        <v>0</v>
      </c>
    </row>
    <row r="764" spans="1:28" s="7" customFormat="1" ht="50" customHeight="1" x14ac:dyDescent="0.15">
      <c r="A764" s="7" t="s">
        <v>1351</v>
      </c>
      <c r="B764" s="70"/>
      <c r="C764" s="7" t="s">
        <v>4</v>
      </c>
      <c r="D764" s="7" t="s">
        <v>101</v>
      </c>
      <c r="E764" s="7" t="s">
        <v>1696</v>
      </c>
      <c r="F764" s="7" t="s">
        <v>1518</v>
      </c>
      <c r="G764" s="7" t="s">
        <v>69</v>
      </c>
      <c r="H764" s="7">
        <f>STOCK[[#This Row],[Precio Final]]</f>
        <v>45</v>
      </c>
      <c r="I764" s="7">
        <f>STOCK[[#This Row],[Precio Venta Ideal (x1.5)]]</f>
        <v>53.25</v>
      </c>
      <c r="J764" s="8">
        <v>1</v>
      </c>
      <c r="K764" s="8">
        <f>SUMIFS(VENTAS[Cantidad],VENTAS[Código del producto Vendido],STOCK[[#This Row],[Code]])</f>
        <v>1</v>
      </c>
      <c r="L764" s="8">
        <f>STOCK[[#This Row],[Entradas]]-STOCK[[#This Row],[Salidas]]</f>
        <v>0</v>
      </c>
      <c r="M764" s="7">
        <f>STOCK[[#This Row],[Precio Final]]*10%</f>
        <v>4.5</v>
      </c>
      <c r="N764" s="7">
        <v>0</v>
      </c>
      <c r="O764" s="7">
        <v>0</v>
      </c>
      <c r="P764" s="7">
        <v>26</v>
      </c>
      <c r="Q764" s="8">
        <v>0</v>
      </c>
      <c r="R764" s="7">
        <v>0</v>
      </c>
      <c r="S764" s="7">
        <v>5</v>
      </c>
      <c r="T764" s="12">
        <f>STOCK[[#This Row],[Costo Unitario (USD)]]+STOCK[[#This Row],[Costo Envío (USD)]]+STOCK[[#This Row],[Comisión 10%]]</f>
        <v>35.5</v>
      </c>
      <c r="U764" s="7">
        <f>STOCK[[#This Row],[Costo total]]*1.5</f>
        <v>53.25</v>
      </c>
      <c r="V764" s="7">
        <v>45</v>
      </c>
      <c r="W764" s="7">
        <f>STOCK[[#This Row],[Precio Final]]-STOCK[[#This Row],[Costo total]]</f>
        <v>9.5</v>
      </c>
      <c r="X764" s="7">
        <f>STOCK[[#This Row],[Ganancia Unitaria]]*STOCK[[#This Row],[Salidas]]</f>
        <v>9.5</v>
      </c>
      <c r="Y764" s="7" t="s">
        <v>1306</v>
      </c>
      <c r="AA764" s="7">
        <f>STOCK[[#This Row],[Costo total]]*STOCK[[#This Row],[Entradas]]</f>
        <v>35.5</v>
      </c>
      <c r="AB764" s="7">
        <f>STOCK[[#This Row],[Stock Actual]]*STOCK[[#This Row],[Costo total]]</f>
        <v>0</v>
      </c>
    </row>
    <row r="765" spans="1:28" s="12" customFormat="1" ht="50" customHeight="1" x14ac:dyDescent="0.15">
      <c r="A765" s="12" t="s">
        <v>1352</v>
      </c>
      <c r="B765" s="70"/>
      <c r="C765" s="12" t="s">
        <v>4</v>
      </c>
      <c r="D765" s="12" t="s">
        <v>26</v>
      </c>
      <c r="E765" s="12" t="s">
        <v>1310</v>
      </c>
      <c r="F765" s="12" t="s">
        <v>2132</v>
      </c>
      <c r="G765" s="12" t="s">
        <v>69</v>
      </c>
      <c r="H765" s="12">
        <f>STOCK[[#This Row],[Precio Final]]</f>
        <v>20</v>
      </c>
      <c r="I765" s="12">
        <f>STOCK[[#This Row],[Precio Venta Ideal (x1.5)]]</f>
        <v>30.75</v>
      </c>
      <c r="J765" s="87">
        <v>0</v>
      </c>
      <c r="K765" s="87">
        <f>SUMIFS(VENTAS[Cantidad],VENTAS[Código del producto Vendido],STOCK[[#This Row],[Code]])</f>
        <v>0</v>
      </c>
      <c r="L765" s="87">
        <f>STOCK[[#This Row],[Entradas]]-STOCK[[#This Row],[Salidas]]</f>
        <v>0</v>
      </c>
      <c r="M765" s="12">
        <f>STOCK[[#This Row],[Precio Final]]*10%</f>
        <v>2</v>
      </c>
      <c r="N765" s="12">
        <v>0</v>
      </c>
      <c r="O765" s="12">
        <v>0</v>
      </c>
      <c r="P765" s="12">
        <v>17</v>
      </c>
      <c r="Q765" s="87">
        <v>0</v>
      </c>
      <c r="R765" s="12">
        <v>0</v>
      </c>
      <c r="S765" s="12">
        <v>1.5</v>
      </c>
      <c r="T765" s="12">
        <f>STOCK[[#This Row],[Costo Unitario (USD)]]+STOCK[[#This Row],[Costo Envío (USD)]]+STOCK[[#This Row],[Comisión 10%]]</f>
        <v>20.5</v>
      </c>
      <c r="U765" s="12">
        <f>STOCK[[#This Row],[Costo total]]*1.5</f>
        <v>30.75</v>
      </c>
      <c r="V765" s="12">
        <v>20</v>
      </c>
      <c r="W765" s="12">
        <f>STOCK[[#This Row],[Precio Final]]-STOCK[[#This Row],[Costo total]]</f>
        <v>-0.5</v>
      </c>
      <c r="X765" s="12">
        <f>STOCK[[#This Row],[Ganancia Unitaria]]*STOCK[[#This Row],[Salidas]]</f>
        <v>0</v>
      </c>
      <c r="Y765" s="12" t="s">
        <v>1306</v>
      </c>
      <c r="AA765" s="12">
        <f>STOCK[[#This Row],[Costo total]]*STOCK[[#This Row],[Entradas]]</f>
        <v>0</v>
      </c>
      <c r="AB765" s="12">
        <f>STOCK[[#This Row],[Stock Actual]]*STOCK[[#This Row],[Costo total]]</f>
        <v>0</v>
      </c>
    </row>
    <row r="766" spans="1:28" s="7" customFormat="1" ht="50" customHeight="1" x14ac:dyDescent="0.15">
      <c r="A766" s="7" t="s">
        <v>1353</v>
      </c>
      <c r="B766" s="70"/>
      <c r="C766" s="7" t="s">
        <v>4</v>
      </c>
      <c r="D766" s="7" t="s">
        <v>1911</v>
      </c>
      <c r="E766" s="7" t="s">
        <v>1343</v>
      </c>
      <c r="F766" s="7" t="s">
        <v>238</v>
      </c>
      <c r="G766" s="7" t="s">
        <v>69</v>
      </c>
      <c r="H766" s="7">
        <f>STOCK[[#This Row],[Precio Final]]</f>
        <v>22</v>
      </c>
      <c r="I766" s="7">
        <f>STOCK[[#This Row],[Precio Venta Ideal (x1.5)]]</f>
        <v>25.349999999999998</v>
      </c>
      <c r="J766" s="8">
        <v>2</v>
      </c>
      <c r="K766" s="8">
        <f>SUMIFS(VENTAS[Cantidad],VENTAS[Código del producto Vendido],STOCK[[#This Row],[Code]])</f>
        <v>2</v>
      </c>
      <c r="L766" s="8">
        <f>STOCK[[#This Row],[Entradas]]-STOCK[[#This Row],[Salidas]]</f>
        <v>0</v>
      </c>
      <c r="M766" s="7">
        <f>STOCK[[#This Row],[Precio Final]]*10%</f>
        <v>2.2000000000000002</v>
      </c>
      <c r="N766" s="7">
        <v>0</v>
      </c>
      <c r="O766" s="7">
        <v>0</v>
      </c>
      <c r="P766" s="7">
        <v>13.2</v>
      </c>
      <c r="Q766" s="8">
        <v>0</v>
      </c>
      <c r="R766" s="7">
        <v>0</v>
      </c>
      <c r="S766" s="7">
        <v>1.5</v>
      </c>
      <c r="T766" s="12">
        <f>STOCK[[#This Row],[Costo Unitario (USD)]]+STOCK[[#This Row],[Costo Envío (USD)]]+STOCK[[#This Row],[Comisión 10%]]</f>
        <v>16.899999999999999</v>
      </c>
      <c r="U766" s="7">
        <f>STOCK[[#This Row],[Costo total]]*1.5</f>
        <v>25.349999999999998</v>
      </c>
      <c r="V766" s="7">
        <v>22</v>
      </c>
      <c r="W766" s="7">
        <f>STOCK[[#This Row],[Precio Final]]-STOCK[[#This Row],[Costo total]]</f>
        <v>5.1000000000000014</v>
      </c>
      <c r="X766" s="7">
        <f>STOCK[[#This Row],[Ganancia Unitaria]]*STOCK[[#This Row],[Salidas]]</f>
        <v>10.200000000000003</v>
      </c>
      <c r="Y766" s="7" t="s">
        <v>1306</v>
      </c>
      <c r="AA766" s="7">
        <f>STOCK[[#This Row],[Costo total]]*STOCK[[#This Row],[Entradas]]</f>
        <v>33.799999999999997</v>
      </c>
      <c r="AB766" s="7">
        <f>STOCK[[#This Row],[Stock Actual]]*STOCK[[#This Row],[Costo total]]</f>
        <v>0</v>
      </c>
    </row>
    <row r="767" spans="1:28" s="12" customFormat="1" ht="50" customHeight="1" x14ac:dyDescent="0.15">
      <c r="A767" s="12" t="s">
        <v>1354</v>
      </c>
      <c r="B767" s="70"/>
      <c r="C767" s="12" t="s">
        <v>4</v>
      </c>
      <c r="D767" s="12" t="s">
        <v>1519</v>
      </c>
      <c r="E767" s="12" t="s">
        <v>1317</v>
      </c>
      <c r="F767" s="12" t="s">
        <v>551</v>
      </c>
      <c r="G767" s="12" t="s">
        <v>69</v>
      </c>
      <c r="H767" s="12">
        <f>STOCK[[#This Row],[Precio Final]]</f>
        <v>35</v>
      </c>
      <c r="I767" s="12">
        <f>STOCK[[#This Row],[Precio Venta Ideal (x1.5)]]</f>
        <v>35.25</v>
      </c>
      <c r="J767" s="87">
        <v>1</v>
      </c>
      <c r="K767" s="87">
        <f>SUMIFS(VENTAS[Cantidad],VENTAS[Código del producto Vendido],STOCK[[#This Row],[Code]])</f>
        <v>1</v>
      </c>
      <c r="L767" s="87">
        <f>STOCK[[#This Row],[Entradas]]-STOCK[[#This Row],[Salidas]]</f>
        <v>0</v>
      </c>
      <c r="M767" s="12">
        <f>STOCK[[#This Row],[Precio Final]]*10%</f>
        <v>3.5</v>
      </c>
      <c r="N767" s="12">
        <v>0</v>
      </c>
      <c r="O767" s="12">
        <v>0</v>
      </c>
      <c r="P767" s="12">
        <v>18.5</v>
      </c>
      <c r="Q767" s="87">
        <v>0</v>
      </c>
      <c r="R767" s="12">
        <v>0</v>
      </c>
      <c r="S767" s="12">
        <v>1.5</v>
      </c>
      <c r="T767" s="12">
        <f>STOCK[[#This Row],[Costo Unitario (USD)]]+STOCK[[#This Row],[Costo Envío (USD)]]+STOCK[[#This Row],[Comisión 10%]]</f>
        <v>23.5</v>
      </c>
      <c r="U767" s="12">
        <f>STOCK[[#This Row],[Costo total]]*1.5</f>
        <v>35.25</v>
      </c>
      <c r="V767" s="12">
        <v>35</v>
      </c>
      <c r="W767" s="12">
        <f>STOCK[[#This Row],[Precio Final]]-STOCK[[#This Row],[Costo total]]</f>
        <v>11.5</v>
      </c>
      <c r="X767" s="12">
        <f>STOCK[[#This Row],[Ganancia Unitaria]]*STOCK[[#This Row],[Salidas]]</f>
        <v>11.5</v>
      </c>
      <c r="Y767" s="12" t="s">
        <v>1306</v>
      </c>
      <c r="AA767" s="12">
        <f>STOCK[[#This Row],[Costo total]]*STOCK[[#This Row],[Entradas]]</f>
        <v>23.5</v>
      </c>
      <c r="AB767" s="12">
        <f>STOCK[[#This Row],[Stock Actual]]*STOCK[[#This Row],[Costo total]]</f>
        <v>0</v>
      </c>
    </row>
    <row r="768" spans="1:28" s="7" customFormat="1" ht="50" customHeight="1" x14ac:dyDescent="0.15">
      <c r="A768" s="7" t="s">
        <v>1355</v>
      </c>
      <c r="B768" s="70"/>
      <c r="C768" s="7" t="s">
        <v>4</v>
      </c>
      <c r="D768" s="7" t="s">
        <v>1519</v>
      </c>
      <c r="E768" s="7" t="s">
        <v>1319</v>
      </c>
      <c r="F768" s="7" t="s">
        <v>238</v>
      </c>
      <c r="G768" s="7" t="s">
        <v>69</v>
      </c>
      <c r="H768" s="7">
        <f>STOCK[[#This Row],[Precio Final]]</f>
        <v>30</v>
      </c>
      <c r="I768" s="7">
        <f>STOCK[[#This Row],[Precio Venta Ideal (x1.5)]]</f>
        <v>30.150000000000002</v>
      </c>
      <c r="J768" s="8">
        <v>0</v>
      </c>
      <c r="K768" s="8">
        <f>SUMIFS(VENTAS[Cantidad],VENTAS[Código del producto Vendido],STOCK[[#This Row],[Code]])</f>
        <v>0</v>
      </c>
      <c r="L768" s="8">
        <f>STOCK[[#This Row],[Entradas]]-STOCK[[#This Row],[Salidas]]</f>
        <v>0</v>
      </c>
      <c r="M768" s="7">
        <f>STOCK[[#This Row],[Precio Final]]*10%</f>
        <v>3</v>
      </c>
      <c r="N768" s="7">
        <v>0</v>
      </c>
      <c r="O768" s="7">
        <v>0</v>
      </c>
      <c r="P768" s="7">
        <v>15.6</v>
      </c>
      <c r="Q768" s="8">
        <v>0</v>
      </c>
      <c r="R768" s="7">
        <v>0</v>
      </c>
      <c r="S768" s="7">
        <v>1.5</v>
      </c>
      <c r="T768" s="12">
        <f>STOCK[[#This Row],[Costo Unitario (USD)]]+STOCK[[#This Row],[Costo Envío (USD)]]+STOCK[[#This Row],[Comisión 10%]]</f>
        <v>20.100000000000001</v>
      </c>
      <c r="U768" s="7">
        <f>STOCK[[#This Row],[Costo total]]*1.5</f>
        <v>30.150000000000002</v>
      </c>
      <c r="V768" s="7">
        <v>30</v>
      </c>
      <c r="W768" s="7">
        <f>STOCK[[#This Row],[Precio Final]]-STOCK[[#This Row],[Costo total]]</f>
        <v>9.8999999999999986</v>
      </c>
      <c r="X768" s="7">
        <f>STOCK[[#This Row],[Ganancia Unitaria]]*STOCK[[#This Row],[Salidas]]</f>
        <v>0</v>
      </c>
      <c r="Y768" s="7" t="s">
        <v>1306</v>
      </c>
      <c r="AA768" s="7">
        <f>STOCK[[#This Row],[Costo total]]*STOCK[[#This Row],[Entradas]]</f>
        <v>0</v>
      </c>
      <c r="AB768" s="7">
        <f>STOCK[[#This Row],[Stock Actual]]*STOCK[[#This Row],[Costo total]]</f>
        <v>0</v>
      </c>
    </row>
    <row r="769" spans="1:28" s="12" customFormat="1" ht="50" customHeight="1" x14ac:dyDescent="0.15">
      <c r="A769" s="12" t="s">
        <v>1356</v>
      </c>
      <c r="B769" s="70"/>
      <c r="C769" s="12" t="s">
        <v>4</v>
      </c>
      <c r="D769" s="12" t="s">
        <v>1956</v>
      </c>
      <c r="E769" s="12" t="s">
        <v>1774</v>
      </c>
      <c r="F769" s="12" t="s">
        <v>1760</v>
      </c>
      <c r="G769" s="12" t="s">
        <v>69</v>
      </c>
      <c r="H769" s="12">
        <f>STOCK[[#This Row],[Precio Final]]</f>
        <v>22</v>
      </c>
      <c r="I769" s="12">
        <f>STOCK[[#This Row],[Precio Venta Ideal (x1.5)]]</f>
        <v>25.049999999999997</v>
      </c>
      <c r="J769" s="87">
        <v>2</v>
      </c>
      <c r="K769" s="87">
        <f>SUMIFS(VENTAS[Cantidad],VENTAS[Código del producto Vendido],STOCK[[#This Row],[Code]])</f>
        <v>2</v>
      </c>
      <c r="L769" s="87">
        <f>STOCK[[#This Row],[Entradas]]-STOCK[[#This Row],[Salidas]]</f>
        <v>0</v>
      </c>
      <c r="M769" s="12">
        <f>STOCK[[#This Row],[Precio Final]]*10%</f>
        <v>2.2000000000000002</v>
      </c>
      <c r="N769" s="12">
        <v>0</v>
      </c>
      <c r="O769" s="12">
        <v>0</v>
      </c>
      <c r="P769" s="12">
        <v>13</v>
      </c>
      <c r="Q769" s="87">
        <v>0</v>
      </c>
      <c r="R769" s="12">
        <v>0</v>
      </c>
      <c r="S769" s="12">
        <v>1.5</v>
      </c>
      <c r="T769" s="12">
        <f>STOCK[[#This Row],[Costo Unitario (USD)]]+STOCK[[#This Row],[Costo Envío (USD)]]+STOCK[[#This Row],[Comisión 10%]]</f>
        <v>16.7</v>
      </c>
      <c r="U769" s="12">
        <f>STOCK[[#This Row],[Costo total]]*1.5</f>
        <v>25.049999999999997</v>
      </c>
      <c r="V769" s="12">
        <v>22</v>
      </c>
      <c r="W769" s="12">
        <f>STOCK[[#This Row],[Precio Final]]-STOCK[[#This Row],[Costo total]]</f>
        <v>5.3000000000000007</v>
      </c>
      <c r="X769" s="12">
        <f>STOCK[[#This Row],[Ganancia Unitaria]]*STOCK[[#This Row],[Salidas]]</f>
        <v>10.600000000000001</v>
      </c>
      <c r="Y769" s="12" t="s">
        <v>1306</v>
      </c>
      <c r="AA769" s="12">
        <f>STOCK[[#This Row],[Costo total]]*STOCK[[#This Row],[Entradas]]</f>
        <v>33.4</v>
      </c>
      <c r="AB769" s="12">
        <f>STOCK[[#This Row],[Stock Actual]]*STOCK[[#This Row],[Costo total]]</f>
        <v>0</v>
      </c>
    </row>
    <row r="770" spans="1:28" s="7" customFormat="1" ht="50" customHeight="1" x14ac:dyDescent="0.15">
      <c r="A770" s="7" t="s">
        <v>1357</v>
      </c>
      <c r="B770" s="70"/>
      <c r="C770" s="7" t="s">
        <v>4</v>
      </c>
      <c r="D770" s="7" t="s">
        <v>1911</v>
      </c>
      <c r="E770" s="7" t="s">
        <v>1676</v>
      </c>
      <c r="F770" s="7" t="s">
        <v>243</v>
      </c>
      <c r="G770" s="7" t="s">
        <v>69</v>
      </c>
      <c r="H770" s="7">
        <f>STOCK[[#This Row],[Precio Final]]</f>
        <v>22</v>
      </c>
      <c r="I770" s="7">
        <f>STOCK[[#This Row],[Precio Venta Ideal (x1.5)]]</f>
        <v>25.349999999999998</v>
      </c>
      <c r="J770" s="8">
        <v>1</v>
      </c>
      <c r="K770" s="8">
        <f>SUMIFS(VENTAS[Cantidad],VENTAS[Código del producto Vendido],STOCK[[#This Row],[Code]])</f>
        <v>1</v>
      </c>
      <c r="L770" s="8">
        <f>STOCK[[#This Row],[Entradas]]-STOCK[[#This Row],[Salidas]]</f>
        <v>0</v>
      </c>
      <c r="M770" s="7">
        <f>STOCK[[#This Row],[Precio Final]]*10%</f>
        <v>2.2000000000000002</v>
      </c>
      <c r="N770" s="7">
        <v>0</v>
      </c>
      <c r="O770" s="7">
        <v>0</v>
      </c>
      <c r="P770" s="7">
        <v>13.2</v>
      </c>
      <c r="Q770" s="8">
        <v>0</v>
      </c>
      <c r="R770" s="7">
        <v>0</v>
      </c>
      <c r="S770" s="7">
        <v>1.5</v>
      </c>
      <c r="T770" s="12">
        <f>STOCK[[#This Row],[Costo Unitario (USD)]]+STOCK[[#This Row],[Costo Envío (USD)]]+STOCK[[#This Row],[Comisión 10%]]</f>
        <v>16.899999999999999</v>
      </c>
      <c r="U770" s="7">
        <f>STOCK[[#This Row],[Costo total]]*1.5</f>
        <v>25.349999999999998</v>
      </c>
      <c r="V770" s="7">
        <v>22</v>
      </c>
      <c r="W770" s="7">
        <f>STOCK[[#This Row],[Precio Final]]-STOCK[[#This Row],[Costo total]]</f>
        <v>5.1000000000000014</v>
      </c>
      <c r="X770" s="7">
        <f>STOCK[[#This Row],[Ganancia Unitaria]]*STOCK[[#This Row],[Salidas]]</f>
        <v>5.1000000000000014</v>
      </c>
      <c r="Y770" s="7" t="s">
        <v>1306</v>
      </c>
      <c r="AA770" s="7">
        <f>STOCK[[#This Row],[Costo total]]*STOCK[[#This Row],[Entradas]]</f>
        <v>16.899999999999999</v>
      </c>
      <c r="AB770" s="7">
        <f>STOCK[[#This Row],[Stock Actual]]*STOCK[[#This Row],[Costo total]]</f>
        <v>0</v>
      </c>
    </row>
    <row r="771" spans="1:28" s="12" customFormat="1" ht="50" customHeight="1" x14ac:dyDescent="0.15">
      <c r="A771" s="12" t="s">
        <v>1358</v>
      </c>
      <c r="B771" s="70"/>
      <c r="C771" s="12" t="s">
        <v>4</v>
      </c>
      <c r="D771" s="12" t="s">
        <v>101</v>
      </c>
      <c r="E771" s="12" t="s">
        <v>1315</v>
      </c>
      <c r="F771" s="12" t="s">
        <v>238</v>
      </c>
      <c r="G771" s="12" t="s">
        <v>69</v>
      </c>
      <c r="H771" s="12">
        <f>STOCK[[#This Row],[Precio Final]]</f>
        <v>50</v>
      </c>
      <c r="I771" s="12">
        <f>STOCK[[#This Row],[Precio Venta Ideal (x1.5)]]</f>
        <v>47.25</v>
      </c>
      <c r="J771" s="87">
        <v>0</v>
      </c>
      <c r="K771" s="87">
        <f>SUMIFS(VENTAS[Cantidad],VENTAS[Código del producto Vendido],STOCK[[#This Row],[Code]])</f>
        <v>0</v>
      </c>
      <c r="L771" s="87">
        <f>STOCK[[#This Row],[Entradas]]-STOCK[[#This Row],[Salidas]]</f>
        <v>0</v>
      </c>
      <c r="M771" s="12">
        <f>STOCK[[#This Row],[Precio Final]]*10%</f>
        <v>5</v>
      </c>
      <c r="N771" s="12">
        <v>0</v>
      </c>
      <c r="O771" s="12">
        <v>0</v>
      </c>
      <c r="P771" s="12">
        <v>25</v>
      </c>
      <c r="Q771" s="87">
        <v>0</v>
      </c>
      <c r="R771" s="12">
        <v>0</v>
      </c>
      <c r="S771" s="12">
        <v>1.5</v>
      </c>
      <c r="T771" s="12">
        <f>STOCK[[#This Row],[Costo Unitario (USD)]]+STOCK[[#This Row],[Costo Envío (USD)]]+STOCK[[#This Row],[Comisión 10%]]</f>
        <v>31.5</v>
      </c>
      <c r="U771" s="12">
        <f>STOCK[[#This Row],[Costo total]]*1.5</f>
        <v>47.25</v>
      </c>
      <c r="V771" s="12">
        <v>50</v>
      </c>
      <c r="W771" s="12">
        <f>STOCK[[#This Row],[Precio Final]]-STOCK[[#This Row],[Costo total]]</f>
        <v>18.5</v>
      </c>
      <c r="X771" s="12">
        <f>STOCK[[#This Row],[Ganancia Unitaria]]*STOCK[[#This Row],[Salidas]]</f>
        <v>0</v>
      </c>
      <c r="Y771" s="12" t="s">
        <v>1306</v>
      </c>
      <c r="AA771" s="12">
        <f>STOCK[[#This Row],[Costo total]]*STOCK[[#This Row],[Entradas]]</f>
        <v>0</v>
      </c>
      <c r="AB771" s="12">
        <f>STOCK[[#This Row],[Stock Actual]]*STOCK[[#This Row],[Costo total]]</f>
        <v>0</v>
      </c>
    </row>
    <row r="772" spans="1:28" s="7" customFormat="1" ht="50" customHeight="1" x14ac:dyDescent="0.15">
      <c r="A772" s="7" t="s">
        <v>1359</v>
      </c>
      <c r="B772" s="70"/>
      <c r="C772" s="7" t="s">
        <v>4</v>
      </c>
      <c r="D772" s="7" t="s">
        <v>1519</v>
      </c>
      <c r="E772" s="7" t="s">
        <v>1360</v>
      </c>
      <c r="F772" s="7" t="s">
        <v>238</v>
      </c>
      <c r="G772" s="7" t="s">
        <v>69</v>
      </c>
      <c r="H772" s="7">
        <f>STOCK[[#This Row],[Precio Final]]</f>
        <v>25</v>
      </c>
      <c r="I772" s="7">
        <f>STOCK[[#This Row],[Precio Venta Ideal (x1.5)]]</f>
        <v>26.25</v>
      </c>
      <c r="J772" s="8">
        <v>1</v>
      </c>
      <c r="K772" s="8">
        <f>SUMIFS(VENTAS[Cantidad],VENTAS[Código del producto Vendido],STOCK[[#This Row],[Code]])</f>
        <v>1</v>
      </c>
      <c r="L772" s="8">
        <f>STOCK[[#This Row],[Entradas]]-STOCK[[#This Row],[Salidas]]</f>
        <v>0</v>
      </c>
      <c r="M772" s="7">
        <f>STOCK[[#This Row],[Precio Final]]*10%</f>
        <v>2.5</v>
      </c>
      <c r="N772" s="7">
        <v>0</v>
      </c>
      <c r="O772" s="7">
        <v>0</v>
      </c>
      <c r="P772" s="7">
        <v>13.5</v>
      </c>
      <c r="Q772" s="8">
        <v>0</v>
      </c>
      <c r="R772" s="7">
        <v>0</v>
      </c>
      <c r="S772" s="7">
        <v>1.5</v>
      </c>
      <c r="T772" s="12">
        <f>STOCK[[#This Row],[Costo Unitario (USD)]]+STOCK[[#This Row],[Costo Envío (USD)]]+STOCK[[#This Row],[Comisión 10%]]</f>
        <v>17.5</v>
      </c>
      <c r="U772" s="7">
        <f>STOCK[[#This Row],[Costo total]]*1.5</f>
        <v>26.25</v>
      </c>
      <c r="V772" s="7">
        <v>25</v>
      </c>
      <c r="W772" s="7">
        <f>STOCK[[#This Row],[Precio Final]]-STOCK[[#This Row],[Costo total]]</f>
        <v>7.5</v>
      </c>
      <c r="X772" s="7">
        <f>STOCK[[#This Row],[Ganancia Unitaria]]*STOCK[[#This Row],[Salidas]]</f>
        <v>7.5</v>
      </c>
      <c r="Y772" s="7" t="s">
        <v>1306</v>
      </c>
      <c r="AA772" s="7">
        <f>STOCK[[#This Row],[Costo total]]*STOCK[[#This Row],[Entradas]]</f>
        <v>17.5</v>
      </c>
      <c r="AB772" s="7">
        <f>STOCK[[#This Row],[Stock Actual]]*STOCK[[#This Row],[Costo total]]</f>
        <v>0</v>
      </c>
    </row>
    <row r="773" spans="1:28" s="12" customFormat="1" ht="50" customHeight="1" x14ac:dyDescent="0.15">
      <c r="A773" s="12" t="s">
        <v>1361</v>
      </c>
      <c r="B773" s="70"/>
      <c r="C773" s="12" t="s">
        <v>4</v>
      </c>
      <c r="D773" s="12" t="s">
        <v>88</v>
      </c>
      <c r="E773" s="12" t="s">
        <v>1363</v>
      </c>
      <c r="F773" s="12" t="s">
        <v>249</v>
      </c>
      <c r="G773" s="12" t="s">
        <v>69</v>
      </c>
      <c r="H773" s="12">
        <f>STOCK[[#This Row],[Precio Final]]</f>
        <v>5</v>
      </c>
      <c r="I773" s="12">
        <f>STOCK[[#This Row],[Precio Venta Ideal (x1.5)]]</f>
        <v>7.3500000000000005</v>
      </c>
      <c r="J773" s="87">
        <v>1</v>
      </c>
      <c r="K773" s="87">
        <f>SUMIFS(VENTAS[Cantidad],VENTAS[Código del producto Vendido],STOCK[[#This Row],[Code]])</f>
        <v>1</v>
      </c>
      <c r="L773" s="87">
        <f>STOCK[[#This Row],[Entradas]]-STOCK[[#This Row],[Salidas]]</f>
        <v>0</v>
      </c>
      <c r="M773" s="12">
        <f>STOCK[[#This Row],[Precio Final]]*10%</f>
        <v>0.5</v>
      </c>
      <c r="N773" s="12">
        <v>0</v>
      </c>
      <c r="O773" s="12">
        <v>0</v>
      </c>
      <c r="P773" s="12">
        <v>2.9</v>
      </c>
      <c r="Q773" s="87">
        <v>0</v>
      </c>
      <c r="R773" s="12">
        <v>0</v>
      </c>
      <c r="S773" s="12">
        <v>1.5</v>
      </c>
      <c r="T773" s="12">
        <f>STOCK[[#This Row],[Costo Unitario (USD)]]+STOCK[[#This Row],[Costo Envío (USD)]]+STOCK[[#This Row],[Comisión 10%]]</f>
        <v>4.9000000000000004</v>
      </c>
      <c r="U773" s="12">
        <f>STOCK[[#This Row],[Costo total]]*1.5</f>
        <v>7.3500000000000005</v>
      </c>
      <c r="V773" s="12">
        <v>5</v>
      </c>
      <c r="W773" s="12">
        <f>STOCK[[#This Row],[Precio Final]]-STOCK[[#This Row],[Costo total]]</f>
        <v>9.9999999999999645E-2</v>
      </c>
      <c r="X773" s="12">
        <f>STOCK[[#This Row],[Ganancia Unitaria]]*STOCK[[#This Row],[Salidas]]</f>
        <v>9.9999999999999645E-2</v>
      </c>
      <c r="Y773" s="12" t="s">
        <v>1306</v>
      </c>
      <c r="AA773" s="12">
        <f>STOCK[[#This Row],[Costo total]]*STOCK[[#This Row],[Entradas]]</f>
        <v>4.9000000000000004</v>
      </c>
      <c r="AB773" s="12">
        <f>STOCK[[#This Row],[Stock Actual]]*STOCK[[#This Row],[Costo total]]</f>
        <v>0</v>
      </c>
    </row>
    <row r="774" spans="1:28" s="7" customFormat="1" ht="50" customHeight="1" x14ac:dyDescent="0.15">
      <c r="A774" s="7" t="s">
        <v>1364</v>
      </c>
      <c r="B774" s="70"/>
      <c r="C774" s="7" t="s">
        <v>4</v>
      </c>
      <c r="D774" s="7" t="s">
        <v>88</v>
      </c>
      <c r="E774" s="7" t="s">
        <v>1529</v>
      </c>
      <c r="F774" s="7" t="s">
        <v>249</v>
      </c>
      <c r="G774" s="7" t="s">
        <v>69</v>
      </c>
      <c r="H774" s="7">
        <f>STOCK[[#This Row],[Precio Final]]</f>
        <v>8</v>
      </c>
      <c r="I774" s="7">
        <f>STOCK[[#This Row],[Precio Venta Ideal (x1.5)]]</f>
        <v>10.5</v>
      </c>
      <c r="J774" s="8">
        <v>1</v>
      </c>
      <c r="K774" s="8">
        <f>SUMIFS(VENTAS[Cantidad],VENTAS[Código del producto Vendido],STOCK[[#This Row],[Code]])</f>
        <v>1</v>
      </c>
      <c r="L774" s="8">
        <f>STOCK[[#This Row],[Entradas]]-STOCK[[#This Row],[Salidas]]</f>
        <v>0</v>
      </c>
      <c r="M774" s="7">
        <f>STOCK[[#This Row],[Precio Final]]*10%</f>
        <v>0.8</v>
      </c>
      <c r="N774" s="7">
        <v>0</v>
      </c>
      <c r="O774" s="7">
        <v>0</v>
      </c>
      <c r="P774" s="7">
        <v>4.7</v>
      </c>
      <c r="Q774" s="8">
        <v>0</v>
      </c>
      <c r="R774" s="7">
        <v>0</v>
      </c>
      <c r="S774" s="7">
        <v>1.5</v>
      </c>
      <c r="T774" s="12">
        <f>STOCK[[#This Row],[Costo Unitario (USD)]]+STOCK[[#This Row],[Costo Envío (USD)]]+STOCK[[#This Row],[Comisión 10%]]</f>
        <v>7</v>
      </c>
      <c r="U774" s="7">
        <f>STOCK[[#This Row],[Costo total]]*1.5</f>
        <v>10.5</v>
      </c>
      <c r="V774" s="7">
        <v>8</v>
      </c>
      <c r="W774" s="7">
        <f>STOCK[[#This Row],[Precio Final]]-STOCK[[#This Row],[Costo total]]</f>
        <v>1</v>
      </c>
      <c r="X774" s="7">
        <f>STOCK[[#This Row],[Ganancia Unitaria]]*STOCK[[#This Row],[Salidas]]</f>
        <v>1</v>
      </c>
      <c r="Y774" s="7" t="s">
        <v>1306</v>
      </c>
      <c r="AA774" s="7">
        <f>STOCK[[#This Row],[Costo total]]*STOCK[[#This Row],[Entradas]]</f>
        <v>7</v>
      </c>
      <c r="AB774" s="7">
        <f>STOCK[[#This Row],[Stock Actual]]*STOCK[[#This Row],[Costo total]]</f>
        <v>0</v>
      </c>
    </row>
    <row r="775" spans="1:28" s="12" customFormat="1" ht="50" customHeight="1" x14ac:dyDescent="0.15">
      <c r="A775" s="12" t="s">
        <v>1365</v>
      </c>
      <c r="B775" s="70"/>
      <c r="C775" s="12" t="s">
        <v>4</v>
      </c>
      <c r="D775" s="12" t="s">
        <v>88</v>
      </c>
      <c r="E775" s="12" t="s">
        <v>1552</v>
      </c>
      <c r="F775" s="12" t="s">
        <v>249</v>
      </c>
      <c r="G775" s="12" t="s">
        <v>69</v>
      </c>
      <c r="H775" s="12">
        <f>STOCK[[#This Row],[Precio Final]]</f>
        <v>5</v>
      </c>
      <c r="I775" s="12">
        <f>STOCK[[#This Row],[Precio Venta Ideal (x1.5)]]</f>
        <v>7.080000000000001</v>
      </c>
      <c r="J775" s="87">
        <v>1</v>
      </c>
      <c r="K775" s="87">
        <f>SUMIFS(VENTAS[Cantidad],VENTAS[Código del producto Vendido],STOCK[[#This Row],[Code]])</f>
        <v>1</v>
      </c>
      <c r="L775" s="87">
        <f>STOCK[[#This Row],[Entradas]]-STOCK[[#This Row],[Salidas]]</f>
        <v>0</v>
      </c>
      <c r="M775" s="12">
        <f>STOCK[[#This Row],[Precio Final]]*10%</f>
        <v>0.5</v>
      </c>
      <c r="N775" s="12">
        <v>0</v>
      </c>
      <c r="O775" s="12">
        <v>0</v>
      </c>
      <c r="P775" s="12">
        <v>2.72</v>
      </c>
      <c r="Q775" s="87">
        <v>0</v>
      </c>
      <c r="R775" s="12">
        <v>0</v>
      </c>
      <c r="S775" s="12">
        <v>1.5</v>
      </c>
      <c r="T775" s="12">
        <f>STOCK[[#This Row],[Costo Unitario (USD)]]+STOCK[[#This Row],[Costo Envío (USD)]]+STOCK[[#This Row],[Comisión 10%]]</f>
        <v>4.7200000000000006</v>
      </c>
      <c r="U775" s="12">
        <f>STOCK[[#This Row],[Costo total]]*1.5</f>
        <v>7.080000000000001</v>
      </c>
      <c r="V775" s="12">
        <v>5</v>
      </c>
      <c r="W775" s="12">
        <f>STOCK[[#This Row],[Precio Final]]-STOCK[[#This Row],[Costo total]]</f>
        <v>0.27999999999999936</v>
      </c>
      <c r="X775" s="12">
        <f>STOCK[[#This Row],[Ganancia Unitaria]]*STOCK[[#This Row],[Salidas]]</f>
        <v>0.27999999999999936</v>
      </c>
      <c r="Y775" s="12" t="s">
        <v>1306</v>
      </c>
      <c r="AA775" s="12">
        <f>STOCK[[#This Row],[Costo total]]*STOCK[[#This Row],[Entradas]]</f>
        <v>4.7200000000000006</v>
      </c>
      <c r="AB775" s="12">
        <f>STOCK[[#This Row],[Stock Actual]]*STOCK[[#This Row],[Costo total]]</f>
        <v>0</v>
      </c>
    </row>
    <row r="776" spans="1:28" s="7" customFormat="1" ht="50" customHeight="1" x14ac:dyDescent="0.15">
      <c r="A776" s="7" t="s">
        <v>1366</v>
      </c>
      <c r="B776" s="70"/>
      <c r="C776" s="7" t="s">
        <v>4</v>
      </c>
      <c r="D776" s="7" t="s">
        <v>1520</v>
      </c>
      <c r="E776" s="7" t="s">
        <v>1363</v>
      </c>
      <c r="F776" s="7" t="s">
        <v>249</v>
      </c>
      <c r="G776" s="7" t="s">
        <v>69</v>
      </c>
      <c r="H776" s="7">
        <f>STOCK[[#This Row],[Precio Final]]</f>
        <v>7</v>
      </c>
      <c r="I776" s="7">
        <f>STOCK[[#This Row],[Precio Venta Ideal (x1.5)]]</f>
        <v>10.125</v>
      </c>
      <c r="J776" s="8">
        <v>1</v>
      </c>
      <c r="K776" s="8">
        <f>SUMIFS(VENTAS[Cantidad],VENTAS[Código del producto Vendido],STOCK[[#This Row],[Code]])</f>
        <v>1</v>
      </c>
      <c r="L776" s="8">
        <f>STOCK[[#This Row],[Entradas]]-STOCK[[#This Row],[Salidas]]</f>
        <v>0</v>
      </c>
      <c r="M776" s="7">
        <f>STOCK[[#This Row],[Precio Final]]*10%</f>
        <v>0.70000000000000007</v>
      </c>
      <c r="N776" s="7">
        <v>0</v>
      </c>
      <c r="O776" s="7">
        <v>0</v>
      </c>
      <c r="P776" s="7">
        <v>4.55</v>
      </c>
      <c r="Q776" s="8">
        <v>0</v>
      </c>
      <c r="R776" s="7">
        <v>0</v>
      </c>
      <c r="S776" s="7">
        <v>1.5</v>
      </c>
      <c r="T776" s="12">
        <f>STOCK[[#This Row],[Costo Unitario (USD)]]+STOCK[[#This Row],[Costo Envío (USD)]]+STOCK[[#This Row],[Comisión 10%]]</f>
        <v>6.75</v>
      </c>
      <c r="U776" s="7">
        <f>STOCK[[#This Row],[Costo total]]*1.5</f>
        <v>10.125</v>
      </c>
      <c r="V776" s="7">
        <v>7</v>
      </c>
      <c r="W776" s="7">
        <f>STOCK[[#This Row],[Precio Final]]-STOCK[[#This Row],[Costo total]]</f>
        <v>0.25</v>
      </c>
      <c r="X776" s="7">
        <f>STOCK[[#This Row],[Ganancia Unitaria]]*STOCK[[#This Row],[Salidas]]</f>
        <v>0.25</v>
      </c>
      <c r="Y776" s="7" t="s">
        <v>1306</v>
      </c>
      <c r="AA776" s="7">
        <f>STOCK[[#This Row],[Costo total]]*STOCK[[#This Row],[Entradas]]</f>
        <v>6.75</v>
      </c>
      <c r="AB776" s="7">
        <f>STOCK[[#This Row],[Stock Actual]]*STOCK[[#This Row],[Costo total]]</f>
        <v>0</v>
      </c>
    </row>
    <row r="777" spans="1:28" s="12" customFormat="1" ht="50" customHeight="1" x14ac:dyDescent="0.15">
      <c r="A777" s="12" t="s">
        <v>1367</v>
      </c>
      <c r="B777" s="70"/>
      <c r="C777" s="12" t="s">
        <v>4</v>
      </c>
      <c r="D777" s="12" t="s">
        <v>1362</v>
      </c>
      <c r="E777" s="12" t="s">
        <v>1368</v>
      </c>
      <c r="F777" s="12" t="s">
        <v>551</v>
      </c>
      <c r="G777" s="12" t="s">
        <v>69</v>
      </c>
      <c r="H777" s="12">
        <f>STOCK[[#This Row],[Precio Final]]</f>
        <v>3</v>
      </c>
      <c r="I777" s="12">
        <f>STOCK[[#This Row],[Precio Venta Ideal (x1.5)]]</f>
        <v>5.3249999999999993</v>
      </c>
      <c r="J777" s="87">
        <v>1</v>
      </c>
      <c r="K777" s="87">
        <f>SUMIFS(VENTAS[Cantidad],VENTAS[Código del producto Vendido],STOCK[[#This Row],[Code]])</f>
        <v>1</v>
      </c>
      <c r="L777" s="87">
        <f>STOCK[[#This Row],[Entradas]]-STOCK[[#This Row],[Salidas]]</f>
        <v>0</v>
      </c>
      <c r="M777" s="12">
        <f>STOCK[[#This Row],[Precio Final]]*10%</f>
        <v>0.30000000000000004</v>
      </c>
      <c r="N777" s="12">
        <v>0</v>
      </c>
      <c r="O777" s="12">
        <v>0</v>
      </c>
      <c r="P777" s="12">
        <v>1.75</v>
      </c>
      <c r="Q777" s="87">
        <v>0</v>
      </c>
      <c r="R777" s="12">
        <v>0</v>
      </c>
      <c r="S777" s="12">
        <v>1.5</v>
      </c>
      <c r="T777" s="12">
        <f>STOCK[[#This Row],[Costo Unitario (USD)]]+STOCK[[#This Row],[Costo Envío (USD)]]+STOCK[[#This Row],[Comisión 10%]]</f>
        <v>3.55</v>
      </c>
      <c r="U777" s="12">
        <f>STOCK[[#This Row],[Costo total]]*1.5</f>
        <v>5.3249999999999993</v>
      </c>
      <c r="V777" s="12">
        <v>3</v>
      </c>
      <c r="W777" s="12">
        <f>STOCK[[#This Row],[Precio Final]]-STOCK[[#This Row],[Costo total]]</f>
        <v>-0.54999999999999982</v>
      </c>
      <c r="X777" s="12">
        <f>STOCK[[#This Row],[Ganancia Unitaria]]*STOCK[[#This Row],[Salidas]]</f>
        <v>-0.54999999999999982</v>
      </c>
      <c r="Y777" s="12" t="s">
        <v>1306</v>
      </c>
      <c r="AA777" s="12">
        <f>STOCK[[#This Row],[Costo total]]*STOCK[[#This Row],[Entradas]]</f>
        <v>3.55</v>
      </c>
      <c r="AB777" s="12">
        <f>STOCK[[#This Row],[Stock Actual]]*STOCK[[#This Row],[Costo total]]</f>
        <v>0</v>
      </c>
    </row>
    <row r="778" spans="1:28" s="7" customFormat="1" ht="50" customHeight="1" x14ac:dyDescent="0.15">
      <c r="A778" s="7" t="s">
        <v>1369</v>
      </c>
      <c r="B778" s="70"/>
      <c r="C778" s="7" t="s">
        <v>4</v>
      </c>
      <c r="D778" s="7" t="s">
        <v>1362</v>
      </c>
      <c r="E778" s="7" t="s">
        <v>1370</v>
      </c>
      <c r="F778" s="7" t="s">
        <v>252</v>
      </c>
      <c r="G778" s="7" t="s">
        <v>69</v>
      </c>
      <c r="H778" s="7">
        <f>STOCK[[#This Row],[Precio Final]]</f>
        <v>3</v>
      </c>
      <c r="I778" s="7">
        <f>STOCK[[#This Row],[Precio Venta Ideal (x1.5)]]</f>
        <v>5.6999999999999993</v>
      </c>
      <c r="J778" s="8">
        <v>1</v>
      </c>
      <c r="K778" s="8">
        <f>SUMIFS(VENTAS[Cantidad],VENTAS[Código del producto Vendido],STOCK[[#This Row],[Code]])</f>
        <v>1</v>
      </c>
      <c r="L778" s="8">
        <f>STOCK[[#This Row],[Entradas]]-STOCK[[#This Row],[Salidas]]</f>
        <v>0</v>
      </c>
      <c r="M778" s="7">
        <f>STOCK[[#This Row],[Precio Final]]*10%</f>
        <v>0.30000000000000004</v>
      </c>
      <c r="N778" s="7">
        <v>0</v>
      </c>
      <c r="O778" s="7">
        <v>0</v>
      </c>
      <c r="P778" s="7">
        <v>2</v>
      </c>
      <c r="Q778" s="8">
        <v>0</v>
      </c>
      <c r="R778" s="7">
        <v>0</v>
      </c>
      <c r="S778" s="7">
        <v>1.5</v>
      </c>
      <c r="T778" s="12">
        <f>STOCK[[#This Row],[Costo Unitario (USD)]]+STOCK[[#This Row],[Costo Envío (USD)]]+STOCK[[#This Row],[Comisión 10%]]</f>
        <v>3.8</v>
      </c>
      <c r="U778" s="7">
        <f>STOCK[[#This Row],[Costo total]]*1.5</f>
        <v>5.6999999999999993</v>
      </c>
      <c r="V778" s="7">
        <v>3</v>
      </c>
      <c r="W778" s="7">
        <f>STOCK[[#This Row],[Precio Final]]-STOCK[[#This Row],[Costo total]]</f>
        <v>-0.79999999999999982</v>
      </c>
      <c r="X778" s="7">
        <f>STOCK[[#This Row],[Ganancia Unitaria]]*STOCK[[#This Row],[Salidas]]</f>
        <v>-0.79999999999999982</v>
      </c>
      <c r="Y778" s="7" t="s">
        <v>1306</v>
      </c>
      <c r="AA778" s="7">
        <f>STOCK[[#This Row],[Costo total]]*STOCK[[#This Row],[Entradas]]</f>
        <v>3.8</v>
      </c>
      <c r="AB778" s="7">
        <f>STOCK[[#This Row],[Stock Actual]]*STOCK[[#This Row],[Costo total]]</f>
        <v>0</v>
      </c>
    </row>
    <row r="779" spans="1:28" s="12" customFormat="1" ht="50" customHeight="1" x14ac:dyDescent="0.15">
      <c r="A779" s="12" t="s">
        <v>1371</v>
      </c>
      <c r="B779" s="70"/>
      <c r="C779" s="12" t="s">
        <v>4</v>
      </c>
      <c r="D779" s="12" t="s">
        <v>1795</v>
      </c>
      <c r="E779" s="12" t="s">
        <v>3075</v>
      </c>
      <c r="F779" s="12" t="s">
        <v>252</v>
      </c>
      <c r="G779" s="12" t="s">
        <v>214</v>
      </c>
      <c r="H779" s="12">
        <f>STOCK[[#This Row],[Precio Final]]</f>
        <v>55</v>
      </c>
      <c r="I779" s="12">
        <f>STOCK[[#This Row],[Precio Venta Ideal (x1.5)]]</f>
        <v>68.25</v>
      </c>
      <c r="J779" s="87">
        <v>1</v>
      </c>
      <c r="K779" s="87">
        <f>SUMIFS(VENTAS[Cantidad],VENTAS[Código del producto Vendido],STOCK[[#This Row],[Code]])</f>
        <v>0</v>
      </c>
      <c r="L779" s="87">
        <f>STOCK[[#This Row],[Entradas]]-STOCK[[#This Row],[Salidas]]</f>
        <v>1</v>
      </c>
      <c r="M779" s="12">
        <f>STOCK[[#This Row],[Precio Final]]*10%</f>
        <v>5.5</v>
      </c>
      <c r="N779" s="12">
        <v>0</v>
      </c>
      <c r="O779" s="12">
        <v>0</v>
      </c>
      <c r="P779" s="12">
        <v>32</v>
      </c>
      <c r="Q779" s="87">
        <v>0</v>
      </c>
      <c r="R779" s="12">
        <v>0</v>
      </c>
      <c r="S779" s="12">
        <v>8</v>
      </c>
      <c r="T779" s="12">
        <f>STOCK[[#This Row],[Costo Unitario (USD)]]+STOCK[[#This Row],[Costo Envío (USD)]]+STOCK[[#This Row],[Comisión 10%]]</f>
        <v>45.5</v>
      </c>
      <c r="U779" s="12">
        <f>STOCK[[#This Row],[Costo total]]*1.5</f>
        <v>68.25</v>
      </c>
      <c r="V779" s="12">
        <v>55</v>
      </c>
      <c r="W779" s="12">
        <f>STOCK[[#This Row],[Precio Final]]-STOCK[[#This Row],[Costo total]]</f>
        <v>9.5</v>
      </c>
      <c r="X779" s="12">
        <f>STOCK[[#This Row],[Ganancia Unitaria]]*STOCK[[#This Row],[Salidas]]</f>
        <v>0</v>
      </c>
      <c r="AA779" s="12">
        <f>STOCK[[#This Row],[Costo total]]*STOCK[[#This Row],[Entradas]]</f>
        <v>45.5</v>
      </c>
      <c r="AB779" s="12">
        <f>STOCK[[#This Row],[Stock Actual]]*STOCK[[#This Row],[Costo total]]</f>
        <v>45.5</v>
      </c>
    </row>
    <row r="780" spans="1:28" s="7" customFormat="1" ht="50" customHeight="1" x14ac:dyDescent="0.15">
      <c r="A780" s="7" t="s">
        <v>1372</v>
      </c>
      <c r="B780" s="70"/>
      <c r="C780" s="7" t="s">
        <v>4</v>
      </c>
      <c r="D780" s="7" t="s">
        <v>101</v>
      </c>
      <c r="E780" s="7" t="s">
        <v>1390</v>
      </c>
      <c r="F780" s="7" t="s">
        <v>238</v>
      </c>
      <c r="G780" s="7" t="s">
        <v>214</v>
      </c>
      <c r="H780" s="7">
        <f>STOCK[[#This Row],[Precio Final]]</f>
        <v>90</v>
      </c>
      <c r="I780" s="7">
        <f>STOCK[[#This Row],[Precio Venta Ideal (x1.5)]]</f>
        <v>130.5</v>
      </c>
      <c r="J780" s="8">
        <v>1</v>
      </c>
      <c r="K780" s="8">
        <f>SUMIFS(VENTAS[Cantidad],VENTAS[Código del producto Vendido],STOCK[[#This Row],[Code]])</f>
        <v>1</v>
      </c>
      <c r="L780" s="8">
        <f>STOCK[[#This Row],[Entradas]]-STOCK[[#This Row],[Salidas]]</f>
        <v>0</v>
      </c>
      <c r="M780" s="7">
        <f>STOCK[[#This Row],[Precio Final]]*10%</f>
        <v>9</v>
      </c>
      <c r="N780" s="7">
        <v>0</v>
      </c>
      <c r="O780" s="7">
        <v>0</v>
      </c>
      <c r="P780" s="7">
        <v>63</v>
      </c>
      <c r="Q780" s="8">
        <v>0</v>
      </c>
      <c r="R780" s="7">
        <v>0</v>
      </c>
      <c r="S780" s="7">
        <v>15</v>
      </c>
      <c r="T780" s="12">
        <f>STOCK[[#This Row],[Costo Unitario (USD)]]+STOCK[[#This Row],[Costo Envío (USD)]]+STOCK[[#This Row],[Comisión 10%]]</f>
        <v>87</v>
      </c>
      <c r="U780" s="7">
        <f>STOCK[[#This Row],[Costo total]]*1.5</f>
        <v>130.5</v>
      </c>
      <c r="V780" s="7">
        <v>90</v>
      </c>
      <c r="W780" s="7">
        <f>STOCK[[#This Row],[Precio Final]]-STOCK[[#This Row],[Costo total]]</f>
        <v>3</v>
      </c>
      <c r="X780" s="7">
        <f>STOCK[[#This Row],[Ganancia Unitaria]]*STOCK[[#This Row],[Salidas]]</f>
        <v>3</v>
      </c>
      <c r="AA780" s="7">
        <f>STOCK[[#This Row],[Costo total]]*STOCK[[#This Row],[Entradas]]</f>
        <v>87</v>
      </c>
      <c r="AB780" s="7">
        <f>STOCK[[#This Row],[Stock Actual]]*STOCK[[#This Row],[Costo total]]</f>
        <v>0</v>
      </c>
    </row>
    <row r="781" spans="1:28" s="12" customFormat="1" ht="50" customHeight="1" x14ac:dyDescent="0.15">
      <c r="A781" s="12" t="s">
        <v>1373</v>
      </c>
      <c r="B781" s="70"/>
      <c r="C781" s="12" t="s">
        <v>4</v>
      </c>
      <c r="D781" s="12" t="s">
        <v>1911</v>
      </c>
      <c r="E781" s="12" t="s">
        <v>1677</v>
      </c>
      <c r="F781" s="12" t="s">
        <v>2113</v>
      </c>
      <c r="G781" s="12" t="s">
        <v>214</v>
      </c>
      <c r="H781" s="12">
        <f>STOCK[[#This Row],[Precio Final]]</f>
        <v>20</v>
      </c>
      <c r="I781" s="12">
        <f>STOCK[[#This Row],[Precio Venta Ideal (x1.5)]]</f>
        <v>24.674999999999997</v>
      </c>
      <c r="J781" s="87">
        <v>1</v>
      </c>
      <c r="K781" s="87">
        <f>SUMIFS(VENTAS[Cantidad],VENTAS[Código del producto Vendido],STOCK[[#This Row],[Code]])</f>
        <v>0</v>
      </c>
      <c r="L781" s="87">
        <f>STOCK[[#This Row],[Entradas]]-STOCK[[#This Row],[Salidas]]</f>
        <v>1</v>
      </c>
      <c r="M781" s="12">
        <f>STOCK[[#This Row],[Precio Final]]*10%</f>
        <v>2</v>
      </c>
      <c r="N781" s="12">
        <v>0</v>
      </c>
      <c r="O781" s="12">
        <v>0</v>
      </c>
      <c r="P781" s="12">
        <v>12.45</v>
      </c>
      <c r="Q781" s="87">
        <v>0</v>
      </c>
      <c r="R781" s="12">
        <v>0</v>
      </c>
      <c r="S781" s="12">
        <v>2</v>
      </c>
      <c r="T781" s="12">
        <f>STOCK[[#This Row],[Costo Unitario (USD)]]+STOCK[[#This Row],[Costo Envío (USD)]]+STOCK[[#This Row],[Comisión 10%]]</f>
        <v>16.45</v>
      </c>
      <c r="U781" s="12">
        <f>STOCK[[#This Row],[Costo total]]*1.5</f>
        <v>24.674999999999997</v>
      </c>
      <c r="V781" s="12">
        <v>20</v>
      </c>
      <c r="W781" s="12">
        <f>STOCK[[#This Row],[Precio Final]]-STOCK[[#This Row],[Costo total]]</f>
        <v>3.5500000000000007</v>
      </c>
      <c r="X781" s="12">
        <f>STOCK[[#This Row],[Ganancia Unitaria]]*STOCK[[#This Row],[Salidas]]</f>
        <v>0</v>
      </c>
      <c r="AA781" s="12">
        <f>STOCK[[#This Row],[Costo total]]*STOCK[[#This Row],[Entradas]]</f>
        <v>16.45</v>
      </c>
      <c r="AB781" s="12">
        <f>STOCK[[#This Row],[Stock Actual]]*STOCK[[#This Row],[Costo total]]</f>
        <v>16.45</v>
      </c>
    </row>
    <row r="782" spans="1:28" s="7" customFormat="1" ht="50" customHeight="1" x14ac:dyDescent="0.15">
      <c r="A782" s="7" t="s">
        <v>1391</v>
      </c>
      <c r="B782" s="70"/>
      <c r="C782" s="7" t="s">
        <v>4</v>
      </c>
      <c r="D782" s="7" t="s">
        <v>1519</v>
      </c>
      <c r="E782" s="7" t="s">
        <v>1678</v>
      </c>
      <c r="F782" s="7" t="s">
        <v>2113</v>
      </c>
      <c r="G782" s="7" t="s">
        <v>214</v>
      </c>
      <c r="H782" s="7">
        <f>STOCK[[#This Row],[Precio Final]]</f>
        <v>40</v>
      </c>
      <c r="I782" s="7">
        <f>STOCK[[#This Row],[Precio Venta Ideal (x1.5)]]</f>
        <v>66</v>
      </c>
      <c r="J782" s="8">
        <v>0</v>
      </c>
      <c r="K782" s="8">
        <f>SUMIFS(VENTAS[Cantidad],VENTAS[Código del producto Vendido],STOCK[[#This Row],[Code]])</f>
        <v>0</v>
      </c>
      <c r="L782" s="8">
        <f>STOCK[[#This Row],[Entradas]]-STOCK[[#This Row],[Salidas]]</f>
        <v>0</v>
      </c>
      <c r="M782" s="7">
        <f>STOCK[[#This Row],[Precio Final]]*10%</f>
        <v>4</v>
      </c>
      <c r="N782" s="7">
        <v>0</v>
      </c>
      <c r="O782" s="7">
        <v>0</v>
      </c>
      <c r="P782" s="7">
        <v>35</v>
      </c>
      <c r="Q782" s="8">
        <v>0</v>
      </c>
      <c r="R782" s="7">
        <v>0</v>
      </c>
      <c r="S782" s="7">
        <v>5</v>
      </c>
      <c r="T782" s="12">
        <f>STOCK[[#This Row],[Costo Unitario (USD)]]+STOCK[[#This Row],[Costo Envío (USD)]]+STOCK[[#This Row],[Comisión 10%]]</f>
        <v>44</v>
      </c>
      <c r="U782" s="7">
        <f>STOCK[[#This Row],[Costo total]]*1.5</f>
        <v>66</v>
      </c>
      <c r="V782" s="7">
        <v>40</v>
      </c>
      <c r="W782" s="7">
        <f>STOCK[[#This Row],[Precio Final]]-STOCK[[#This Row],[Costo total]]</f>
        <v>-4</v>
      </c>
      <c r="X782" s="7">
        <f>STOCK[[#This Row],[Ganancia Unitaria]]*STOCK[[#This Row],[Salidas]]</f>
        <v>0</v>
      </c>
      <c r="AA782" s="7">
        <f>STOCK[[#This Row],[Costo total]]*STOCK[[#This Row],[Entradas]]</f>
        <v>0</v>
      </c>
      <c r="AB782" s="7">
        <f>STOCK[[#This Row],[Stock Actual]]*STOCK[[#This Row],[Costo total]]</f>
        <v>0</v>
      </c>
    </row>
    <row r="783" spans="1:28" s="12" customFormat="1" ht="50" customHeight="1" x14ac:dyDescent="0.15">
      <c r="A783" s="12" t="s">
        <v>1392</v>
      </c>
      <c r="B783" s="70"/>
      <c r="C783" s="12" t="s">
        <v>4</v>
      </c>
      <c r="D783" s="12" t="s">
        <v>2697</v>
      </c>
      <c r="E783" s="12" t="s">
        <v>2750</v>
      </c>
      <c r="F783" s="12" t="s">
        <v>2113</v>
      </c>
      <c r="G783" s="12" t="s">
        <v>214</v>
      </c>
      <c r="H783" s="12">
        <f>STOCK[[#This Row],[Precio Final]]</f>
        <v>35</v>
      </c>
      <c r="I783" s="12">
        <f>STOCK[[#This Row],[Precio Venta Ideal (x1.5)]]</f>
        <v>41.25</v>
      </c>
      <c r="J783" s="87">
        <v>1</v>
      </c>
      <c r="K783" s="87">
        <f>SUMIFS(VENTAS[Cantidad],VENTAS[Código del producto Vendido],STOCK[[#This Row],[Code]])</f>
        <v>1</v>
      </c>
      <c r="L783" s="87">
        <f>STOCK[[#This Row],[Entradas]]-STOCK[[#This Row],[Salidas]]</f>
        <v>0</v>
      </c>
      <c r="M783" s="12">
        <f>STOCK[[#This Row],[Precio Final]]*10%</f>
        <v>3.5</v>
      </c>
      <c r="N783" s="12">
        <v>0</v>
      </c>
      <c r="O783" s="12">
        <v>0</v>
      </c>
      <c r="P783" s="12">
        <v>22</v>
      </c>
      <c r="Q783" s="87">
        <v>0</v>
      </c>
      <c r="R783" s="12">
        <v>0</v>
      </c>
      <c r="S783" s="12">
        <v>2</v>
      </c>
      <c r="T783" s="12">
        <f>STOCK[[#This Row],[Costo Unitario (USD)]]+STOCK[[#This Row],[Costo Envío (USD)]]+STOCK[[#This Row],[Comisión 10%]]</f>
        <v>27.5</v>
      </c>
      <c r="U783" s="12">
        <f>STOCK[[#This Row],[Costo total]]*1.5</f>
        <v>41.25</v>
      </c>
      <c r="V783" s="12">
        <v>35</v>
      </c>
      <c r="W783" s="12">
        <f>STOCK[[#This Row],[Precio Final]]-STOCK[[#This Row],[Costo total]]</f>
        <v>7.5</v>
      </c>
      <c r="X783" s="12">
        <f>STOCK[[#This Row],[Ganancia Unitaria]]*STOCK[[#This Row],[Salidas]]</f>
        <v>7.5</v>
      </c>
      <c r="AA783" s="12">
        <f>STOCK[[#This Row],[Costo total]]*STOCK[[#This Row],[Entradas]]</f>
        <v>27.5</v>
      </c>
      <c r="AB783" s="12">
        <f>STOCK[[#This Row],[Stock Actual]]*STOCK[[#This Row],[Costo total]]</f>
        <v>0</v>
      </c>
    </row>
    <row r="784" spans="1:28" s="7" customFormat="1" ht="50" customHeight="1" x14ac:dyDescent="0.15">
      <c r="A784" s="7" t="s">
        <v>1393</v>
      </c>
      <c r="B784" s="70"/>
      <c r="C784" s="7" t="s">
        <v>4</v>
      </c>
      <c r="D784" s="7" t="s">
        <v>1519</v>
      </c>
      <c r="E784" s="7" t="s">
        <v>1679</v>
      </c>
      <c r="F784" s="7" t="s">
        <v>2113</v>
      </c>
      <c r="G784" s="7" t="s">
        <v>214</v>
      </c>
      <c r="H784" s="7">
        <f>STOCK[[#This Row],[Precio Final]]</f>
        <v>45</v>
      </c>
      <c r="I784" s="7">
        <f>STOCK[[#This Row],[Precio Venta Ideal (x1.5)]]</f>
        <v>57.525000000000006</v>
      </c>
      <c r="J784" s="8">
        <v>0</v>
      </c>
      <c r="K784" s="8">
        <f>SUMIFS(VENTAS[Cantidad],VENTAS[Código del producto Vendido],STOCK[[#This Row],[Code]])</f>
        <v>0</v>
      </c>
      <c r="L784" s="8">
        <f>STOCK[[#This Row],[Entradas]]-STOCK[[#This Row],[Salidas]]</f>
        <v>0</v>
      </c>
      <c r="M784" s="7">
        <f>STOCK[[#This Row],[Precio Final]]*10%</f>
        <v>4.5</v>
      </c>
      <c r="N784" s="7">
        <v>0</v>
      </c>
      <c r="O784" s="7">
        <v>0</v>
      </c>
      <c r="P784" s="7">
        <v>26.85</v>
      </c>
      <c r="Q784" s="8">
        <v>0</v>
      </c>
      <c r="R784" s="7">
        <v>0</v>
      </c>
      <c r="S784" s="7">
        <v>7</v>
      </c>
      <c r="T784" s="12">
        <f>STOCK[[#This Row],[Costo Unitario (USD)]]+STOCK[[#This Row],[Costo Envío (USD)]]+STOCK[[#This Row],[Comisión 10%]]</f>
        <v>38.35</v>
      </c>
      <c r="U784" s="7">
        <f>STOCK[[#This Row],[Costo total]]*1.5</f>
        <v>57.525000000000006</v>
      </c>
      <c r="V784" s="7">
        <v>45</v>
      </c>
      <c r="W784" s="7">
        <f>STOCK[[#This Row],[Precio Final]]-STOCK[[#This Row],[Costo total]]</f>
        <v>6.6499999999999986</v>
      </c>
      <c r="X784" s="7">
        <f>STOCK[[#This Row],[Ganancia Unitaria]]*STOCK[[#This Row],[Salidas]]</f>
        <v>0</v>
      </c>
      <c r="AA784" s="7">
        <f>STOCK[[#This Row],[Costo total]]*STOCK[[#This Row],[Entradas]]</f>
        <v>0</v>
      </c>
      <c r="AB784" s="7">
        <f>STOCK[[#This Row],[Stock Actual]]*STOCK[[#This Row],[Costo total]]</f>
        <v>0</v>
      </c>
    </row>
    <row r="785" spans="1:28" s="12" customFormat="1" ht="50" customHeight="1" x14ac:dyDescent="0.15">
      <c r="A785" s="12" t="s">
        <v>1394</v>
      </c>
      <c r="B785" s="70"/>
      <c r="C785" s="12" t="s">
        <v>4</v>
      </c>
      <c r="D785" s="12" t="s">
        <v>1519</v>
      </c>
      <c r="E785" s="12" t="s">
        <v>1403</v>
      </c>
      <c r="F785" s="12" t="s">
        <v>2113</v>
      </c>
      <c r="G785" s="12" t="s">
        <v>214</v>
      </c>
      <c r="H785" s="12">
        <f>STOCK[[#This Row],[Precio Final]]</f>
        <v>15</v>
      </c>
      <c r="I785" s="12">
        <f>STOCK[[#This Row],[Precio Venta Ideal (x1.5)]]</f>
        <v>18.57</v>
      </c>
      <c r="J785" s="87">
        <v>4</v>
      </c>
      <c r="K785" s="87">
        <f>SUMIFS(VENTAS[Cantidad],VENTAS[Código del producto Vendido],STOCK[[#This Row],[Code]])</f>
        <v>0</v>
      </c>
      <c r="L785" s="87">
        <f>STOCK[[#This Row],[Entradas]]-STOCK[[#This Row],[Salidas]]</f>
        <v>4</v>
      </c>
      <c r="M785" s="12">
        <f>STOCK[[#This Row],[Precio Final]]*10%</f>
        <v>1.5</v>
      </c>
      <c r="N785" s="12">
        <v>0</v>
      </c>
      <c r="O785" s="12">
        <v>0</v>
      </c>
      <c r="P785" s="12">
        <v>8.8800000000000008</v>
      </c>
      <c r="Q785" s="87">
        <v>0</v>
      </c>
      <c r="R785" s="12">
        <v>0</v>
      </c>
      <c r="S785" s="12">
        <v>2</v>
      </c>
      <c r="T785" s="12">
        <f>STOCK[[#This Row],[Costo Unitario (USD)]]+STOCK[[#This Row],[Costo Envío (USD)]]+STOCK[[#This Row],[Comisión 10%]]</f>
        <v>12.38</v>
      </c>
      <c r="U785" s="12">
        <f>STOCK[[#This Row],[Costo total]]*1.5</f>
        <v>18.57</v>
      </c>
      <c r="V785" s="12">
        <v>15</v>
      </c>
      <c r="W785" s="12">
        <f>STOCK[[#This Row],[Precio Final]]-STOCK[[#This Row],[Costo total]]</f>
        <v>2.6199999999999992</v>
      </c>
      <c r="X785" s="12">
        <f>STOCK[[#This Row],[Ganancia Unitaria]]*STOCK[[#This Row],[Salidas]]</f>
        <v>0</v>
      </c>
      <c r="AA785" s="12">
        <f>STOCK[[#This Row],[Costo total]]*STOCK[[#This Row],[Entradas]]</f>
        <v>49.52</v>
      </c>
      <c r="AB785" s="12">
        <f>STOCK[[#This Row],[Stock Actual]]*STOCK[[#This Row],[Costo total]]</f>
        <v>49.52</v>
      </c>
    </row>
    <row r="786" spans="1:28" s="7" customFormat="1" ht="50" customHeight="1" x14ac:dyDescent="0.15">
      <c r="A786" s="7" t="s">
        <v>1395</v>
      </c>
      <c r="B786" s="70"/>
      <c r="C786" s="7" t="s">
        <v>4</v>
      </c>
      <c r="D786" s="7" t="s">
        <v>1953</v>
      </c>
      <c r="E786" s="7" t="s">
        <v>1680</v>
      </c>
      <c r="F786" s="7" t="s">
        <v>2117</v>
      </c>
      <c r="G786" s="7" t="s">
        <v>1144</v>
      </c>
      <c r="H786" s="7">
        <f>STOCK[[#This Row],[Precio Final]]</f>
        <v>40</v>
      </c>
      <c r="I786" s="7">
        <f>STOCK[[#This Row],[Precio Venta Ideal (x1.5)]]</f>
        <v>36</v>
      </c>
      <c r="J786" s="8">
        <v>3</v>
      </c>
      <c r="K786" s="8">
        <f>SUMIFS(VENTAS[Cantidad],VENTAS[Código del producto Vendido],STOCK[[#This Row],[Code]])</f>
        <v>2</v>
      </c>
      <c r="L786" s="8">
        <f>STOCK[[#This Row],[Entradas]]-STOCK[[#This Row],[Salidas]]</f>
        <v>1</v>
      </c>
      <c r="M786" s="7">
        <f>STOCK[[#This Row],[Precio Final]]*10%</f>
        <v>4</v>
      </c>
      <c r="N786" s="7">
        <v>0</v>
      </c>
      <c r="O786" s="7">
        <v>0</v>
      </c>
      <c r="P786" s="7">
        <v>15</v>
      </c>
      <c r="Q786" s="8">
        <v>0</v>
      </c>
      <c r="R786" s="7">
        <v>0</v>
      </c>
      <c r="S786" s="7">
        <v>5</v>
      </c>
      <c r="T786" s="12">
        <f>STOCK[[#This Row],[Costo Unitario (USD)]]+STOCK[[#This Row],[Costo Envío (USD)]]+STOCK[[#This Row],[Comisión 10%]]</f>
        <v>24</v>
      </c>
      <c r="U786" s="7">
        <f>STOCK[[#This Row],[Costo total]]*1.5</f>
        <v>36</v>
      </c>
      <c r="V786" s="7">
        <v>40</v>
      </c>
      <c r="W786" s="7">
        <f>STOCK[[#This Row],[Precio Final]]-STOCK[[#This Row],[Costo total]]</f>
        <v>16</v>
      </c>
      <c r="X786" s="7">
        <f>STOCK[[#This Row],[Ganancia Unitaria]]*STOCK[[#This Row],[Salidas]]</f>
        <v>32</v>
      </c>
      <c r="AA786" s="7">
        <f>STOCK[[#This Row],[Costo total]]*STOCK[[#This Row],[Entradas]]</f>
        <v>72</v>
      </c>
      <c r="AB786" s="7">
        <f>STOCK[[#This Row],[Stock Actual]]*STOCK[[#This Row],[Costo total]]</f>
        <v>24</v>
      </c>
    </row>
    <row r="787" spans="1:28" s="12" customFormat="1" ht="50" customHeight="1" x14ac:dyDescent="0.15">
      <c r="A787" s="12" t="s">
        <v>1396</v>
      </c>
      <c r="B787" s="70"/>
      <c r="C787" s="12" t="s">
        <v>4</v>
      </c>
      <c r="D787" s="12" t="s">
        <v>1795</v>
      </c>
      <c r="E787" s="12" t="s">
        <v>1681</v>
      </c>
      <c r="F787" s="12" t="s">
        <v>551</v>
      </c>
      <c r="G787" s="12" t="s">
        <v>1144</v>
      </c>
      <c r="H787" s="12">
        <f>STOCK[[#This Row],[Precio Final]]</f>
        <v>25</v>
      </c>
      <c r="I787" s="12">
        <f>STOCK[[#This Row],[Precio Venta Ideal (x1.5)]]</f>
        <v>24.75</v>
      </c>
      <c r="J787" s="87">
        <v>1</v>
      </c>
      <c r="K787" s="87">
        <f>SUMIFS(VENTAS[Cantidad],VENTAS[Código del producto Vendido],STOCK[[#This Row],[Code]])</f>
        <v>1</v>
      </c>
      <c r="L787" s="87">
        <f>STOCK[[#This Row],[Entradas]]-STOCK[[#This Row],[Salidas]]</f>
        <v>0</v>
      </c>
      <c r="M787" s="12">
        <f>STOCK[[#This Row],[Precio Final]]*10%</f>
        <v>2.5</v>
      </c>
      <c r="N787" s="12">
        <v>0</v>
      </c>
      <c r="O787" s="12">
        <v>0</v>
      </c>
      <c r="P787" s="12">
        <v>9</v>
      </c>
      <c r="Q787" s="87">
        <v>0</v>
      </c>
      <c r="R787" s="12">
        <v>0</v>
      </c>
      <c r="S787" s="12">
        <v>5</v>
      </c>
      <c r="T787" s="12">
        <f>STOCK[[#This Row],[Costo Unitario (USD)]]+STOCK[[#This Row],[Costo Envío (USD)]]+STOCK[[#This Row],[Comisión 10%]]</f>
        <v>16.5</v>
      </c>
      <c r="U787" s="12">
        <f>STOCK[[#This Row],[Costo total]]*1.5</f>
        <v>24.75</v>
      </c>
      <c r="V787" s="12">
        <v>25</v>
      </c>
      <c r="W787" s="12">
        <f>STOCK[[#This Row],[Precio Final]]-STOCK[[#This Row],[Costo total]]</f>
        <v>8.5</v>
      </c>
      <c r="X787" s="12">
        <f>STOCK[[#This Row],[Ganancia Unitaria]]*STOCK[[#This Row],[Salidas]]</f>
        <v>8.5</v>
      </c>
      <c r="AA787" s="12">
        <f>STOCK[[#This Row],[Costo total]]*STOCK[[#This Row],[Entradas]]</f>
        <v>16.5</v>
      </c>
      <c r="AB787" s="12">
        <f>STOCK[[#This Row],[Stock Actual]]*STOCK[[#This Row],[Costo total]]</f>
        <v>0</v>
      </c>
    </row>
    <row r="788" spans="1:28" s="7" customFormat="1" ht="50" customHeight="1" x14ac:dyDescent="0.15">
      <c r="A788" s="7" t="s">
        <v>1397</v>
      </c>
      <c r="B788" s="70"/>
      <c r="C788" s="7" t="s">
        <v>4</v>
      </c>
      <c r="D788" s="7" t="s">
        <v>1795</v>
      </c>
      <c r="E788" s="7" t="s">
        <v>1681</v>
      </c>
      <c r="F788" s="7" t="s">
        <v>2191</v>
      </c>
      <c r="G788" s="7" t="s">
        <v>1144</v>
      </c>
      <c r="H788" s="7">
        <f>STOCK[[#This Row],[Precio Final]]</f>
        <v>25</v>
      </c>
      <c r="I788" s="7">
        <f>STOCK[[#This Row],[Precio Venta Ideal (x1.5)]]</f>
        <v>24.75</v>
      </c>
      <c r="J788" s="8">
        <v>3</v>
      </c>
      <c r="K788" s="8">
        <f>SUMIFS(VENTAS[Cantidad],VENTAS[Código del producto Vendido],STOCK[[#This Row],[Code]])</f>
        <v>3</v>
      </c>
      <c r="L788" s="8">
        <f>STOCK[[#This Row],[Entradas]]-STOCK[[#This Row],[Salidas]]</f>
        <v>0</v>
      </c>
      <c r="M788" s="7">
        <f>STOCK[[#This Row],[Precio Final]]*10%</f>
        <v>2.5</v>
      </c>
      <c r="N788" s="7">
        <v>0</v>
      </c>
      <c r="O788" s="7">
        <v>0</v>
      </c>
      <c r="P788" s="7">
        <v>9</v>
      </c>
      <c r="Q788" s="8">
        <v>0</v>
      </c>
      <c r="R788" s="7">
        <v>0</v>
      </c>
      <c r="S788" s="7">
        <v>5</v>
      </c>
      <c r="T788" s="12">
        <f>STOCK[[#This Row],[Costo Unitario (USD)]]+STOCK[[#This Row],[Costo Envío (USD)]]+STOCK[[#This Row],[Comisión 10%]]</f>
        <v>16.5</v>
      </c>
      <c r="U788" s="7">
        <f>STOCK[[#This Row],[Costo total]]*1.5</f>
        <v>24.75</v>
      </c>
      <c r="V788" s="7">
        <v>25</v>
      </c>
      <c r="W788" s="7">
        <f>STOCK[[#This Row],[Precio Final]]-STOCK[[#This Row],[Costo total]]</f>
        <v>8.5</v>
      </c>
      <c r="X788" s="7">
        <f>STOCK[[#This Row],[Ganancia Unitaria]]*STOCK[[#This Row],[Salidas]]</f>
        <v>25.5</v>
      </c>
      <c r="AA788" s="7">
        <f>STOCK[[#This Row],[Costo total]]*STOCK[[#This Row],[Entradas]]</f>
        <v>49.5</v>
      </c>
      <c r="AB788" s="7">
        <f>STOCK[[#This Row],[Stock Actual]]*STOCK[[#This Row],[Costo total]]</f>
        <v>0</v>
      </c>
    </row>
    <row r="789" spans="1:28" s="12" customFormat="1" ht="50" customHeight="1" x14ac:dyDescent="0.15">
      <c r="A789" s="12" t="s">
        <v>1398</v>
      </c>
      <c r="B789" s="70"/>
      <c r="C789" s="12" t="s">
        <v>4</v>
      </c>
      <c r="D789" s="12" t="s">
        <v>2751</v>
      </c>
      <c r="E789" s="12" t="s">
        <v>1682</v>
      </c>
      <c r="F789" s="12" t="s">
        <v>2192</v>
      </c>
      <c r="G789" s="12" t="s">
        <v>1144</v>
      </c>
      <c r="H789" s="12">
        <f>STOCK[[#This Row],[Precio Final]]</f>
        <v>18</v>
      </c>
      <c r="I789" s="12">
        <f>STOCK[[#This Row],[Precio Venta Ideal (x1.5)]]</f>
        <v>19.200000000000003</v>
      </c>
      <c r="J789" s="87">
        <v>2</v>
      </c>
      <c r="K789" s="87">
        <f>SUMIFS(VENTAS[Cantidad],VENTAS[Código del producto Vendido],STOCK[[#This Row],[Code]])</f>
        <v>2</v>
      </c>
      <c r="L789" s="87">
        <f>STOCK[[#This Row],[Entradas]]-STOCK[[#This Row],[Salidas]]</f>
        <v>0</v>
      </c>
      <c r="M789" s="12">
        <f>STOCK[[#This Row],[Precio Final]]*10%</f>
        <v>1.8</v>
      </c>
      <c r="N789" s="12">
        <v>0</v>
      </c>
      <c r="O789" s="12">
        <v>0</v>
      </c>
      <c r="P789" s="12">
        <v>7</v>
      </c>
      <c r="Q789" s="87">
        <v>0</v>
      </c>
      <c r="R789" s="12">
        <v>0</v>
      </c>
      <c r="S789" s="12">
        <v>4</v>
      </c>
      <c r="T789" s="12">
        <f>STOCK[[#This Row],[Costo Unitario (USD)]]+STOCK[[#This Row],[Costo Envío (USD)]]+STOCK[[#This Row],[Comisión 10%]]</f>
        <v>12.8</v>
      </c>
      <c r="U789" s="12">
        <f>STOCK[[#This Row],[Costo total]]*1.5</f>
        <v>19.200000000000003</v>
      </c>
      <c r="V789" s="12">
        <v>18</v>
      </c>
      <c r="W789" s="12">
        <f>STOCK[[#This Row],[Precio Final]]-STOCK[[#This Row],[Costo total]]</f>
        <v>5.1999999999999993</v>
      </c>
      <c r="X789" s="12">
        <f>STOCK[[#This Row],[Ganancia Unitaria]]*STOCK[[#This Row],[Salidas]]</f>
        <v>10.399999999999999</v>
      </c>
      <c r="AA789" s="12">
        <f>STOCK[[#This Row],[Costo total]]*STOCK[[#This Row],[Entradas]]</f>
        <v>25.6</v>
      </c>
      <c r="AB789" s="12">
        <f>STOCK[[#This Row],[Stock Actual]]*STOCK[[#This Row],[Costo total]]</f>
        <v>0</v>
      </c>
    </row>
    <row r="790" spans="1:28" s="7" customFormat="1" ht="50" customHeight="1" x14ac:dyDescent="0.15">
      <c r="A790" s="7" t="s">
        <v>1399</v>
      </c>
      <c r="B790" s="70"/>
      <c r="C790" s="7" t="s">
        <v>4</v>
      </c>
      <c r="D790" s="7" t="s">
        <v>2751</v>
      </c>
      <c r="E790" s="7" t="s">
        <v>1682</v>
      </c>
      <c r="F790" s="7" t="s">
        <v>2191</v>
      </c>
      <c r="G790" s="7" t="s">
        <v>1144</v>
      </c>
      <c r="H790" s="7">
        <f>STOCK[[#This Row],[Precio Final]]</f>
        <v>18</v>
      </c>
      <c r="I790" s="7">
        <f>STOCK[[#This Row],[Precio Venta Ideal (x1.5)]]</f>
        <v>19.200000000000003</v>
      </c>
      <c r="J790" s="8">
        <v>1</v>
      </c>
      <c r="K790" s="8">
        <f>SUMIFS(VENTAS[Cantidad],VENTAS[Código del producto Vendido],STOCK[[#This Row],[Code]])</f>
        <v>1</v>
      </c>
      <c r="L790" s="8">
        <f>STOCK[[#This Row],[Entradas]]-STOCK[[#This Row],[Salidas]]</f>
        <v>0</v>
      </c>
      <c r="M790" s="7">
        <f>STOCK[[#This Row],[Precio Final]]*10%</f>
        <v>1.8</v>
      </c>
      <c r="N790" s="7">
        <v>0</v>
      </c>
      <c r="O790" s="7">
        <v>0</v>
      </c>
      <c r="P790" s="7">
        <v>7</v>
      </c>
      <c r="Q790" s="8">
        <v>0</v>
      </c>
      <c r="R790" s="7">
        <v>0</v>
      </c>
      <c r="S790" s="7">
        <v>4</v>
      </c>
      <c r="T790" s="12">
        <f>STOCK[[#This Row],[Costo Unitario (USD)]]+STOCK[[#This Row],[Costo Envío (USD)]]+STOCK[[#This Row],[Comisión 10%]]</f>
        <v>12.8</v>
      </c>
      <c r="U790" s="7">
        <f>STOCK[[#This Row],[Costo total]]*1.5</f>
        <v>19.200000000000003</v>
      </c>
      <c r="V790" s="7">
        <v>18</v>
      </c>
      <c r="W790" s="7">
        <f>STOCK[[#This Row],[Precio Final]]-STOCK[[#This Row],[Costo total]]</f>
        <v>5.1999999999999993</v>
      </c>
      <c r="X790" s="7">
        <f>STOCK[[#This Row],[Ganancia Unitaria]]*STOCK[[#This Row],[Salidas]]</f>
        <v>5.1999999999999993</v>
      </c>
      <c r="AA790" s="7">
        <f>STOCK[[#This Row],[Costo total]]*STOCK[[#This Row],[Entradas]]</f>
        <v>12.8</v>
      </c>
      <c r="AB790" s="7">
        <f>STOCK[[#This Row],[Stock Actual]]*STOCK[[#This Row],[Costo total]]</f>
        <v>0</v>
      </c>
    </row>
    <row r="791" spans="1:28" s="12" customFormat="1" ht="50" customHeight="1" x14ac:dyDescent="0.15">
      <c r="A791" s="12" t="s">
        <v>1400</v>
      </c>
      <c r="B791" s="70"/>
      <c r="C791" s="12" t="s">
        <v>4</v>
      </c>
      <c r="D791" s="12" t="s">
        <v>2751</v>
      </c>
      <c r="E791" s="12" t="s">
        <v>1683</v>
      </c>
      <c r="F791" s="12" t="s">
        <v>2192</v>
      </c>
      <c r="G791" s="12" t="s">
        <v>1144</v>
      </c>
      <c r="H791" s="12">
        <f>STOCK[[#This Row],[Precio Final]]</f>
        <v>50</v>
      </c>
      <c r="I791" s="12">
        <f>STOCK[[#This Row],[Precio Venta Ideal (x1.5)]]</f>
        <v>49.5</v>
      </c>
      <c r="J791" s="87">
        <v>2</v>
      </c>
      <c r="K791" s="87">
        <f>SUMIFS(VENTAS[Cantidad],VENTAS[Código del producto Vendido],STOCK[[#This Row],[Code]])</f>
        <v>2</v>
      </c>
      <c r="L791" s="87">
        <f>STOCK[[#This Row],[Entradas]]-STOCK[[#This Row],[Salidas]]</f>
        <v>0</v>
      </c>
      <c r="M791" s="12">
        <f>STOCK[[#This Row],[Precio Final]]*10%</f>
        <v>5</v>
      </c>
      <c r="N791" s="12">
        <v>0</v>
      </c>
      <c r="O791" s="12">
        <v>0</v>
      </c>
      <c r="P791" s="12">
        <v>18</v>
      </c>
      <c r="Q791" s="87">
        <v>0</v>
      </c>
      <c r="R791" s="12">
        <v>0</v>
      </c>
      <c r="S791" s="12">
        <v>10</v>
      </c>
      <c r="T791" s="12">
        <f>STOCK[[#This Row],[Costo Unitario (USD)]]+STOCK[[#This Row],[Costo Envío (USD)]]+STOCK[[#This Row],[Comisión 10%]]</f>
        <v>33</v>
      </c>
      <c r="U791" s="12">
        <f>STOCK[[#This Row],[Costo total]]*1.5</f>
        <v>49.5</v>
      </c>
      <c r="V791" s="12">
        <v>50</v>
      </c>
      <c r="W791" s="12">
        <f>STOCK[[#This Row],[Precio Final]]-STOCK[[#This Row],[Costo total]]</f>
        <v>17</v>
      </c>
      <c r="X791" s="12">
        <f>STOCK[[#This Row],[Ganancia Unitaria]]*STOCK[[#This Row],[Salidas]]</f>
        <v>34</v>
      </c>
      <c r="AA791" s="12">
        <f>STOCK[[#This Row],[Costo total]]*STOCK[[#This Row],[Entradas]]</f>
        <v>66</v>
      </c>
      <c r="AB791" s="12">
        <f>STOCK[[#This Row],[Stock Actual]]*STOCK[[#This Row],[Costo total]]</f>
        <v>0</v>
      </c>
    </row>
    <row r="792" spans="1:28" s="7" customFormat="1" ht="50" customHeight="1" x14ac:dyDescent="0.15">
      <c r="A792" s="7" t="s">
        <v>1401</v>
      </c>
      <c r="B792" s="70"/>
      <c r="C792" s="7" t="s">
        <v>4</v>
      </c>
      <c r="D792" s="7" t="s">
        <v>2751</v>
      </c>
      <c r="E792" s="7" t="s">
        <v>1684</v>
      </c>
      <c r="F792" s="7" t="s">
        <v>2191</v>
      </c>
      <c r="G792" s="7" t="s">
        <v>1144</v>
      </c>
      <c r="H792" s="7">
        <f>STOCK[[#This Row],[Precio Final]]</f>
        <v>50</v>
      </c>
      <c r="I792" s="7">
        <f>STOCK[[#This Row],[Precio Venta Ideal (x1.5)]]</f>
        <v>49.5</v>
      </c>
      <c r="J792" s="8">
        <v>1</v>
      </c>
      <c r="K792" s="8">
        <f>SUMIFS(VENTAS[Cantidad],VENTAS[Código del producto Vendido],STOCK[[#This Row],[Code]])</f>
        <v>1</v>
      </c>
      <c r="L792" s="8">
        <f>STOCK[[#This Row],[Entradas]]-STOCK[[#This Row],[Salidas]]</f>
        <v>0</v>
      </c>
      <c r="M792" s="7">
        <f>STOCK[[#This Row],[Precio Final]]*10%</f>
        <v>5</v>
      </c>
      <c r="N792" s="7">
        <v>0</v>
      </c>
      <c r="O792" s="7">
        <v>0</v>
      </c>
      <c r="P792" s="7">
        <v>18</v>
      </c>
      <c r="Q792" s="8">
        <v>0</v>
      </c>
      <c r="R792" s="7">
        <v>0</v>
      </c>
      <c r="S792" s="7">
        <v>10</v>
      </c>
      <c r="T792" s="12">
        <f>STOCK[[#This Row],[Costo Unitario (USD)]]+STOCK[[#This Row],[Costo Envío (USD)]]+STOCK[[#This Row],[Comisión 10%]]</f>
        <v>33</v>
      </c>
      <c r="U792" s="7">
        <f>STOCK[[#This Row],[Costo total]]*1.5</f>
        <v>49.5</v>
      </c>
      <c r="V792" s="7">
        <v>50</v>
      </c>
      <c r="W792" s="7">
        <f>STOCK[[#This Row],[Precio Final]]-STOCK[[#This Row],[Costo total]]</f>
        <v>17</v>
      </c>
      <c r="X792" s="7">
        <f>STOCK[[#This Row],[Ganancia Unitaria]]*STOCK[[#This Row],[Salidas]]</f>
        <v>17</v>
      </c>
      <c r="AA792" s="7">
        <f>STOCK[[#This Row],[Costo total]]*STOCK[[#This Row],[Entradas]]</f>
        <v>33</v>
      </c>
      <c r="AB792" s="7">
        <f>STOCK[[#This Row],[Stock Actual]]*STOCK[[#This Row],[Costo total]]</f>
        <v>0</v>
      </c>
    </row>
    <row r="793" spans="1:28" s="12" customFormat="1" ht="50" customHeight="1" x14ac:dyDescent="0.15">
      <c r="A793" s="12" t="s">
        <v>1402</v>
      </c>
      <c r="B793" s="70"/>
      <c r="C793" s="12" t="s">
        <v>4</v>
      </c>
      <c r="D793" s="12" t="s">
        <v>1796</v>
      </c>
      <c r="E793" s="12" t="s">
        <v>1685</v>
      </c>
      <c r="F793" s="12" t="s">
        <v>2214</v>
      </c>
      <c r="G793" s="12" t="s">
        <v>1144</v>
      </c>
      <c r="H793" s="12">
        <f>STOCK[[#This Row],[Precio Final]]</f>
        <v>18</v>
      </c>
      <c r="I793" s="12">
        <f>STOCK[[#This Row],[Precio Venta Ideal (x1.5)]]</f>
        <v>19.200000000000003</v>
      </c>
      <c r="J793" s="87">
        <v>2</v>
      </c>
      <c r="K793" s="87">
        <f>SUMIFS(VENTAS[Cantidad],VENTAS[Código del producto Vendido],STOCK[[#This Row],[Code]])</f>
        <v>2</v>
      </c>
      <c r="L793" s="87">
        <f>STOCK[[#This Row],[Entradas]]-STOCK[[#This Row],[Salidas]]</f>
        <v>0</v>
      </c>
      <c r="M793" s="12">
        <f>STOCK[[#This Row],[Precio Final]]*10%</f>
        <v>1.8</v>
      </c>
      <c r="N793" s="12">
        <v>0</v>
      </c>
      <c r="O793" s="12">
        <v>0</v>
      </c>
      <c r="P793" s="12">
        <v>7</v>
      </c>
      <c r="Q793" s="87">
        <v>0</v>
      </c>
      <c r="R793" s="12">
        <v>0</v>
      </c>
      <c r="S793" s="12">
        <v>4</v>
      </c>
      <c r="T793" s="12">
        <f>STOCK[[#This Row],[Costo Unitario (USD)]]+STOCK[[#This Row],[Costo Envío (USD)]]+STOCK[[#This Row],[Comisión 10%]]</f>
        <v>12.8</v>
      </c>
      <c r="U793" s="12">
        <f>STOCK[[#This Row],[Costo total]]*1.5</f>
        <v>19.200000000000003</v>
      </c>
      <c r="V793" s="12">
        <v>18</v>
      </c>
      <c r="W793" s="12">
        <f>STOCK[[#This Row],[Precio Final]]-STOCK[[#This Row],[Costo total]]</f>
        <v>5.1999999999999993</v>
      </c>
      <c r="X793" s="12">
        <f>STOCK[[#This Row],[Ganancia Unitaria]]*STOCK[[#This Row],[Salidas]]</f>
        <v>10.399999999999999</v>
      </c>
      <c r="AA793" s="12">
        <f>STOCK[[#This Row],[Costo total]]*STOCK[[#This Row],[Entradas]]</f>
        <v>25.6</v>
      </c>
      <c r="AB793" s="12">
        <f>STOCK[[#This Row],[Stock Actual]]*STOCK[[#This Row],[Costo total]]</f>
        <v>0</v>
      </c>
    </row>
    <row r="794" spans="1:28" s="7" customFormat="1" ht="50" customHeight="1" x14ac:dyDescent="0.15">
      <c r="A794" s="7" t="s">
        <v>1406</v>
      </c>
      <c r="B794" s="70"/>
      <c r="C794" s="7" t="s">
        <v>4</v>
      </c>
      <c r="D794" s="7" t="s">
        <v>1796</v>
      </c>
      <c r="E794" s="7" t="s">
        <v>1685</v>
      </c>
      <c r="F794" s="7" t="s">
        <v>1569</v>
      </c>
      <c r="G794" s="7" t="s">
        <v>1144</v>
      </c>
      <c r="H794" s="7">
        <f>STOCK[[#This Row],[Precio Final]]</f>
        <v>18</v>
      </c>
      <c r="I794" s="7">
        <f>STOCK[[#This Row],[Precio Venta Ideal (x1.5)]]</f>
        <v>19.200000000000003</v>
      </c>
      <c r="J794" s="8">
        <v>1</v>
      </c>
      <c r="K794" s="8">
        <f>SUMIFS(VENTAS[Cantidad],VENTAS[Código del producto Vendido],STOCK[[#This Row],[Code]])</f>
        <v>1</v>
      </c>
      <c r="L794" s="8">
        <f>STOCK[[#This Row],[Entradas]]-STOCK[[#This Row],[Salidas]]</f>
        <v>0</v>
      </c>
      <c r="M794" s="7">
        <f>STOCK[[#This Row],[Precio Final]]*10%</f>
        <v>1.8</v>
      </c>
      <c r="N794" s="7">
        <v>0</v>
      </c>
      <c r="O794" s="7">
        <v>0</v>
      </c>
      <c r="P794" s="7">
        <v>7</v>
      </c>
      <c r="Q794" s="8">
        <v>0</v>
      </c>
      <c r="R794" s="7">
        <v>0</v>
      </c>
      <c r="S794" s="7">
        <v>4</v>
      </c>
      <c r="T794" s="12">
        <f>STOCK[[#This Row],[Costo Unitario (USD)]]+STOCK[[#This Row],[Costo Envío (USD)]]+STOCK[[#This Row],[Comisión 10%]]</f>
        <v>12.8</v>
      </c>
      <c r="U794" s="7">
        <f>STOCK[[#This Row],[Costo total]]*1.5</f>
        <v>19.200000000000003</v>
      </c>
      <c r="V794" s="7">
        <v>18</v>
      </c>
      <c r="W794" s="7">
        <f>STOCK[[#This Row],[Precio Final]]-STOCK[[#This Row],[Costo total]]</f>
        <v>5.1999999999999993</v>
      </c>
      <c r="X794" s="7">
        <f>STOCK[[#This Row],[Ganancia Unitaria]]*STOCK[[#This Row],[Salidas]]</f>
        <v>5.1999999999999993</v>
      </c>
      <c r="AA794" s="7">
        <f>STOCK[[#This Row],[Costo total]]*STOCK[[#This Row],[Entradas]]</f>
        <v>12.8</v>
      </c>
      <c r="AB794" s="7">
        <f>STOCK[[#This Row],[Stock Actual]]*STOCK[[#This Row],[Costo total]]</f>
        <v>0</v>
      </c>
    </row>
    <row r="795" spans="1:28" s="12" customFormat="1" ht="50" customHeight="1" x14ac:dyDescent="0.15">
      <c r="A795" s="12" t="s">
        <v>1407</v>
      </c>
      <c r="B795" s="70"/>
      <c r="C795" s="12" t="s">
        <v>4</v>
      </c>
      <c r="D795" s="12" t="s">
        <v>101</v>
      </c>
      <c r="E795" s="12" t="s">
        <v>3074</v>
      </c>
      <c r="F795" s="12" t="s">
        <v>3073</v>
      </c>
      <c r="G795" s="12" t="s">
        <v>1144</v>
      </c>
      <c r="H795" s="12">
        <f>STOCK[[#This Row],[Precio Final]]</f>
        <v>15</v>
      </c>
      <c r="I795" s="12">
        <f>STOCK[[#This Row],[Precio Venta Ideal (x1.5)]]</f>
        <v>16.484999999999999</v>
      </c>
      <c r="J795" s="87">
        <v>1</v>
      </c>
      <c r="K795" s="87">
        <f>SUMIFS(VENTAS[Cantidad],VENTAS[Código del producto Vendido],STOCK[[#This Row],[Code]])</f>
        <v>0</v>
      </c>
      <c r="L795" s="87">
        <f>STOCK[[#This Row],[Entradas]]-STOCK[[#This Row],[Salidas]]</f>
        <v>1</v>
      </c>
      <c r="M795" s="12">
        <f>STOCK[[#This Row],[Precio Final]]*10%</f>
        <v>1.5</v>
      </c>
      <c r="N795" s="12">
        <v>0</v>
      </c>
      <c r="O795" s="12">
        <v>0</v>
      </c>
      <c r="P795" s="12">
        <v>6.49</v>
      </c>
      <c r="Q795" s="87">
        <v>0</v>
      </c>
      <c r="R795" s="12">
        <v>0</v>
      </c>
      <c r="S795" s="12">
        <v>3</v>
      </c>
      <c r="T795" s="12">
        <f>STOCK[[#This Row],[Costo Unitario (USD)]]+STOCK[[#This Row],[Costo Envío (USD)]]+STOCK[[#This Row],[Comisión 10%]]</f>
        <v>10.99</v>
      </c>
      <c r="U795" s="12">
        <f>STOCK[[#This Row],[Costo total]]*1.5</f>
        <v>16.484999999999999</v>
      </c>
      <c r="V795" s="12">
        <v>15</v>
      </c>
      <c r="W795" s="12">
        <f>STOCK[[#This Row],[Precio Final]]-STOCK[[#This Row],[Costo total]]</f>
        <v>4.01</v>
      </c>
      <c r="X795" s="12">
        <f>STOCK[[#This Row],[Ganancia Unitaria]]*STOCK[[#This Row],[Salidas]]</f>
        <v>0</v>
      </c>
      <c r="AA795" s="12">
        <f>STOCK[[#This Row],[Costo total]]*STOCK[[#This Row],[Entradas]]</f>
        <v>10.99</v>
      </c>
      <c r="AB795" s="12">
        <f>STOCK[[#This Row],[Stock Actual]]*STOCK[[#This Row],[Costo total]]</f>
        <v>10.99</v>
      </c>
    </row>
    <row r="796" spans="1:28" s="7" customFormat="1" ht="50" customHeight="1" x14ac:dyDescent="0.15">
      <c r="A796" s="7" t="s">
        <v>1408</v>
      </c>
      <c r="B796" s="70"/>
      <c r="C796" s="7" t="s">
        <v>4</v>
      </c>
      <c r="D796" s="7" t="s">
        <v>1796</v>
      </c>
      <c r="E796" s="7" t="s">
        <v>3072</v>
      </c>
      <c r="F796" s="7" t="s">
        <v>3077</v>
      </c>
      <c r="G796" s="7" t="s">
        <v>1144</v>
      </c>
      <c r="H796" s="7">
        <f>STOCK[[#This Row],[Precio Final]]</f>
        <v>15</v>
      </c>
      <c r="I796" s="7">
        <f>STOCK[[#This Row],[Precio Venta Ideal (x1.5)]]</f>
        <v>16.484999999999999</v>
      </c>
      <c r="J796" s="8">
        <v>2</v>
      </c>
      <c r="K796" s="8">
        <f>SUMIFS(VENTAS[Cantidad],VENTAS[Código del producto Vendido],STOCK[[#This Row],[Code]])</f>
        <v>1</v>
      </c>
      <c r="L796" s="8">
        <f>STOCK[[#This Row],[Entradas]]-STOCK[[#This Row],[Salidas]]</f>
        <v>1</v>
      </c>
      <c r="M796" s="7">
        <f>STOCK[[#This Row],[Precio Final]]*10%</f>
        <v>1.5</v>
      </c>
      <c r="N796" s="7">
        <v>0</v>
      </c>
      <c r="O796" s="7">
        <v>0</v>
      </c>
      <c r="P796" s="7">
        <v>6.49</v>
      </c>
      <c r="Q796" s="8">
        <v>0</v>
      </c>
      <c r="R796" s="7">
        <v>0</v>
      </c>
      <c r="S796" s="7">
        <v>3</v>
      </c>
      <c r="T796" s="12">
        <f>STOCK[[#This Row],[Costo Unitario (USD)]]+STOCK[[#This Row],[Costo Envío (USD)]]+STOCK[[#This Row],[Comisión 10%]]</f>
        <v>10.99</v>
      </c>
      <c r="U796" s="7">
        <f>STOCK[[#This Row],[Costo total]]*1.5</f>
        <v>16.484999999999999</v>
      </c>
      <c r="V796" s="7">
        <v>15</v>
      </c>
      <c r="W796" s="7">
        <f>STOCK[[#This Row],[Precio Final]]-STOCK[[#This Row],[Costo total]]</f>
        <v>4.01</v>
      </c>
      <c r="X796" s="7">
        <f>STOCK[[#This Row],[Ganancia Unitaria]]*STOCK[[#This Row],[Salidas]]</f>
        <v>4.01</v>
      </c>
      <c r="AA796" s="7">
        <f>STOCK[[#This Row],[Costo total]]*STOCK[[#This Row],[Entradas]]</f>
        <v>21.98</v>
      </c>
      <c r="AB796" s="7">
        <f>STOCK[[#This Row],[Stock Actual]]*STOCK[[#This Row],[Costo total]]</f>
        <v>10.99</v>
      </c>
    </row>
    <row r="797" spans="1:28" s="12" customFormat="1" ht="50" customHeight="1" x14ac:dyDescent="0.15">
      <c r="A797" s="12" t="s">
        <v>1409</v>
      </c>
      <c r="B797" s="70"/>
      <c r="C797" s="12" t="s">
        <v>4</v>
      </c>
      <c r="D797" s="12" t="s">
        <v>101</v>
      </c>
      <c r="E797" s="12" t="s">
        <v>3072</v>
      </c>
      <c r="F797" s="12" t="s">
        <v>3096</v>
      </c>
      <c r="G797" s="12" t="s">
        <v>1144</v>
      </c>
      <c r="H797" s="12">
        <f>STOCK[[#This Row],[Precio Final]]</f>
        <v>15</v>
      </c>
      <c r="I797" s="12">
        <f>STOCK[[#This Row],[Precio Venta Ideal (x1.5)]]</f>
        <v>16.484999999999999</v>
      </c>
      <c r="J797" s="87">
        <v>1</v>
      </c>
      <c r="K797" s="87">
        <f>SUMIFS(VENTAS[Cantidad],VENTAS[Código del producto Vendido],STOCK[[#This Row],[Code]])</f>
        <v>0</v>
      </c>
      <c r="L797" s="87">
        <f>STOCK[[#This Row],[Entradas]]-STOCK[[#This Row],[Salidas]]</f>
        <v>1</v>
      </c>
      <c r="M797" s="12">
        <f>STOCK[[#This Row],[Precio Final]]*10%</f>
        <v>1.5</v>
      </c>
      <c r="N797" s="12">
        <v>0</v>
      </c>
      <c r="O797" s="12">
        <v>0</v>
      </c>
      <c r="P797" s="12">
        <v>6.49</v>
      </c>
      <c r="Q797" s="87">
        <v>0</v>
      </c>
      <c r="R797" s="12">
        <v>0</v>
      </c>
      <c r="S797" s="12">
        <v>3</v>
      </c>
      <c r="T797" s="12">
        <f>STOCK[[#This Row],[Costo Unitario (USD)]]+STOCK[[#This Row],[Costo Envío (USD)]]+STOCK[[#This Row],[Comisión 10%]]</f>
        <v>10.99</v>
      </c>
      <c r="U797" s="12">
        <f>STOCK[[#This Row],[Costo total]]*1.5</f>
        <v>16.484999999999999</v>
      </c>
      <c r="V797" s="12">
        <v>15</v>
      </c>
      <c r="W797" s="12">
        <f>STOCK[[#This Row],[Precio Final]]-STOCK[[#This Row],[Costo total]]</f>
        <v>4.01</v>
      </c>
      <c r="X797" s="12">
        <f>STOCK[[#This Row],[Ganancia Unitaria]]*STOCK[[#This Row],[Salidas]]</f>
        <v>0</v>
      </c>
      <c r="AA797" s="12">
        <f>STOCK[[#This Row],[Costo total]]*STOCK[[#This Row],[Entradas]]</f>
        <v>10.99</v>
      </c>
      <c r="AB797" s="12">
        <f>STOCK[[#This Row],[Stock Actual]]*STOCK[[#This Row],[Costo total]]</f>
        <v>10.99</v>
      </c>
    </row>
    <row r="798" spans="1:28" s="7" customFormat="1" ht="50" customHeight="1" x14ac:dyDescent="0.15">
      <c r="A798" s="7" t="s">
        <v>1410</v>
      </c>
      <c r="B798" s="70"/>
      <c r="C798" s="7" t="s">
        <v>4</v>
      </c>
      <c r="D798" s="7" t="s">
        <v>1796</v>
      </c>
      <c r="E798" s="7" t="s">
        <v>2260</v>
      </c>
      <c r="F798" s="7" t="s">
        <v>2190</v>
      </c>
      <c r="G798" s="7" t="s">
        <v>1144</v>
      </c>
      <c r="H798" s="7">
        <f>STOCK[[#This Row],[Precio Final]]</f>
        <v>15</v>
      </c>
      <c r="I798" s="7">
        <f>STOCK[[#This Row],[Precio Venta Ideal (x1.5)]]</f>
        <v>16.484999999999999</v>
      </c>
      <c r="J798" s="8">
        <v>2</v>
      </c>
      <c r="K798" s="8">
        <f>SUMIFS(VENTAS[Cantidad],VENTAS[Código del producto Vendido],STOCK[[#This Row],[Code]])</f>
        <v>2</v>
      </c>
      <c r="L798" s="8">
        <f>STOCK[[#This Row],[Entradas]]-STOCK[[#This Row],[Salidas]]</f>
        <v>0</v>
      </c>
      <c r="M798" s="7">
        <f>STOCK[[#This Row],[Precio Final]]*10%</f>
        <v>1.5</v>
      </c>
      <c r="N798" s="7">
        <v>0</v>
      </c>
      <c r="O798" s="7">
        <v>0</v>
      </c>
      <c r="P798" s="7">
        <v>6.49</v>
      </c>
      <c r="Q798" s="8">
        <v>0</v>
      </c>
      <c r="R798" s="7">
        <v>0</v>
      </c>
      <c r="S798" s="7">
        <v>3</v>
      </c>
      <c r="T798" s="12">
        <f>STOCK[[#This Row],[Costo Unitario (USD)]]+STOCK[[#This Row],[Costo Envío (USD)]]+STOCK[[#This Row],[Comisión 10%]]</f>
        <v>10.99</v>
      </c>
      <c r="U798" s="7">
        <f>STOCK[[#This Row],[Costo total]]*1.5</f>
        <v>16.484999999999999</v>
      </c>
      <c r="V798" s="7">
        <v>15</v>
      </c>
      <c r="W798" s="7">
        <f>STOCK[[#This Row],[Precio Final]]-STOCK[[#This Row],[Costo total]]</f>
        <v>4.01</v>
      </c>
      <c r="X798" s="7">
        <f>STOCK[[#This Row],[Ganancia Unitaria]]*STOCK[[#This Row],[Salidas]]</f>
        <v>8.02</v>
      </c>
      <c r="AA798" s="7">
        <f>STOCK[[#This Row],[Costo total]]*STOCK[[#This Row],[Entradas]]</f>
        <v>21.98</v>
      </c>
      <c r="AB798" s="7">
        <f>STOCK[[#This Row],[Stock Actual]]*STOCK[[#This Row],[Costo total]]</f>
        <v>0</v>
      </c>
    </row>
    <row r="799" spans="1:28" s="12" customFormat="1" ht="50" customHeight="1" x14ac:dyDescent="0.15">
      <c r="A799" s="12" t="s">
        <v>1411</v>
      </c>
      <c r="B799" s="70"/>
      <c r="C799" s="12" t="s">
        <v>4</v>
      </c>
      <c r="D799" s="12" t="s">
        <v>1796</v>
      </c>
      <c r="E799" s="12" t="s">
        <v>1686</v>
      </c>
      <c r="F799" s="12" t="s">
        <v>2189</v>
      </c>
      <c r="G799" s="12" t="s">
        <v>1144</v>
      </c>
      <c r="H799" s="12">
        <f>STOCK[[#This Row],[Precio Final]]</f>
        <v>15</v>
      </c>
      <c r="I799" s="12">
        <f>STOCK[[#This Row],[Precio Venta Ideal (x1.5)]]</f>
        <v>16.484999999999999</v>
      </c>
      <c r="J799" s="87">
        <v>1</v>
      </c>
      <c r="K799" s="87">
        <f>SUMIFS(VENTAS[Cantidad],VENTAS[Código del producto Vendido],STOCK[[#This Row],[Code]])</f>
        <v>1</v>
      </c>
      <c r="L799" s="87">
        <f>STOCK[[#This Row],[Entradas]]-STOCK[[#This Row],[Salidas]]</f>
        <v>0</v>
      </c>
      <c r="M799" s="12">
        <f>STOCK[[#This Row],[Precio Final]]*10%</f>
        <v>1.5</v>
      </c>
      <c r="N799" s="12">
        <v>0</v>
      </c>
      <c r="O799" s="12">
        <v>0</v>
      </c>
      <c r="P799" s="12">
        <v>6.49</v>
      </c>
      <c r="Q799" s="87">
        <v>0</v>
      </c>
      <c r="R799" s="12">
        <v>0</v>
      </c>
      <c r="S799" s="12">
        <v>3</v>
      </c>
      <c r="T799" s="12">
        <f>STOCK[[#This Row],[Costo Unitario (USD)]]+STOCK[[#This Row],[Costo Envío (USD)]]+STOCK[[#This Row],[Comisión 10%]]</f>
        <v>10.99</v>
      </c>
      <c r="U799" s="12">
        <f>STOCK[[#This Row],[Costo total]]*1.5</f>
        <v>16.484999999999999</v>
      </c>
      <c r="V799" s="12">
        <v>15</v>
      </c>
      <c r="W799" s="12">
        <f>STOCK[[#This Row],[Precio Final]]-STOCK[[#This Row],[Costo total]]</f>
        <v>4.01</v>
      </c>
      <c r="X799" s="12">
        <f>STOCK[[#This Row],[Ganancia Unitaria]]*STOCK[[#This Row],[Salidas]]</f>
        <v>4.01</v>
      </c>
      <c r="AA799" s="12">
        <f>STOCK[[#This Row],[Costo total]]*STOCK[[#This Row],[Entradas]]</f>
        <v>10.99</v>
      </c>
      <c r="AB799" s="12">
        <f>STOCK[[#This Row],[Stock Actual]]*STOCK[[#This Row],[Costo total]]</f>
        <v>0</v>
      </c>
    </row>
    <row r="800" spans="1:28" s="7" customFormat="1" ht="50" customHeight="1" x14ac:dyDescent="0.15">
      <c r="A800" s="7" t="s">
        <v>1412</v>
      </c>
      <c r="B800" s="70"/>
      <c r="C800" s="7" t="s">
        <v>4</v>
      </c>
      <c r="D800" s="7" t="s">
        <v>1912</v>
      </c>
      <c r="E800" s="7" t="s">
        <v>1805</v>
      </c>
      <c r="F800" s="7" t="s">
        <v>239</v>
      </c>
      <c r="G800" s="7" t="s">
        <v>1480</v>
      </c>
      <c r="H800" s="7">
        <f>STOCK[[#This Row],[Precio Final]]</f>
        <v>20</v>
      </c>
      <c r="I800" s="7">
        <f>STOCK[[#This Row],[Precio Venta Ideal (x1.5)]]</f>
        <v>20.700000000000003</v>
      </c>
      <c r="J800" s="8">
        <v>3</v>
      </c>
      <c r="K800" s="8">
        <f>SUMIFS(VENTAS[Cantidad],VENTAS[Código del producto Vendido],STOCK[[#This Row],[Code]])</f>
        <v>3</v>
      </c>
      <c r="L800" s="8">
        <f>STOCK[[#This Row],[Entradas]]-STOCK[[#This Row],[Salidas]]</f>
        <v>0</v>
      </c>
      <c r="M800" s="7">
        <f>STOCK[[#This Row],[Precio Final]]*10%</f>
        <v>2</v>
      </c>
      <c r="N800" s="7">
        <v>0</v>
      </c>
      <c r="O800" s="7">
        <v>0</v>
      </c>
      <c r="P800" s="7">
        <v>10.3</v>
      </c>
      <c r="Q800" s="8">
        <v>0</v>
      </c>
      <c r="R800" s="7">
        <v>0</v>
      </c>
      <c r="S800" s="7">
        <v>1.5</v>
      </c>
      <c r="T800" s="12">
        <f>STOCK[[#This Row],[Costo Unitario (USD)]]+STOCK[[#This Row],[Costo Envío (USD)]]+STOCK[[#This Row],[Comisión 10%]]</f>
        <v>13.8</v>
      </c>
      <c r="U800" s="7">
        <f>STOCK[[#This Row],[Costo total]]*1.5</f>
        <v>20.700000000000003</v>
      </c>
      <c r="V800" s="7">
        <v>20</v>
      </c>
      <c r="W800" s="7">
        <f>STOCK[[#This Row],[Precio Final]]-STOCK[[#This Row],[Costo total]]</f>
        <v>6.1999999999999993</v>
      </c>
      <c r="X800" s="7">
        <f>STOCK[[#This Row],[Ganancia Unitaria]]*STOCK[[#This Row],[Salidas]]</f>
        <v>18.599999999999998</v>
      </c>
      <c r="Y800" s="7" t="s">
        <v>1479</v>
      </c>
      <c r="AA800" s="7">
        <f>STOCK[[#This Row],[Costo total]]*STOCK[[#This Row],[Entradas]]</f>
        <v>41.400000000000006</v>
      </c>
      <c r="AB800" s="7">
        <f>STOCK[[#This Row],[Stock Actual]]*STOCK[[#This Row],[Costo total]]</f>
        <v>0</v>
      </c>
    </row>
    <row r="801" spans="1:28" s="12" customFormat="1" ht="50" customHeight="1" x14ac:dyDescent="0.15">
      <c r="A801" s="12" t="s">
        <v>1717</v>
      </c>
      <c r="B801" s="70"/>
      <c r="C801" s="12" t="s">
        <v>4</v>
      </c>
      <c r="D801" s="12" t="s">
        <v>2050</v>
      </c>
      <c r="E801" s="12" t="s">
        <v>1687</v>
      </c>
      <c r="F801" s="12" t="s">
        <v>2215</v>
      </c>
      <c r="G801" s="12" t="s">
        <v>69</v>
      </c>
      <c r="H801" s="12">
        <f>STOCK[[#This Row],[Precio Final]]</f>
        <v>35</v>
      </c>
      <c r="I801" s="12">
        <f>STOCK[[#This Row],[Precio Venta Ideal (x1.5)]]</f>
        <v>31.29</v>
      </c>
      <c r="J801" s="87">
        <v>1</v>
      </c>
      <c r="K801" s="87">
        <f>SUMIFS(VENTAS[Cantidad],VENTAS[Código del producto Vendido],STOCK[[#This Row],[Code]])</f>
        <v>1</v>
      </c>
      <c r="L801" s="87">
        <f>STOCK[[#This Row],[Entradas]]-STOCK[[#This Row],[Salidas]]</f>
        <v>0</v>
      </c>
      <c r="M801" s="12">
        <f>STOCK[[#This Row],[Precio Final]]*10%</f>
        <v>3.5</v>
      </c>
      <c r="N801" s="12">
        <v>0</v>
      </c>
      <c r="O801" s="12">
        <v>0</v>
      </c>
      <c r="P801" s="12">
        <v>15.86</v>
      </c>
      <c r="Q801" s="87">
        <v>0</v>
      </c>
      <c r="R801" s="12">
        <v>0</v>
      </c>
      <c r="S801" s="12">
        <v>1.5</v>
      </c>
      <c r="T801" s="12">
        <f>STOCK[[#This Row],[Costo Unitario (USD)]]+STOCK[[#This Row],[Costo Envío (USD)]]+STOCK[[#This Row],[Comisión 10%]]</f>
        <v>20.86</v>
      </c>
      <c r="U801" s="12">
        <f>STOCK[[#This Row],[Costo total]]*1.5</f>
        <v>31.29</v>
      </c>
      <c r="V801" s="12">
        <v>35</v>
      </c>
      <c r="W801" s="12">
        <f>STOCK[[#This Row],[Precio Final]]-STOCK[[#This Row],[Costo total]]</f>
        <v>14.14</v>
      </c>
      <c r="X801" s="12">
        <f>STOCK[[#This Row],[Ganancia Unitaria]]*STOCK[[#This Row],[Salidas]]</f>
        <v>14.14</v>
      </c>
      <c r="AA801" s="12">
        <f>STOCK[[#This Row],[Costo total]]*STOCK[[#This Row],[Entradas]]</f>
        <v>20.86</v>
      </c>
      <c r="AB801" s="12">
        <f>STOCK[[#This Row],[Stock Actual]]*STOCK[[#This Row],[Costo total]]</f>
        <v>0</v>
      </c>
    </row>
    <row r="802" spans="1:28" s="7" customFormat="1" ht="50" customHeight="1" x14ac:dyDescent="0.15">
      <c r="A802" s="7" t="s">
        <v>1413</v>
      </c>
      <c r="B802" s="70"/>
      <c r="C802" s="7" t="s">
        <v>4</v>
      </c>
      <c r="D802" s="7" t="s">
        <v>2050</v>
      </c>
      <c r="E802" s="7" t="s">
        <v>1687</v>
      </c>
      <c r="F802" s="7" t="s">
        <v>2216</v>
      </c>
      <c r="G802" s="7" t="s">
        <v>69</v>
      </c>
      <c r="H802" s="7">
        <f>STOCK[[#This Row],[Precio Final]]</f>
        <v>35</v>
      </c>
      <c r="I802" s="7">
        <f>STOCK[[#This Row],[Precio Venta Ideal (x1.5)]]</f>
        <v>31.29</v>
      </c>
      <c r="J802" s="8">
        <v>1</v>
      </c>
      <c r="K802" s="8">
        <f>SUMIFS(VENTAS[Cantidad],VENTAS[Código del producto Vendido],STOCK[[#This Row],[Code]])</f>
        <v>1</v>
      </c>
      <c r="L802" s="8">
        <f>STOCK[[#This Row],[Entradas]]-STOCK[[#This Row],[Salidas]]</f>
        <v>0</v>
      </c>
      <c r="M802" s="7">
        <f>STOCK[[#This Row],[Precio Final]]*10%</f>
        <v>3.5</v>
      </c>
      <c r="N802" s="7">
        <v>0</v>
      </c>
      <c r="O802" s="7">
        <v>0</v>
      </c>
      <c r="P802" s="7">
        <v>15.86</v>
      </c>
      <c r="Q802" s="8">
        <v>0</v>
      </c>
      <c r="R802" s="7">
        <v>0</v>
      </c>
      <c r="S802" s="7">
        <v>1.5</v>
      </c>
      <c r="T802" s="12">
        <f>STOCK[[#This Row],[Costo Unitario (USD)]]+STOCK[[#This Row],[Costo Envío (USD)]]+STOCK[[#This Row],[Comisión 10%]]</f>
        <v>20.86</v>
      </c>
      <c r="U802" s="7">
        <f>STOCK[[#This Row],[Costo total]]*1.5</f>
        <v>31.29</v>
      </c>
      <c r="V802" s="7">
        <v>35</v>
      </c>
      <c r="W802" s="7">
        <f>STOCK[[#This Row],[Precio Final]]-STOCK[[#This Row],[Costo total]]</f>
        <v>14.14</v>
      </c>
      <c r="X802" s="7">
        <f>STOCK[[#This Row],[Ganancia Unitaria]]*STOCK[[#This Row],[Salidas]]</f>
        <v>14.14</v>
      </c>
      <c r="Y802" s="7" t="s">
        <v>1479</v>
      </c>
      <c r="AA802" s="7">
        <f>STOCK[[#This Row],[Costo total]]*STOCK[[#This Row],[Entradas]]</f>
        <v>20.86</v>
      </c>
      <c r="AB802" s="7">
        <f>STOCK[[#This Row],[Stock Actual]]*STOCK[[#This Row],[Costo total]]</f>
        <v>0</v>
      </c>
    </row>
    <row r="803" spans="1:28" s="12" customFormat="1" ht="50" customHeight="1" x14ac:dyDescent="0.15">
      <c r="A803" s="12" t="s">
        <v>1414</v>
      </c>
      <c r="B803" s="70"/>
      <c r="C803" s="12" t="s">
        <v>4</v>
      </c>
      <c r="D803" s="12" t="s">
        <v>26</v>
      </c>
      <c r="E803" s="12" t="s">
        <v>1688</v>
      </c>
      <c r="F803" s="12" t="s">
        <v>243</v>
      </c>
      <c r="G803" s="12" t="s">
        <v>69</v>
      </c>
      <c r="H803" s="12">
        <f>STOCK[[#This Row],[Precio Final]]</f>
        <v>30</v>
      </c>
      <c r="I803" s="12">
        <f>STOCK[[#This Row],[Precio Venta Ideal (x1.5)]]</f>
        <v>26.759999999999998</v>
      </c>
      <c r="J803" s="87">
        <v>2</v>
      </c>
      <c r="K803" s="87">
        <f>SUMIFS(VENTAS[Cantidad],VENTAS[Código del producto Vendido],STOCK[[#This Row],[Code]])</f>
        <v>2</v>
      </c>
      <c r="L803" s="87">
        <f>STOCK[[#This Row],[Entradas]]-STOCK[[#This Row],[Salidas]]</f>
        <v>0</v>
      </c>
      <c r="M803" s="12">
        <f>STOCK[[#This Row],[Precio Final]]*10%</f>
        <v>3</v>
      </c>
      <c r="N803" s="12">
        <v>0</v>
      </c>
      <c r="O803" s="12">
        <v>0</v>
      </c>
      <c r="P803" s="12">
        <v>13.34</v>
      </c>
      <c r="Q803" s="87">
        <v>0</v>
      </c>
      <c r="R803" s="12">
        <v>0</v>
      </c>
      <c r="S803" s="12">
        <v>1.5</v>
      </c>
      <c r="T803" s="12">
        <f>STOCK[[#This Row],[Costo Unitario (USD)]]+STOCK[[#This Row],[Costo Envío (USD)]]+STOCK[[#This Row],[Comisión 10%]]</f>
        <v>17.84</v>
      </c>
      <c r="U803" s="12">
        <f>STOCK[[#This Row],[Costo total]]*1.5</f>
        <v>26.759999999999998</v>
      </c>
      <c r="V803" s="12">
        <v>30</v>
      </c>
      <c r="W803" s="12">
        <f>STOCK[[#This Row],[Precio Final]]-STOCK[[#This Row],[Costo total]]</f>
        <v>12.16</v>
      </c>
      <c r="X803" s="12">
        <f>STOCK[[#This Row],[Ganancia Unitaria]]*STOCK[[#This Row],[Salidas]]</f>
        <v>24.32</v>
      </c>
      <c r="Y803" s="12" t="s">
        <v>1479</v>
      </c>
      <c r="AA803" s="12">
        <f>STOCK[[#This Row],[Costo total]]*STOCK[[#This Row],[Entradas]]</f>
        <v>35.68</v>
      </c>
      <c r="AB803" s="12">
        <f>STOCK[[#This Row],[Stock Actual]]*STOCK[[#This Row],[Costo total]]</f>
        <v>0</v>
      </c>
    </row>
    <row r="804" spans="1:28" s="7" customFormat="1" ht="50" customHeight="1" x14ac:dyDescent="0.15">
      <c r="A804" s="7" t="s">
        <v>1415</v>
      </c>
      <c r="B804" s="70"/>
      <c r="C804" s="7" t="s">
        <v>4</v>
      </c>
      <c r="D804" s="7" t="s">
        <v>26</v>
      </c>
      <c r="E804" s="7" t="s">
        <v>1688</v>
      </c>
      <c r="F804" s="7" t="s">
        <v>241</v>
      </c>
      <c r="G804" s="7" t="s">
        <v>69</v>
      </c>
      <c r="H804" s="7">
        <f>STOCK[[#This Row],[Precio Final]]</f>
        <v>30</v>
      </c>
      <c r="I804" s="7">
        <f>STOCK[[#This Row],[Precio Venta Ideal (x1.5)]]</f>
        <v>26.759999999999998</v>
      </c>
      <c r="J804" s="8">
        <v>1</v>
      </c>
      <c r="K804" s="8">
        <f>SUMIFS(VENTAS[Cantidad],VENTAS[Código del producto Vendido],STOCK[[#This Row],[Code]])</f>
        <v>1</v>
      </c>
      <c r="L804" s="8">
        <f>STOCK[[#This Row],[Entradas]]-STOCK[[#This Row],[Salidas]]</f>
        <v>0</v>
      </c>
      <c r="M804" s="7">
        <f>STOCK[[#This Row],[Precio Final]]*10%</f>
        <v>3</v>
      </c>
      <c r="N804" s="7">
        <v>0</v>
      </c>
      <c r="O804" s="7">
        <v>0</v>
      </c>
      <c r="P804" s="7">
        <v>13.34</v>
      </c>
      <c r="Q804" s="8">
        <v>0</v>
      </c>
      <c r="R804" s="7">
        <v>0</v>
      </c>
      <c r="S804" s="7">
        <v>1.5</v>
      </c>
      <c r="T804" s="12">
        <f>STOCK[[#This Row],[Costo Unitario (USD)]]+STOCK[[#This Row],[Costo Envío (USD)]]+STOCK[[#This Row],[Comisión 10%]]</f>
        <v>17.84</v>
      </c>
      <c r="U804" s="7">
        <f>STOCK[[#This Row],[Costo total]]*1.5</f>
        <v>26.759999999999998</v>
      </c>
      <c r="V804" s="7">
        <v>30</v>
      </c>
      <c r="W804" s="7">
        <f>STOCK[[#This Row],[Precio Final]]-STOCK[[#This Row],[Costo total]]</f>
        <v>12.16</v>
      </c>
      <c r="X804" s="7">
        <f>STOCK[[#This Row],[Ganancia Unitaria]]*STOCK[[#This Row],[Salidas]]</f>
        <v>12.16</v>
      </c>
      <c r="Y804" s="7" t="s">
        <v>1479</v>
      </c>
      <c r="AA804" s="7">
        <f>STOCK[[#This Row],[Costo total]]*STOCK[[#This Row],[Entradas]]</f>
        <v>17.84</v>
      </c>
      <c r="AB804" s="7">
        <f>STOCK[[#This Row],[Stock Actual]]*STOCK[[#This Row],[Costo total]]</f>
        <v>0</v>
      </c>
    </row>
    <row r="805" spans="1:28" s="12" customFormat="1" ht="50" customHeight="1" x14ac:dyDescent="0.15">
      <c r="A805" s="12" t="s">
        <v>1416</v>
      </c>
      <c r="B805" s="70"/>
      <c r="C805" s="12" t="s">
        <v>4</v>
      </c>
      <c r="D805" s="12" t="s">
        <v>2051</v>
      </c>
      <c r="E805" s="12" t="s">
        <v>2286</v>
      </c>
      <c r="F805" s="12" t="s">
        <v>2157</v>
      </c>
      <c r="G805" s="12" t="s">
        <v>69</v>
      </c>
      <c r="H805" s="12">
        <f>STOCK[[#This Row],[Precio Final]]</f>
        <v>30</v>
      </c>
      <c r="I805" s="12">
        <f>STOCK[[#This Row],[Precio Venta Ideal (x1.5)]]</f>
        <v>26.759999999999998</v>
      </c>
      <c r="J805" s="87">
        <v>2</v>
      </c>
      <c r="K805" s="87">
        <f>SUMIFS(VENTAS[Cantidad],VENTAS[Código del producto Vendido],STOCK[[#This Row],[Code]])</f>
        <v>2</v>
      </c>
      <c r="L805" s="87">
        <f>STOCK[[#This Row],[Entradas]]-STOCK[[#This Row],[Salidas]]</f>
        <v>0</v>
      </c>
      <c r="M805" s="12">
        <f>STOCK[[#This Row],[Precio Final]]*10%</f>
        <v>3</v>
      </c>
      <c r="N805" s="12">
        <v>0</v>
      </c>
      <c r="O805" s="12">
        <v>0</v>
      </c>
      <c r="P805" s="12">
        <v>13.34</v>
      </c>
      <c r="Q805" s="87">
        <v>0</v>
      </c>
      <c r="R805" s="12">
        <v>0</v>
      </c>
      <c r="S805" s="12">
        <v>1.5</v>
      </c>
      <c r="T805" s="12">
        <f>STOCK[[#This Row],[Costo Unitario (USD)]]+STOCK[[#This Row],[Costo Envío (USD)]]+STOCK[[#This Row],[Comisión 10%]]</f>
        <v>17.84</v>
      </c>
      <c r="U805" s="12">
        <f>STOCK[[#This Row],[Costo total]]*1.5</f>
        <v>26.759999999999998</v>
      </c>
      <c r="V805" s="12">
        <v>30</v>
      </c>
      <c r="W805" s="12">
        <f>STOCK[[#This Row],[Precio Final]]-STOCK[[#This Row],[Costo total]]</f>
        <v>12.16</v>
      </c>
      <c r="X805" s="12">
        <f>STOCK[[#This Row],[Ganancia Unitaria]]*STOCK[[#This Row],[Salidas]]</f>
        <v>24.32</v>
      </c>
      <c r="Y805" s="12" t="s">
        <v>1479</v>
      </c>
      <c r="AA805" s="12">
        <f>STOCK[[#This Row],[Costo total]]*STOCK[[#This Row],[Entradas]]</f>
        <v>35.68</v>
      </c>
      <c r="AB805" s="12">
        <f>STOCK[[#This Row],[Stock Actual]]*STOCK[[#This Row],[Costo total]]</f>
        <v>0</v>
      </c>
    </row>
    <row r="806" spans="1:28" s="7" customFormat="1" ht="50" customHeight="1" x14ac:dyDescent="0.15">
      <c r="A806" s="7" t="s">
        <v>1417</v>
      </c>
      <c r="B806" s="70"/>
      <c r="C806" s="7" t="s">
        <v>4</v>
      </c>
      <c r="D806" s="7" t="s">
        <v>1911</v>
      </c>
      <c r="E806" s="7" t="s">
        <v>1692</v>
      </c>
      <c r="F806" s="7" t="s">
        <v>2132</v>
      </c>
      <c r="G806" s="7" t="s">
        <v>69</v>
      </c>
      <c r="H806" s="7">
        <f>STOCK[[#This Row],[Precio Final]]</f>
        <v>22</v>
      </c>
      <c r="I806" s="7">
        <f>STOCK[[#This Row],[Precio Venta Ideal (x1.5)]]</f>
        <v>17.910000000000004</v>
      </c>
      <c r="J806" s="8">
        <v>4</v>
      </c>
      <c r="K806" s="8">
        <f>SUMIFS(VENTAS[Cantidad],VENTAS[Código del producto Vendido],STOCK[[#This Row],[Code]])</f>
        <v>4</v>
      </c>
      <c r="L806" s="8">
        <f>STOCK[[#This Row],[Entradas]]-STOCK[[#This Row],[Salidas]]</f>
        <v>0</v>
      </c>
      <c r="M806" s="7">
        <f>STOCK[[#This Row],[Precio Final]]*10%</f>
        <v>2.2000000000000002</v>
      </c>
      <c r="N806" s="7">
        <v>0</v>
      </c>
      <c r="O806" s="7">
        <v>0</v>
      </c>
      <c r="P806" s="7">
        <v>8.24</v>
      </c>
      <c r="Q806" s="8">
        <v>0</v>
      </c>
      <c r="R806" s="7">
        <v>0</v>
      </c>
      <c r="S806" s="7">
        <v>1.5</v>
      </c>
      <c r="T806" s="12">
        <f>STOCK[[#This Row],[Costo Unitario (USD)]]+STOCK[[#This Row],[Costo Envío (USD)]]+STOCK[[#This Row],[Comisión 10%]]</f>
        <v>11.940000000000001</v>
      </c>
      <c r="U806" s="7">
        <f>STOCK[[#This Row],[Costo total]]*1.5</f>
        <v>17.910000000000004</v>
      </c>
      <c r="V806" s="7">
        <v>22</v>
      </c>
      <c r="W806" s="7">
        <f>STOCK[[#This Row],[Precio Final]]-STOCK[[#This Row],[Costo total]]</f>
        <v>10.059999999999999</v>
      </c>
      <c r="X806" s="7">
        <f>STOCK[[#This Row],[Ganancia Unitaria]]*STOCK[[#This Row],[Salidas]]</f>
        <v>40.239999999999995</v>
      </c>
      <c r="Y806" s="7" t="s">
        <v>1479</v>
      </c>
      <c r="AA806" s="7">
        <f>STOCK[[#This Row],[Costo total]]*STOCK[[#This Row],[Entradas]]</f>
        <v>47.760000000000005</v>
      </c>
      <c r="AB806" s="7">
        <f>STOCK[[#This Row],[Stock Actual]]*STOCK[[#This Row],[Costo total]]</f>
        <v>0</v>
      </c>
    </row>
    <row r="807" spans="1:28" s="12" customFormat="1" ht="50" customHeight="1" x14ac:dyDescent="0.15">
      <c r="A807" s="12" t="s">
        <v>1418</v>
      </c>
      <c r="B807" s="70"/>
      <c r="C807" s="12" t="s">
        <v>4</v>
      </c>
      <c r="D807" s="12" t="s">
        <v>1911</v>
      </c>
      <c r="E807" s="12" t="s">
        <v>1692</v>
      </c>
      <c r="F807" s="12" t="s">
        <v>2103</v>
      </c>
      <c r="G807" s="12" t="s">
        <v>69</v>
      </c>
      <c r="H807" s="12">
        <f>STOCK[[#This Row],[Precio Final]]</f>
        <v>22</v>
      </c>
      <c r="I807" s="12">
        <f>STOCK[[#This Row],[Precio Venta Ideal (x1.5)]]</f>
        <v>17.910000000000004</v>
      </c>
      <c r="J807" s="87">
        <v>3</v>
      </c>
      <c r="K807" s="87">
        <f>SUMIFS(VENTAS[Cantidad],VENTAS[Código del producto Vendido],STOCK[[#This Row],[Code]])</f>
        <v>2</v>
      </c>
      <c r="L807" s="87">
        <f>STOCK[[#This Row],[Entradas]]-STOCK[[#This Row],[Salidas]]</f>
        <v>1</v>
      </c>
      <c r="M807" s="12">
        <f>STOCK[[#This Row],[Precio Final]]*10%</f>
        <v>2.2000000000000002</v>
      </c>
      <c r="N807" s="12">
        <v>0</v>
      </c>
      <c r="O807" s="12">
        <v>0</v>
      </c>
      <c r="P807" s="12">
        <v>8.24</v>
      </c>
      <c r="Q807" s="87">
        <v>0</v>
      </c>
      <c r="R807" s="12">
        <v>0</v>
      </c>
      <c r="S807" s="12">
        <v>1.5</v>
      </c>
      <c r="T807" s="12">
        <f>STOCK[[#This Row],[Costo Unitario (USD)]]+STOCK[[#This Row],[Costo Envío (USD)]]+STOCK[[#This Row],[Comisión 10%]]</f>
        <v>11.940000000000001</v>
      </c>
      <c r="U807" s="12">
        <f>STOCK[[#This Row],[Costo total]]*1.5</f>
        <v>17.910000000000004</v>
      </c>
      <c r="V807" s="12">
        <v>22</v>
      </c>
      <c r="W807" s="12">
        <f>STOCK[[#This Row],[Precio Final]]-STOCK[[#This Row],[Costo total]]</f>
        <v>10.059999999999999</v>
      </c>
      <c r="X807" s="12">
        <f>STOCK[[#This Row],[Ganancia Unitaria]]*STOCK[[#This Row],[Salidas]]</f>
        <v>20.119999999999997</v>
      </c>
      <c r="Y807" s="12" t="s">
        <v>1479</v>
      </c>
      <c r="AA807" s="12">
        <f>STOCK[[#This Row],[Costo total]]*STOCK[[#This Row],[Entradas]]</f>
        <v>35.820000000000007</v>
      </c>
      <c r="AB807" s="12">
        <f>STOCK[[#This Row],[Stock Actual]]*STOCK[[#This Row],[Costo total]]</f>
        <v>11.940000000000001</v>
      </c>
    </row>
    <row r="808" spans="1:28" s="7" customFormat="1" ht="50" customHeight="1" x14ac:dyDescent="0.15">
      <c r="A808" s="7" t="s">
        <v>1419</v>
      </c>
      <c r="B808" s="70"/>
      <c r="C808" s="7" t="s">
        <v>4</v>
      </c>
      <c r="D808" s="7" t="s">
        <v>1912</v>
      </c>
      <c r="E808" s="7" t="s">
        <v>1692</v>
      </c>
      <c r="F808" s="7" t="s">
        <v>244</v>
      </c>
      <c r="G808" s="7" t="s">
        <v>69</v>
      </c>
      <c r="H808" s="7">
        <f>STOCK[[#This Row],[Precio Final]]</f>
        <v>22</v>
      </c>
      <c r="I808" s="7">
        <f>STOCK[[#This Row],[Precio Venta Ideal (x1.5)]]</f>
        <v>17.910000000000004</v>
      </c>
      <c r="J808" s="8">
        <v>2</v>
      </c>
      <c r="K808" s="8">
        <f>SUMIFS(VENTAS[Cantidad],VENTAS[Código del producto Vendido],STOCK[[#This Row],[Code]])</f>
        <v>2</v>
      </c>
      <c r="L808" s="8">
        <f>STOCK[[#This Row],[Entradas]]-STOCK[[#This Row],[Salidas]]</f>
        <v>0</v>
      </c>
      <c r="M808" s="7">
        <f>STOCK[[#This Row],[Precio Final]]*10%</f>
        <v>2.2000000000000002</v>
      </c>
      <c r="N808" s="7">
        <v>0</v>
      </c>
      <c r="O808" s="7">
        <v>0</v>
      </c>
      <c r="P808" s="7">
        <v>8.24</v>
      </c>
      <c r="Q808" s="8">
        <v>0</v>
      </c>
      <c r="R808" s="7">
        <v>0</v>
      </c>
      <c r="S808" s="7">
        <v>1.5</v>
      </c>
      <c r="T808" s="12">
        <f>STOCK[[#This Row],[Costo Unitario (USD)]]+STOCK[[#This Row],[Costo Envío (USD)]]+STOCK[[#This Row],[Comisión 10%]]</f>
        <v>11.940000000000001</v>
      </c>
      <c r="U808" s="7">
        <f>STOCK[[#This Row],[Costo total]]*1.5</f>
        <v>17.910000000000004</v>
      </c>
      <c r="V808" s="7">
        <v>22</v>
      </c>
      <c r="W808" s="7">
        <f>STOCK[[#This Row],[Precio Final]]-STOCK[[#This Row],[Costo total]]</f>
        <v>10.059999999999999</v>
      </c>
      <c r="X808" s="7">
        <f>STOCK[[#This Row],[Ganancia Unitaria]]*STOCK[[#This Row],[Salidas]]</f>
        <v>20.119999999999997</v>
      </c>
      <c r="Y808" s="7" t="s">
        <v>1479</v>
      </c>
      <c r="AA808" s="7">
        <f>STOCK[[#This Row],[Costo total]]*STOCK[[#This Row],[Entradas]]</f>
        <v>23.880000000000003</v>
      </c>
      <c r="AB808" s="7">
        <f>STOCK[[#This Row],[Stock Actual]]*STOCK[[#This Row],[Costo total]]</f>
        <v>0</v>
      </c>
    </row>
    <row r="809" spans="1:28" s="12" customFormat="1" ht="50" customHeight="1" x14ac:dyDescent="0.15">
      <c r="A809" s="12" t="s">
        <v>1420</v>
      </c>
      <c r="B809" s="70"/>
      <c r="C809" s="12" t="s">
        <v>4</v>
      </c>
      <c r="D809" s="12" t="s">
        <v>26</v>
      </c>
      <c r="E809" s="12" t="s">
        <v>1689</v>
      </c>
      <c r="F809" s="12" t="s">
        <v>243</v>
      </c>
      <c r="G809" s="12" t="s">
        <v>69</v>
      </c>
      <c r="H809" s="12">
        <f>STOCK[[#This Row],[Precio Final]]</f>
        <v>30</v>
      </c>
      <c r="I809" s="12">
        <f>STOCK[[#This Row],[Precio Venta Ideal (x1.5)]]</f>
        <v>27.134999999999998</v>
      </c>
      <c r="J809" s="87">
        <v>1</v>
      </c>
      <c r="K809" s="87">
        <f>SUMIFS(VENTAS[Cantidad],VENTAS[Código del producto Vendido],STOCK[[#This Row],[Code]])</f>
        <v>1</v>
      </c>
      <c r="L809" s="87">
        <f>STOCK[[#This Row],[Entradas]]-STOCK[[#This Row],[Salidas]]</f>
        <v>0</v>
      </c>
      <c r="M809" s="12">
        <f>STOCK[[#This Row],[Precio Final]]*10%</f>
        <v>3</v>
      </c>
      <c r="N809" s="12">
        <v>0</v>
      </c>
      <c r="O809" s="12">
        <v>0</v>
      </c>
      <c r="P809" s="12">
        <v>13.59</v>
      </c>
      <c r="Q809" s="87">
        <v>0</v>
      </c>
      <c r="R809" s="12">
        <v>0</v>
      </c>
      <c r="S809" s="12">
        <v>1.5</v>
      </c>
      <c r="T809" s="12">
        <f>STOCK[[#This Row],[Costo Unitario (USD)]]+STOCK[[#This Row],[Costo Envío (USD)]]+STOCK[[#This Row],[Comisión 10%]]</f>
        <v>18.09</v>
      </c>
      <c r="U809" s="12">
        <f>STOCK[[#This Row],[Costo total]]*1.5</f>
        <v>27.134999999999998</v>
      </c>
      <c r="V809" s="12">
        <v>30</v>
      </c>
      <c r="W809" s="12">
        <f>STOCK[[#This Row],[Precio Final]]-STOCK[[#This Row],[Costo total]]</f>
        <v>11.91</v>
      </c>
      <c r="X809" s="12">
        <f>STOCK[[#This Row],[Ganancia Unitaria]]*STOCK[[#This Row],[Salidas]]</f>
        <v>11.91</v>
      </c>
      <c r="Y809" s="12" t="s">
        <v>1479</v>
      </c>
      <c r="AA809" s="12">
        <f>STOCK[[#This Row],[Costo total]]*STOCK[[#This Row],[Entradas]]</f>
        <v>18.09</v>
      </c>
      <c r="AB809" s="12">
        <f>STOCK[[#This Row],[Stock Actual]]*STOCK[[#This Row],[Costo total]]</f>
        <v>0</v>
      </c>
    </row>
    <row r="810" spans="1:28" s="7" customFormat="1" ht="50" customHeight="1" x14ac:dyDescent="0.15">
      <c r="A810" s="7" t="s">
        <v>1421</v>
      </c>
      <c r="B810" s="70"/>
      <c r="C810" s="7" t="s">
        <v>4</v>
      </c>
      <c r="D810" s="7" t="s">
        <v>26</v>
      </c>
      <c r="E810" s="7" t="s">
        <v>1689</v>
      </c>
      <c r="F810" s="7" t="s">
        <v>2103</v>
      </c>
      <c r="G810" s="7" t="s">
        <v>69</v>
      </c>
      <c r="H810" s="7">
        <f>STOCK[[#This Row],[Precio Final]]</f>
        <v>30</v>
      </c>
      <c r="I810" s="7">
        <f>STOCK[[#This Row],[Precio Venta Ideal (x1.5)]]</f>
        <v>27.134999999999998</v>
      </c>
      <c r="J810" s="8">
        <v>1</v>
      </c>
      <c r="K810" s="8">
        <f>SUMIFS(VENTAS[Cantidad],VENTAS[Código del producto Vendido],STOCK[[#This Row],[Code]])</f>
        <v>1</v>
      </c>
      <c r="L810" s="8">
        <f>STOCK[[#This Row],[Entradas]]-STOCK[[#This Row],[Salidas]]</f>
        <v>0</v>
      </c>
      <c r="M810" s="7">
        <f>STOCK[[#This Row],[Precio Final]]*10%</f>
        <v>3</v>
      </c>
      <c r="N810" s="7">
        <v>0</v>
      </c>
      <c r="O810" s="7">
        <v>0</v>
      </c>
      <c r="P810" s="7">
        <v>13.59</v>
      </c>
      <c r="Q810" s="8">
        <v>0</v>
      </c>
      <c r="R810" s="7">
        <v>0</v>
      </c>
      <c r="S810" s="7">
        <v>1.5</v>
      </c>
      <c r="T810" s="12">
        <f>STOCK[[#This Row],[Costo Unitario (USD)]]+STOCK[[#This Row],[Costo Envío (USD)]]+STOCK[[#This Row],[Comisión 10%]]</f>
        <v>18.09</v>
      </c>
      <c r="U810" s="7">
        <f>STOCK[[#This Row],[Costo total]]*1.5</f>
        <v>27.134999999999998</v>
      </c>
      <c r="V810" s="7">
        <v>30</v>
      </c>
      <c r="W810" s="7">
        <f>STOCK[[#This Row],[Precio Final]]-STOCK[[#This Row],[Costo total]]</f>
        <v>11.91</v>
      </c>
      <c r="X810" s="7">
        <f>STOCK[[#This Row],[Ganancia Unitaria]]*STOCK[[#This Row],[Salidas]]</f>
        <v>11.91</v>
      </c>
      <c r="Y810" s="7" t="s">
        <v>1479</v>
      </c>
      <c r="AA810" s="7">
        <f>STOCK[[#This Row],[Costo total]]*STOCK[[#This Row],[Entradas]]</f>
        <v>18.09</v>
      </c>
      <c r="AB810" s="7">
        <f>STOCK[[#This Row],[Stock Actual]]*STOCK[[#This Row],[Costo total]]</f>
        <v>0</v>
      </c>
    </row>
    <row r="811" spans="1:28" s="12" customFormat="1" ht="50" customHeight="1" x14ac:dyDescent="0.15">
      <c r="A811" s="12" t="s">
        <v>1422</v>
      </c>
      <c r="B811" s="70"/>
      <c r="C811" s="12" t="s">
        <v>4</v>
      </c>
      <c r="D811" s="12" t="s">
        <v>26</v>
      </c>
      <c r="E811" s="12" t="s">
        <v>1532</v>
      </c>
      <c r="F811" s="12" t="s">
        <v>2132</v>
      </c>
      <c r="G811" s="12" t="s">
        <v>69</v>
      </c>
      <c r="H811" s="12">
        <f>STOCK[[#This Row],[Precio Final]]</f>
        <v>25</v>
      </c>
      <c r="I811" s="12">
        <f>STOCK[[#This Row],[Precio Venta Ideal (x1.5)]]</f>
        <v>22.35</v>
      </c>
      <c r="J811" s="87">
        <v>1</v>
      </c>
      <c r="K811" s="87">
        <f>SUMIFS(VENTAS[Cantidad],VENTAS[Código del producto Vendido],STOCK[[#This Row],[Code]])</f>
        <v>1</v>
      </c>
      <c r="L811" s="87">
        <f>STOCK[[#This Row],[Entradas]]-STOCK[[#This Row],[Salidas]]</f>
        <v>0</v>
      </c>
      <c r="M811" s="12">
        <f>STOCK[[#This Row],[Precio Final]]*10%</f>
        <v>2.5</v>
      </c>
      <c r="N811" s="12">
        <v>0</v>
      </c>
      <c r="O811" s="12">
        <v>0</v>
      </c>
      <c r="P811" s="12">
        <v>10.9</v>
      </c>
      <c r="Q811" s="87">
        <v>0</v>
      </c>
      <c r="R811" s="12">
        <v>0</v>
      </c>
      <c r="S811" s="12">
        <v>1.5</v>
      </c>
      <c r="T811" s="12">
        <f>STOCK[[#This Row],[Costo Unitario (USD)]]+STOCK[[#This Row],[Costo Envío (USD)]]+STOCK[[#This Row],[Comisión 10%]]</f>
        <v>14.9</v>
      </c>
      <c r="U811" s="12">
        <f>STOCK[[#This Row],[Costo total]]*1.5</f>
        <v>22.35</v>
      </c>
      <c r="V811" s="12">
        <v>25</v>
      </c>
      <c r="W811" s="12">
        <f>STOCK[[#This Row],[Precio Final]]-STOCK[[#This Row],[Costo total]]</f>
        <v>10.1</v>
      </c>
      <c r="X811" s="12">
        <f>STOCK[[#This Row],[Ganancia Unitaria]]*STOCK[[#This Row],[Salidas]]</f>
        <v>10.1</v>
      </c>
      <c r="Y811" s="12" t="s">
        <v>1479</v>
      </c>
      <c r="AA811" s="12">
        <f>STOCK[[#This Row],[Costo total]]*STOCK[[#This Row],[Entradas]]</f>
        <v>14.9</v>
      </c>
      <c r="AB811" s="12">
        <f>STOCK[[#This Row],[Stock Actual]]*STOCK[[#This Row],[Costo total]]</f>
        <v>0</v>
      </c>
    </row>
    <row r="812" spans="1:28" s="7" customFormat="1" ht="50" customHeight="1" x14ac:dyDescent="0.15">
      <c r="A812" s="7" t="s">
        <v>1423</v>
      </c>
      <c r="B812" s="70"/>
      <c r="C812" s="7" t="s">
        <v>4</v>
      </c>
      <c r="D812" s="7" t="s">
        <v>2697</v>
      </c>
      <c r="E812" s="7" t="s">
        <v>1532</v>
      </c>
      <c r="F812" s="7" t="s">
        <v>2103</v>
      </c>
      <c r="G812" s="7" t="s">
        <v>69</v>
      </c>
      <c r="H812" s="7">
        <f>STOCK[[#This Row],[Precio Final]]</f>
        <v>35</v>
      </c>
      <c r="I812" s="7">
        <f>STOCK[[#This Row],[Precio Venta Ideal (x1.5)]]</f>
        <v>23.85</v>
      </c>
      <c r="J812" s="8">
        <v>2</v>
      </c>
      <c r="K812" s="8">
        <f>SUMIFS(VENTAS[Cantidad],VENTAS[Código del producto Vendido],STOCK[[#This Row],[Code]])</f>
        <v>2</v>
      </c>
      <c r="L812" s="8">
        <f>STOCK[[#This Row],[Entradas]]-STOCK[[#This Row],[Salidas]]</f>
        <v>0</v>
      </c>
      <c r="M812" s="7">
        <f>STOCK[[#This Row],[Precio Final]]*10%</f>
        <v>3.5</v>
      </c>
      <c r="N812" s="7">
        <v>0</v>
      </c>
      <c r="O812" s="7">
        <v>0</v>
      </c>
      <c r="P812" s="7">
        <v>10.9</v>
      </c>
      <c r="Q812" s="8">
        <v>0</v>
      </c>
      <c r="R812" s="7">
        <v>0</v>
      </c>
      <c r="S812" s="7">
        <v>1.5</v>
      </c>
      <c r="T812" s="12">
        <f>STOCK[[#This Row],[Costo Unitario (USD)]]+STOCK[[#This Row],[Costo Envío (USD)]]+STOCK[[#This Row],[Comisión 10%]]</f>
        <v>15.9</v>
      </c>
      <c r="U812" s="7">
        <f>STOCK[[#This Row],[Costo total]]*1.5</f>
        <v>23.85</v>
      </c>
      <c r="V812" s="7">
        <v>35</v>
      </c>
      <c r="W812" s="7">
        <f>STOCK[[#This Row],[Precio Final]]-STOCK[[#This Row],[Costo total]]</f>
        <v>19.100000000000001</v>
      </c>
      <c r="X812" s="7">
        <f>STOCK[[#This Row],[Ganancia Unitaria]]*STOCK[[#This Row],[Salidas]]</f>
        <v>38.200000000000003</v>
      </c>
      <c r="Y812" s="7" t="s">
        <v>1479</v>
      </c>
      <c r="AA812" s="7">
        <f>STOCK[[#This Row],[Costo total]]*STOCK[[#This Row],[Entradas]]</f>
        <v>31.8</v>
      </c>
      <c r="AB812" s="7">
        <f>STOCK[[#This Row],[Stock Actual]]*STOCK[[#This Row],[Costo total]]</f>
        <v>0</v>
      </c>
    </row>
    <row r="813" spans="1:28" s="12" customFormat="1" ht="50" customHeight="1" x14ac:dyDescent="0.15">
      <c r="A813" s="12" t="s">
        <v>1424</v>
      </c>
      <c r="B813" s="70"/>
      <c r="C813" s="12" t="s">
        <v>4</v>
      </c>
      <c r="D813" s="12" t="s">
        <v>26</v>
      </c>
      <c r="E813" s="12" t="s">
        <v>1532</v>
      </c>
      <c r="F813" s="12" t="s">
        <v>244</v>
      </c>
      <c r="G813" s="12" t="s">
        <v>69</v>
      </c>
      <c r="H813" s="12">
        <f>STOCK[[#This Row],[Precio Final]]</f>
        <v>25</v>
      </c>
      <c r="I813" s="12">
        <f>STOCK[[#This Row],[Precio Venta Ideal (x1.5)]]</f>
        <v>22.35</v>
      </c>
      <c r="J813" s="87">
        <v>1</v>
      </c>
      <c r="K813" s="87">
        <f>SUMIFS(VENTAS[Cantidad],VENTAS[Código del producto Vendido],STOCK[[#This Row],[Code]])</f>
        <v>1</v>
      </c>
      <c r="L813" s="87">
        <f>STOCK[[#This Row],[Entradas]]-STOCK[[#This Row],[Salidas]]</f>
        <v>0</v>
      </c>
      <c r="M813" s="12">
        <f>STOCK[[#This Row],[Precio Final]]*10%</f>
        <v>2.5</v>
      </c>
      <c r="N813" s="12">
        <v>0</v>
      </c>
      <c r="O813" s="12">
        <v>0</v>
      </c>
      <c r="P813" s="12">
        <v>10.9</v>
      </c>
      <c r="Q813" s="87">
        <v>0</v>
      </c>
      <c r="R813" s="12">
        <v>0</v>
      </c>
      <c r="S813" s="12">
        <v>1.5</v>
      </c>
      <c r="T813" s="12">
        <f>STOCK[[#This Row],[Costo Unitario (USD)]]+STOCK[[#This Row],[Costo Envío (USD)]]+STOCK[[#This Row],[Comisión 10%]]</f>
        <v>14.9</v>
      </c>
      <c r="U813" s="12">
        <f>STOCK[[#This Row],[Costo total]]*1.5</f>
        <v>22.35</v>
      </c>
      <c r="V813" s="12">
        <v>25</v>
      </c>
      <c r="W813" s="12">
        <f>STOCK[[#This Row],[Precio Final]]-STOCK[[#This Row],[Costo total]]</f>
        <v>10.1</v>
      </c>
      <c r="X813" s="12">
        <f>STOCK[[#This Row],[Ganancia Unitaria]]*STOCK[[#This Row],[Salidas]]</f>
        <v>10.1</v>
      </c>
      <c r="Y813" s="12" t="s">
        <v>1479</v>
      </c>
      <c r="AA813" s="12">
        <f>STOCK[[#This Row],[Costo total]]*STOCK[[#This Row],[Entradas]]</f>
        <v>14.9</v>
      </c>
      <c r="AB813" s="12">
        <f>STOCK[[#This Row],[Stock Actual]]*STOCK[[#This Row],[Costo total]]</f>
        <v>0</v>
      </c>
    </row>
    <row r="814" spans="1:28" s="7" customFormat="1" ht="50" customHeight="1" x14ac:dyDescent="0.15">
      <c r="A814" s="7" t="s">
        <v>1425</v>
      </c>
      <c r="B814" s="70"/>
      <c r="C814" s="7" t="s">
        <v>4</v>
      </c>
      <c r="D814" s="7" t="s">
        <v>1905</v>
      </c>
      <c r="E814" s="7" t="s">
        <v>1687</v>
      </c>
      <c r="F814" s="7" t="s">
        <v>252</v>
      </c>
      <c r="G814" s="7" t="s">
        <v>69</v>
      </c>
      <c r="H814" s="7">
        <f>STOCK[[#This Row],[Precio Final]]</f>
        <v>40</v>
      </c>
      <c r="I814" s="7">
        <f>STOCK[[#This Row],[Precio Venta Ideal (x1.5)]]</f>
        <v>37.29</v>
      </c>
      <c r="J814" s="8">
        <v>1</v>
      </c>
      <c r="K814" s="8">
        <f>SUMIFS(VENTAS[Cantidad],VENTAS[Código del producto Vendido],STOCK[[#This Row],[Code]])</f>
        <v>1</v>
      </c>
      <c r="L814" s="8">
        <f>STOCK[[#This Row],[Entradas]]-STOCK[[#This Row],[Salidas]]</f>
        <v>0</v>
      </c>
      <c r="M814" s="7">
        <f>STOCK[[#This Row],[Precio Final]]*10%</f>
        <v>4</v>
      </c>
      <c r="N814" s="7">
        <v>0</v>
      </c>
      <c r="O814" s="7">
        <v>0</v>
      </c>
      <c r="P814" s="7">
        <v>15.86</v>
      </c>
      <c r="Q814" s="8">
        <v>0</v>
      </c>
      <c r="R814" s="7">
        <v>0</v>
      </c>
      <c r="S814" s="7">
        <v>5</v>
      </c>
      <c r="T814" s="12">
        <f>STOCK[[#This Row],[Costo Unitario (USD)]]+STOCK[[#This Row],[Costo Envío (USD)]]+STOCK[[#This Row],[Comisión 10%]]</f>
        <v>24.86</v>
      </c>
      <c r="U814" s="7">
        <f>STOCK[[#This Row],[Costo total]]*1.5</f>
        <v>37.29</v>
      </c>
      <c r="V814" s="7">
        <v>40</v>
      </c>
      <c r="W814" s="7">
        <f>STOCK[[#This Row],[Precio Final]]-STOCK[[#This Row],[Costo total]]</f>
        <v>15.14</v>
      </c>
      <c r="X814" s="7">
        <f>STOCK[[#This Row],[Ganancia Unitaria]]*STOCK[[#This Row],[Salidas]]</f>
        <v>15.14</v>
      </c>
      <c r="Y814" s="7" t="s">
        <v>1479</v>
      </c>
      <c r="AA814" s="7">
        <f>STOCK[[#This Row],[Costo total]]*STOCK[[#This Row],[Entradas]]</f>
        <v>24.86</v>
      </c>
      <c r="AB814" s="7">
        <f>STOCK[[#This Row],[Stock Actual]]*STOCK[[#This Row],[Costo total]]</f>
        <v>0</v>
      </c>
    </row>
    <row r="815" spans="1:28" s="12" customFormat="1" ht="50" customHeight="1" x14ac:dyDescent="0.15">
      <c r="A815" s="12" t="s">
        <v>1426</v>
      </c>
      <c r="B815" s="70"/>
      <c r="C815" s="12" t="s">
        <v>4</v>
      </c>
      <c r="D815" s="12" t="s">
        <v>26</v>
      </c>
      <c r="E815" s="12" t="s">
        <v>1481</v>
      </c>
      <c r="F815" s="12" t="s">
        <v>241</v>
      </c>
      <c r="G815" s="12" t="s">
        <v>69</v>
      </c>
      <c r="H815" s="12">
        <f>STOCK[[#This Row],[Precio Final]]</f>
        <v>27</v>
      </c>
      <c r="I815" s="12">
        <f>STOCK[[#This Row],[Precio Venta Ideal (x1.5)]]</f>
        <v>25.005000000000003</v>
      </c>
      <c r="J815" s="87">
        <v>2</v>
      </c>
      <c r="K815" s="87">
        <f>SUMIFS(VENTAS[Cantidad],VENTAS[Código del producto Vendido],STOCK[[#This Row],[Code]])</f>
        <v>2</v>
      </c>
      <c r="L815" s="87">
        <f>STOCK[[#This Row],[Entradas]]-STOCK[[#This Row],[Salidas]]</f>
        <v>0</v>
      </c>
      <c r="M815" s="12">
        <f>STOCK[[#This Row],[Precio Final]]*10%</f>
        <v>2.7</v>
      </c>
      <c r="N815" s="12">
        <v>0</v>
      </c>
      <c r="O815" s="12">
        <v>0</v>
      </c>
      <c r="P815" s="12">
        <v>12.47</v>
      </c>
      <c r="Q815" s="87">
        <v>0</v>
      </c>
      <c r="R815" s="12">
        <v>0</v>
      </c>
      <c r="S815" s="12">
        <v>1.5</v>
      </c>
      <c r="T815" s="12">
        <f>STOCK[[#This Row],[Costo Unitario (USD)]]+STOCK[[#This Row],[Costo Envío (USD)]]+STOCK[[#This Row],[Comisión 10%]]</f>
        <v>16.670000000000002</v>
      </c>
      <c r="U815" s="12">
        <f>STOCK[[#This Row],[Costo total]]*1.5</f>
        <v>25.005000000000003</v>
      </c>
      <c r="V815" s="12">
        <v>27</v>
      </c>
      <c r="W815" s="12">
        <f>STOCK[[#This Row],[Precio Final]]-STOCK[[#This Row],[Costo total]]</f>
        <v>10.329999999999998</v>
      </c>
      <c r="X815" s="12">
        <f>STOCK[[#This Row],[Ganancia Unitaria]]*STOCK[[#This Row],[Salidas]]</f>
        <v>20.659999999999997</v>
      </c>
      <c r="Y815" s="12" t="s">
        <v>1479</v>
      </c>
      <c r="AA815" s="12">
        <f>STOCK[[#This Row],[Costo total]]*STOCK[[#This Row],[Entradas]]</f>
        <v>33.340000000000003</v>
      </c>
      <c r="AB815" s="12">
        <f>STOCK[[#This Row],[Stock Actual]]*STOCK[[#This Row],[Costo total]]</f>
        <v>0</v>
      </c>
    </row>
    <row r="816" spans="1:28" s="7" customFormat="1" ht="50" customHeight="1" x14ac:dyDescent="0.15">
      <c r="A816" s="7" t="s">
        <v>1427</v>
      </c>
      <c r="B816" s="70"/>
      <c r="C816" s="7" t="s">
        <v>4</v>
      </c>
      <c r="D816" s="7" t="s">
        <v>26</v>
      </c>
      <c r="E816" s="7" t="s">
        <v>1481</v>
      </c>
      <c r="F816" s="7" t="s">
        <v>2132</v>
      </c>
      <c r="G816" s="7" t="s">
        <v>69</v>
      </c>
      <c r="H816" s="7">
        <f>STOCK[[#This Row],[Precio Final]]</f>
        <v>27</v>
      </c>
      <c r="I816" s="7">
        <f>STOCK[[#This Row],[Precio Venta Ideal (x1.5)]]</f>
        <v>25.005000000000003</v>
      </c>
      <c r="J816" s="8">
        <v>3</v>
      </c>
      <c r="K816" s="8">
        <f>SUMIFS(VENTAS[Cantidad],VENTAS[Código del producto Vendido],STOCK[[#This Row],[Code]])</f>
        <v>3</v>
      </c>
      <c r="L816" s="8">
        <f>STOCK[[#This Row],[Entradas]]-STOCK[[#This Row],[Salidas]]</f>
        <v>0</v>
      </c>
      <c r="M816" s="7">
        <f>STOCK[[#This Row],[Precio Final]]*10%</f>
        <v>2.7</v>
      </c>
      <c r="N816" s="7">
        <v>0</v>
      </c>
      <c r="O816" s="7">
        <v>0</v>
      </c>
      <c r="P816" s="7">
        <v>12.47</v>
      </c>
      <c r="Q816" s="8">
        <v>0</v>
      </c>
      <c r="R816" s="7">
        <v>0</v>
      </c>
      <c r="S816" s="7">
        <v>1.5</v>
      </c>
      <c r="T816" s="12">
        <f>STOCK[[#This Row],[Costo Unitario (USD)]]+STOCK[[#This Row],[Costo Envío (USD)]]+STOCK[[#This Row],[Comisión 10%]]</f>
        <v>16.670000000000002</v>
      </c>
      <c r="U816" s="7">
        <f>STOCK[[#This Row],[Costo total]]*1.5</f>
        <v>25.005000000000003</v>
      </c>
      <c r="V816" s="7">
        <v>27</v>
      </c>
      <c r="W816" s="7">
        <f>STOCK[[#This Row],[Precio Final]]-STOCK[[#This Row],[Costo total]]</f>
        <v>10.329999999999998</v>
      </c>
      <c r="X816" s="7">
        <f>STOCK[[#This Row],[Ganancia Unitaria]]*STOCK[[#This Row],[Salidas]]</f>
        <v>30.989999999999995</v>
      </c>
      <c r="Y816" s="7" t="s">
        <v>1479</v>
      </c>
      <c r="AA816" s="7">
        <f>STOCK[[#This Row],[Costo total]]*STOCK[[#This Row],[Entradas]]</f>
        <v>50.010000000000005</v>
      </c>
      <c r="AB816" s="7">
        <f>STOCK[[#This Row],[Stock Actual]]*STOCK[[#This Row],[Costo total]]</f>
        <v>0</v>
      </c>
    </row>
    <row r="817" spans="1:29" s="12" customFormat="1" ht="50" customHeight="1" x14ac:dyDescent="0.15">
      <c r="A817" s="12" t="s">
        <v>1428</v>
      </c>
      <c r="B817" s="70"/>
      <c r="C817" s="12" t="s">
        <v>4</v>
      </c>
      <c r="D817" s="12" t="s">
        <v>26</v>
      </c>
      <c r="E817" s="12" t="s">
        <v>1481</v>
      </c>
      <c r="F817" s="12" t="s">
        <v>2122</v>
      </c>
      <c r="G817" s="12" t="s">
        <v>69</v>
      </c>
      <c r="H817" s="12">
        <f>STOCK[[#This Row],[Precio Final]]</f>
        <v>27</v>
      </c>
      <c r="I817" s="12">
        <f>STOCK[[#This Row],[Precio Venta Ideal (x1.5)]]</f>
        <v>25.005000000000003</v>
      </c>
      <c r="J817" s="87">
        <v>1</v>
      </c>
      <c r="K817" s="87">
        <f>SUMIFS(VENTAS[Cantidad],VENTAS[Código del producto Vendido],STOCK[[#This Row],[Code]])</f>
        <v>1</v>
      </c>
      <c r="L817" s="87">
        <f>STOCK[[#This Row],[Entradas]]-STOCK[[#This Row],[Salidas]]</f>
        <v>0</v>
      </c>
      <c r="M817" s="12">
        <f>STOCK[[#This Row],[Precio Final]]*10%</f>
        <v>2.7</v>
      </c>
      <c r="N817" s="12">
        <v>0</v>
      </c>
      <c r="O817" s="12">
        <v>0</v>
      </c>
      <c r="P817" s="12">
        <v>12.47</v>
      </c>
      <c r="Q817" s="87">
        <v>0</v>
      </c>
      <c r="R817" s="12">
        <v>0</v>
      </c>
      <c r="S817" s="12">
        <v>1.5</v>
      </c>
      <c r="T817" s="12">
        <f>STOCK[[#This Row],[Costo Unitario (USD)]]+STOCK[[#This Row],[Costo Envío (USD)]]+STOCK[[#This Row],[Comisión 10%]]</f>
        <v>16.670000000000002</v>
      </c>
      <c r="U817" s="12">
        <f>STOCK[[#This Row],[Costo total]]*1.5</f>
        <v>25.005000000000003</v>
      </c>
      <c r="V817" s="12">
        <v>27</v>
      </c>
      <c r="W817" s="12">
        <f>STOCK[[#This Row],[Precio Final]]-STOCK[[#This Row],[Costo total]]</f>
        <v>10.329999999999998</v>
      </c>
      <c r="X817" s="12">
        <f>STOCK[[#This Row],[Ganancia Unitaria]]*STOCK[[#This Row],[Salidas]]</f>
        <v>10.329999999999998</v>
      </c>
      <c r="Y817" s="12" t="s">
        <v>1479</v>
      </c>
      <c r="AA817" s="12">
        <f>STOCK[[#This Row],[Costo total]]*STOCK[[#This Row],[Entradas]]</f>
        <v>16.670000000000002</v>
      </c>
      <c r="AB817" s="12">
        <f>STOCK[[#This Row],[Stock Actual]]*STOCK[[#This Row],[Costo total]]</f>
        <v>0</v>
      </c>
    </row>
    <row r="818" spans="1:29" s="7" customFormat="1" ht="50" customHeight="1" x14ac:dyDescent="0.15">
      <c r="A818" s="7" t="s">
        <v>1429</v>
      </c>
      <c r="B818" s="70"/>
      <c r="C818" s="7" t="s">
        <v>4</v>
      </c>
      <c r="D818" s="7" t="s">
        <v>26</v>
      </c>
      <c r="E818" s="7" t="s">
        <v>1521</v>
      </c>
      <c r="F818" s="7" t="s">
        <v>2131</v>
      </c>
      <c r="G818" s="7" t="s">
        <v>69</v>
      </c>
      <c r="H818" s="7">
        <f>STOCK[[#This Row],[Precio Final]]</f>
        <v>30</v>
      </c>
      <c r="I818" s="7">
        <f>STOCK[[#This Row],[Precio Venta Ideal (x1.5)]]</f>
        <v>25.994999999999997</v>
      </c>
      <c r="J818" s="8">
        <v>1</v>
      </c>
      <c r="K818" s="8">
        <f>SUMIFS(VENTAS[Cantidad],VENTAS[Código del producto Vendido],STOCK[[#This Row],[Code]])</f>
        <v>1</v>
      </c>
      <c r="L818" s="8">
        <f>STOCK[[#This Row],[Entradas]]-STOCK[[#This Row],[Salidas]]</f>
        <v>0</v>
      </c>
      <c r="M818" s="7">
        <f>STOCK[[#This Row],[Precio Final]]*10%</f>
        <v>3</v>
      </c>
      <c r="N818" s="7">
        <v>0</v>
      </c>
      <c r="O818" s="7">
        <v>0</v>
      </c>
      <c r="P818" s="7">
        <v>12.83</v>
      </c>
      <c r="Q818" s="8">
        <v>0</v>
      </c>
      <c r="R818" s="7">
        <v>0</v>
      </c>
      <c r="S818" s="7">
        <v>1.5</v>
      </c>
      <c r="T818" s="12">
        <f>STOCK[[#This Row],[Costo Unitario (USD)]]+STOCK[[#This Row],[Costo Envío (USD)]]+STOCK[[#This Row],[Comisión 10%]]</f>
        <v>17.329999999999998</v>
      </c>
      <c r="U818" s="7">
        <f>STOCK[[#This Row],[Costo total]]*1.5</f>
        <v>25.994999999999997</v>
      </c>
      <c r="V818" s="7">
        <v>30</v>
      </c>
      <c r="W818" s="7">
        <f>STOCK[[#This Row],[Precio Final]]-STOCK[[#This Row],[Costo total]]</f>
        <v>12.670000000000002</v>
      </c>
      <c r="X818" s="7">
        <f>STOCK[[#This Row],[Ganancia Unitaria]]*STOCK[[#This Row],[Salidas]]</f>
        <v>12.670000000000002</v>
      </c>
      <c r="Y818" s="7" t="s">
        <v>1479</v>
      </c>
      <c r="AA818" s="7">
        <f>STOCK[[#This Row],[Costo total]]*STOCK[[#This Row],[Entradas]]</f>
        <v>17.329999999999998</v>
      </c>
      <c r="AB818" s="7">
        <f>STOCK[[#This Row],[Stock Actual]]*STOCK[[#This Row],[Costo total]]</f>
        <v>0</v>
      </c>
    </row>
    <row r="819" spans="1:29" s="12" customFormat="1" ht="50" customHeight="1" x14ac:dyDescent="0.15">
      <c r="A819" s="12" t="s">
        <v>1430</v>
      </c>
      <c r="B819" s="70"/>
      <c r="C819" s="12" t="s">
        <v>4</v>
      </c>
      <c r="D819" s="12" t="s">
        <v>26</v>
      </c>
      <c r="E819" s="12" t="s">
        <v>1522</v>
      </c>
      <c r="F819" s="12" t="s">
        <v>241</v>
      </c>
      <c r="G819" s="12" t="s">
        <v>69</v>
      </c>
      <c r="H819" s="12">
        <f>STOCK[[#This Row],[Precio Final]]</f>
        <v>30</v>
      </c>
      <c r="I819" s="12">
        <f>STOCK[[#This Row],[Precio Venta Ideal (x1.5)]]</f>
        <v>25.994999999999997</v>
      </c>
      <c r="J819" s="87">
        <v>1</v>
      </c>
      <c r="K819" s="87">
        <f>SUMIFS(VENTAS[Cantidad],VENTAS[Código del producto Vendido],STOCK[[#This Row],[Code]])</f>
        <v>1</v>
      </c>
      <c r="L819" s="87">
        <f>STOCK[[#This Row],[Entradas]]-STOCK[[#This Row],[Salidas]]</f>
        <v>0</v>
      </c>
      <c r="M819" s="12">
        <f>STOCK[[#This Row],[Precio Final]]*10%</f>
        <v>3</v>
      </c>
      <c r="N819" s="12">
        <v>0</v>
      </c>
      <c r="O819" s="12">
        <v>0</v>
      </c>
      <c r="P819" s="12">
        <v>12.83</v>
      </c>
      <c r="Q819" s="87">
        <v>0</v>
      </c>
      <c r="R819" s="12">
        <v>0</v>
      </c>
      <c r="S819" s="12">
        <v>1.5</v>
      </c>
      <c r="T819" s="12">
        <f>STOCK[[#This Row],[Costo Unitario (USD)]]+STOCK[[#This Row],[Costo Envío (USD)]]+STOCK[[#This Row],[Comisión 10%]]</f>
        <v>17.329999999999998</v>
      </c>
      <c r="U819" s="12">
        <f>STOCK[[#This Row],[Costo total]]*1.5</f>
        <v>25.994999999999997</v>
      </c>
      <c r="V819" s="12">
        <v>30</v>
      </c>
      <c r="W819" s="12">
        <f>STOCK[[#This Row],[Precio Final]]-STOCK[[#This Row],[Costo total]]</f>
        <v>12.670000000000002</v>
      </c>
      <c r="X819" s="12">
        <f>STOCK[[#This Row],[Ganancia Unitaria]]*STOCK[[#This Row],[Salidas]]</f>
        <v>12.670000000000002</v>
      </c>
      <c r="Y819" s="12" t="s">
        <v>1479</v>
      </c>
      <c r="AA819" s="12">
        <f>STOCK[[#This Row],[Costo total]]*STOCK[[#This Row],[Entradas]]</f>
        <v>17.329999999999998</v>
      </c>
      <c r="AB819" s="12">
        <f>STOCK[[#This Row],[Stock Actual]]*STOCK[[#This Row],[Costo total]]</f>
        <v>0</v>
      </c>
    </row>
    <row r="820" spans="1:29" s="7" customFormat="1" ht="50" customHeight="1" x14ac:dyDescent="0.15">
      <c r="A820" s="7" t="s">
        <v>1431</v>
      </c>
      <c r="B820" s="70"/>
      <c r="C820" s="7" t="s">
        <v>4</v>
      </c>
      <c r="D820" s="7" t="s">
        <v>26</v>
      </c>
      <c r="E820" s="7" t="s">
        <v>1523</v>
      </c>
      <c r="F820" s="7" t="s">
        <v>238</v>
      </c>
      <c r="G820" s="7" t="s">
        <v>69</v>
      </c>
      <c r="H820" s="7">
        <f>STOCK[[#This Row],[Precio Final]]</f>
        <v>25</v>
      </c>
      <c r="I820" s="7">
        <f>STOCK[[#This Row],[Precio Venta Ideal (x1.5)]]</f>
        <v>20.399999999999999</v>
      </c>
      <c r="J820" s="8">
        <v>1</v>
      </c>
      <c r="K820" s="8">
        <f>SUMIFS(VENTAS[Cantidad],VENTAS[Código del producto Vendido],STOCK[[#This Row],[Code]])</f>
        <v>1</v>
      </c>
      <c r="L820" s="8">
        <f>STOCK[[#This Row],[Entradas]]-STOCK[[#This Row],[Salidas]]</f>
        <v>0</v>
      </c>
      <c r="M820" s="7">
        <f>STOCK[[#This Row],[Precio Final]]*10%</f>
        <v>2.5</v>
      </c>
      <c r="N820" s="7">
        <v>0</v>
      </c>
      <c r="O820" s="7">
        <v>0</v>
      </c>
      <c r="P820" s="7">
        <v>9.6</v>
      </c>
      <c r="Q820" s="8">
        <v>0</v>
      </c>
      <c r="R820" s="7">
        <v>0</v>
      </c>
      <c r="S820" s="7">
        <v>1.5</v>
      </c>
      <c r="T820" s="12">
        <f>STOCK[[#This Row],[Costo Unitario (USD)]]+STOCK[[#This Row],[Costo Envío (USD)]]+STOCK[[#This Row],[Comisión 10%]]</f>
        <v>13.6</v>
      </c>
      <c r="U820" s="7">
        <f>STOCK[[#This Row],[Costo total]]*1.5</f>
        <v>20.399999999999999</v>
      </c>
      <c r="V820" s="7">
        <v>25</v>
      </c>
      <c r="W820" s="7">
        <f>STOCK[[#This Row],[Precio Final]]-STOCK[[#This Row],[Costo total]]</f>
        <v>11.4</v>
      </c>
      <c r="X820" s="7">
        <f>STOCK[[#This Row],[Ganancia Unitaria]]*STOCK[[#This Row],[Salidas]]</f>
        <v>11.4</v>
      </c>
      <c r="Y820" s="7" t="s">
        <v>1479</v>
      </c>
      <c r="AA820" s="7">
        <f>STOCK[[#This Row],[Costo total]]*STOCK[[#This Row],[Entradas]]</f>
        <v>13.6</v>
      </c>
      <c r="AB820" s="7">
        <f>STOCK[[#This Row],[Stock Actual]]*STOCK[[#This Row],[Costo total]]</f>
        <v>0</v>
      </c>
    </row>
    <row r="821" spans="1:29" s="12" customFormat="1" ht="50" customHeight="1" x14ac:dyDescent="0.15">
      <c r="A821" s="12" t="s">
        <v>1432</v>
      </c>
      <c r="B821" s="70"/>
      <c r="C821" s="12" t="s">
        <v>4</v>
      </c>
      <c r="D821" s="12" t="s">
        <v>1789</v>
      </c>
      <c r="E821" s="12" t="s">
        <v>1806</v>
      </c>
      <c r="F821" s="12" t="s">
        <v>2122</v>
      </c>
      <c r="G821" s="12" t="s">
        <v>69</v>
      </c>
      <c r="H821" s="12">
        <f>STOCK[[#This Row],[Precio Final]]</f>
        <v>25</v>
      </c>
      <c r="I821" s="12">
        <f>STOCK[[#This Row],[Precio Venta Ideal (x1.5)]]</f>
        <v>20.399999999999999</v>
      </c>
      <c r="J821" s="87">
        <v>2</v>
      </c>
      <c r="K821" s="87">
        <f>SUMIFS(VENTAS[Cantidad],VENTAS[Código del producto Vendido],STOCK[[#This Row],[Code]])</f>
        <v>2</v>
      </c>
      <c r="L821" s="87">
        <f>STOCK[[#This Row],[Entradas]]-STOCK[[#This Row],[Salidas]]</f>
        <v>0</v>
      </c>
      <c r="M821" s="12">
        <f>STOCK[[#This Row],[Precio Final]]*10%</f>
        <v>2.5</v>
      </c>
      <c r="N821" s="12">
        <v>0</v>
      </c>
      <c r="O821" s="12">
        <v>0</v>
      </c>
      <c r="P821" s="12">
        <v>9.6</v>
      </c>
      <c r="Q821" s="87">
        <v>0</v>
      </c>
      <c r="R821" s="12">
        <v>0</v>
      </c>
      <c r="S821" s="12">
        <v>1.5</v>
      </c>
      <c r="T821" s="12">
        <f>STOCK[[#This Row],[Costo Unitario (USD)]]+STOCK[[#This Row],[Costo Envío (USD)]]+STOCK[[#This Row],[Comisión 10%]]</f>
        <v>13.6</v>
      </c>
      <c r="U821" s="12">
        <f>STOCK[[#This Row],[Costo total]]*1.5</f>
        <v>20.399999999999999</v>
      </c>
      <c r="V821" s="12">
        <v>25</v>
      </c>
      <c r="W821" s="12">
        <f>STOCK[[#This Row],[Precio Final]]-STOCK[[#This Row],[Costo total]]</f>
        <v>11.4</v>
      </c>
      <c r="X821" s="12">
        <f>STOCK[[#This Row],[Ganancia Unitaria]]*STOCK[[#This Row],[Salidas]]</f>
        <v>22.8</v>
      </c>
      <c r="Y821" s="12" t="s">
        <v>1479</v>
      </c>
      <c r="AA821" s="12">
        <f>STOCK[[#This Row],[Costo total]]*STOCK[[#This Row],[Entradas]]</f>
        <v>27.2</v>
      </c>
      <c r="AB821" s="12">
        <f>STOCK[[#This Row],[Stock Actual]]*STOCK[[#This Row],[Costo total]]</f>
        <v>0</v>
      </c>
    </row>
    <row r="822" spans="1:29" s="7" customFormat="1" ht="50" customHeight="1" x14ac:dyDescent="0.15">
      <c r="A822" s="7" t="s">
        <v>1433</v>
      </c>
      <c r="B822" s="70"/>
      <c r="C822" s="7" t="s">
        <v>4</v>
      </c>
      <c r="D822" s="7" t="s">
        <v>26</v>
      </c>
      <c r="E822" s="7" t="s">
        <v>1523</v>
      </c>
      <c r="F822" s="7" t="s">
        <v>2132</v>
      </c>
      <c r="G822" s="7" t="s">
        <v>69</v>
      </c>
      <c r="H822" s="7">
        <f>STOCK[[#This Row],[Precio Final]]</f>
        <v>25</v>
      </c>
      <c r="I822" s="7">
        <f>STOCK[[#This Row],[Precio Venta Ideal (x1.5)]]</f>
        <v>20.399999999999999</v>
      </c>
      <c r="J822" s="8">
        <v>1</v>
      </c>
      <c r="K822" s="8">
        <f>SUMIFS(VENTAS[Cantidad],VENTAS[Código del producto Vendido],STOCK[[#This Row],[Code]])</f>
        <v>1</v>
      </c>
      <c r="L822" s="8">
        <f>STOCK[[#This Row],[Entradas]]-STOCK[[#This Row],[Salidas]]</f>
        <v>0</v>
      </c>
      <c r="M822" s="7">
        <f>STOCK[[#This Row],[Precio Final]]*10%</f>
        <v>2.5</v>
      </c>
      <c r="N822" s="7">
        <v>0</v>
      </c>
      <c r="O822" s="7">
        <v>0</v>
      </c>
      <c r="P822" s="7">
        <v>9.6</v>
      </c>
      <c r="Q822" s="8">
        <v>0</v>
      </c>
      <c r="R822" s="7">
        <v>0</v>
      </c>
      <c r="S822" s="7">
        <v>1.5</v>
      </c>
      <c r="T822" s="12">
        <f>STOCK[[#This Row],[Costo Unitario (USD)]]+STOCK[[#This Row],[Costo Envío (USD)]]+STOCK[[#This Row],[Comisión 10%]]</f>
        <v>13.6</v>
      </c>
      <c r="U822" s="7">
        <f>STOCK[[#This Row],[Costo total]]*1.5</f>
        <v>20.399999999999999</v>
      </c>
      <c r="V822" s="7">
        <v>25</v>
      </c>
      <c r="W822" s="7">
        <f>STOCK[[#This Row],[Precio Final]]-STOCK[[#This Row],[Costo total]]</f>
        <v>11.4</v>
      </c>
      <c r="X822" s="7">
        <f>STOCK[[#This Row],[Ganancia Unitaria]]*STOCK[[#This Row],[Salidas]]</f>
        <v>11.4</v>
      </c>
      <c r="Y822" s="7" t="s">
        <v>1479</v>
      </c>
      <c r="AA822" s="7">
        <f>STOCK[[#This Row],[Costo total]]*STOCK[[#This Row],[Entradas]]</f>
        <v>13.6</v>
      </c>
      <c r="AB822" s="7">
        <f>STOCK[[#This Row],[Stock Actual]]*STOCK[[#This Row],[Costo total]]</f>
        <v>0</v>
      </c>
    </row>
    <row r="823" spans="1:29" s="12" customFormat="1" ht="50" customHeight="1" x14ac:dyDescent="0.15">
      <c r="A823" s="12" t="s">
        <v>1434</v>
      </c>
      <c r="B823" s="70"/>
      <c r="C823" s="12" t="s">
        <v>4</v>
      </c>
      <c r="D823" s="12" t="s">
        <v>2697</v>
      </c>
      <c r="E823" s="12" t="s">
        <v>1524</v>
      </c>
      <c r="F823" s="12" t="s">
        <v>2103</v>
      </c>
      <c r="G823" s="12" t="s">
        <v>69</v>
      </c>
      <c r="H823" s="12">
        <f>STOCK[[#This Row],[Precio Final]]</f>
        <v>30</v>
      </c>
      <c r="I823" s="12">
        <f>STOCK[[#This Row],[Precio Venta Ideal (x1.5)]]</f>
        <v>21.15</v>
      </c>
      <c r="J823" s="87">
        <v>1</v>
      </c>
      <c r="K823" s="87">
        <f>SUMIFS(VENTAS[Cantidad],VENTAS[Código del producto Vendido],STOCK[[#This Row],[Code]])</f>
        <v>1</v>
      </c>
      <c r="L823" s="87">
        <f>STOCK[[#This Row],[Entradas]]-STOCK[[#This Row],[Salidas]]</f>
        <v>0</v>
      </c>
      <c r="M823" s="12">
        <f>STOCK[[#This Row],[Precio Final]]*10%</f>
        <v>3</v>
      </c>
      <c r="N823" s="12">
        <v>0</v>
      </c>
      <c r="O823" s="12">
        <v>0</v>
      </c>
      <c r="P823" s="12">
        <v>9.6</v>
      </c>
      <c r="Q823" s="87">
        <v>0</v>
      </c>
      <c r="R823" s="12">
        <v>0</v>
      </c>
      <c r="S823" s="12">
        <v>1.5</v>
      </c>
      <c r="T823" s="12">
        <f>STOCK[[#This Row],[Costo Unitario (USD)]]+STOCK[[#This Row],[Costo Envío (USD)]]+STOCK[[#This Row],[Comisión 10%]]</f>
        <v>14.1</v>
      </c>
      <c r="U823" s="12">
        <f>STOCK[[#This Row],[Costo total]]*1.5</f>
        <v>21.15</v>
      </c>
      <c r="V823" s="12">
        <v>30</v>
      </c>
      <c r="W823" s="12">
        <f>STOCK[[#This Row],[Precio Final]]-STOCK[[#This Row],[Costo total]]</f>
        <v>15.9</v>
      </c>
      <c r="X823" s="12">
        <f>STOCK[[#This Row],[Ganancia Unitaria]]*STOCK[[#This Row],[Salidas]]</f>
        <v>15.9</v>
      </c>
      <c r="Y823" s="12" t="s">
        <v>1479</v>
      </c>
      <c r="AA823" s="12">
        <f>STOCK[[#This Row],[Costo total]]*STOCK[[#This Row],[Entradas]]</f>
        <v>14.1</v>
      </c>
      <c r="AB823" s="12">
        <f>STOCK[[#This Row],[Stock Actual]]*STOCK[[#This Row],[Costo total]]</f>
        <v>0</v>
      </c>
    </row>
    <row r="824" spans="1:29" s="7" customFormat="1" ht="50" customHeight="1" x14ac:dyDescent="0.15">
      <c r="A824" s="7" t="s">
        <v>1435</v>
      </c>
      <c r="B824" s="70"/>
      <c r="C824" s="7" t="s">
        <v>4</v>
      </c>
      <c r="D824" s="7" t="s">
        <v>1911</v>
      </c>
      <c r="E824" s="7" t="s">
        <v>1482</v>
      </c>
      <c r="F824" s="7" t="s">
        <v>244</v>
      </c>
      <c r="G824" s="7" t="s">
        <v>69</v>
      </c>
      <c r="H824" s="7">
        <f>STOCK[[#This Row],[Precio Final]]</f>
        <v>12</v>
      </c>
      <c r="I824" s="7">
        <f>STOCK[[#This Row],[Precio Venta Ideal (x1.5)]]</f>
        <v>10.350000000000001</v>
      </c>
      <c r="J824" s="8">
        <v>1</v>
      </c>
      <c r="K824" s="8">
        <f>SUMIFS(VENTAS[Cantidad],VENTAS[Código del producto Vendido],STOCK[[#This Row],[Code]])</f>
        <v>1</v>
      </c>
      <c r="L824" s="8">
        <f>STOCK[[#This Row],[Entradas]]-STOCK[[#This Row],[Salidas]]</f>
        <v>0</v>
      </c>
      <c r="M824" s="7">
        <f>STOCK[[#This Row],[Precio Final]]*10%</f>
        <v>1.2000000000000002</v>
      </c>
      <c r="N824" s="7">
        <v>0</v>
      </c>
      <c r="O824" s="7">
        <v>0</v>
      </c>
      <c r="P824" s="7">
        <v>4.2</v>
      </c>
      <c r="Q824" s="8">
        <v>0</v>
      </c>
      <c r="R824" s="7">
        <v>0</v>
      </c>
      <c r="S824" s="7">
        <v>1.5</v>
      </c>
      <c r="T824" s="12">
        <f>STOCK[[#This Row],[Costo Unitario (USD)]]+STOCK[[#This Row],[Costo Envío (USD)]]+STOCK[[#This Row],[Comisión 10%]]</f>
        <v>6.9</v>
      </c>
      <c r="U824" s="7">
        <f>STOCK[[#This Row],[Costo total]]*1.5</f>
        <v>10.350000000000001</v>
      </c>
      <c r="V824" s="7">
        <v>12</v>
      </c>
      <c r="W824" s="7">
        <f>STOCK[[#This Row],[Precio Final]]-STOCK[[#This Row],[Costo total]]</f>
        <v>5.0999999999999996</v>
      </c>
      <c r="X824" s="7">
        <f>STOCK[[#This Row],[Ganancia Unitaria]]*STOCK[[#This Row],[Salidas]]</f>
        <v>5.0999999999999996</v>
      </c>
      <c r="Y824" s="7" t="s">
        <v>1479</v>
      </c>
      <c r="AA824" s="7">
        <f>STOCK[[#This Row],[Costo total]]*STOCK[[#This Row],[Entradas]]</f>
        <v>6.9</v>
      </c>
      <c r="AB824" s="7">
        <f>STOCK[[#This Row],[Stock Actual]]*STOCK[[#This Row],[Costo total]]</f>
        <v>0</v>
      </c>
    </row>
    <row r="825" spans="1:29" s="12" customFormat="1" ht="50" customHeight="1" x14ac:dyDescent="0.15">
      <c r="A825" s="12" t="s">
        <v>1436</v>
      </c>
      <c r="B825" s="70"/>
      <c r="C825" s="12" t="s">
        <v>4</v>
      </c>
      <c r="D825" s="12" t="s">
        <v>1911</v>
      </c>
      <c r="E825" s="12" t="s">
        <v>1482</v>
      </c>
      <c r="F825" s="12" t="s">
        <v>241</v>
      </c>
      <c r="G825" s="12" t="s">
        <v>69</v>
      </c>
      <c r="H825" s="12">
        <f>STOCK[[#This Row],[Precio Final]]</f>
        <v>12</v>
      </c>
      <c r="I825" s="12">
        <f>STOCK[[#This Row],[Precio Venta Ideal (x1.5)]]</f>
        <v>10.350000000000001</v>
      </c>
      <c r="J825" s="87">
        <v>1</v>
      </c>
      <c r="K825" s="87">
        <f>SUMIFS(VENTAS[Cantidad],VENTAS[Código del producto Vendido],STOCK[[#This Row],[Code]])</f>
        <v>1</v>
      </c>
      <c r="L825" s="87">
        <f>STOCK[[#This Row],[Entradas]]-STOCK[[#This Row],[Salidas]]</f>
        <v>0</v>
      </c>
      <c r="M825" s="12">
        <f>STOCK[[#This Row],[Precio Final]]*10%</f>
        <v>1.2000000000000002</v>
      </c>
      <c r="N825" s="12">
        <v>0</v>
      </c>
      <c r="O825" s="12">
        <v>0</v>
      </c>
      <c r="P825" s="12">
        <v>4.2</v>
      </c>
      <c r="Q825" s="87">
        <v>0</v>
      </c>
      <c r="R825" s="12">
        <v>0</v>
      </c>
      <c r="S825" s="12">
        <v>1.5</v>
      </c>
      <c r="T825" s="12">
        <f>STOCK[[#This Row],[Costo Unitario (USD)]]+STOCK[[#This Row],[Costo Envío (USD)]]+STOCK[[#This Row],[Comisión 10%]]</f>
        <v>6.9</v>
      </c>
      <c r="U825" s="12">
        <f>STOCK[[#This Row],[Costo total]]*1.5</f>
        <v>10.350000000000001</v>
      </c>
      <c r="V825" s="12">
        <v>12</v>
      </c>
      <c r="W825" s="12">
        <f>STOCK[[#This Row],[Precio Final]]-STOCK[[#This Row],[Costo total]]</f>
        <v>5.0999999999999996</v>
      </c>
      <c r="X825" s="12">
        <f>STOCK[[#This Row],[Ganancia Unitaria]]*STOCK[[#This Row],[Salidas]]</f>
        <v>5.0999999999999996</v>
      </c>
      <c r="Y825" s="12" t="s">
        <v>1479</v>
      </c>
      <c r="AA825" s="12">
        <f>STOCK[[#This Row],[Costo total]]*STOCK[[#This Row],[Entradas]]</f>
        <v>6.9</v>
      </c>
      <c r="AB825" s="12">
        <f>STOCK[[#This Row],[Stock Actual]]*STOCK[[#This Row],[Costo total]]</f>
        <v>0</v>
      </c>
    </row>
    <row r="826" spans="1:29" s="7" customFormat="1" ht="50" customHeight="1" x14ac:dyDescent="0.15">
      <c r="A826" s="7" t="s">
        <v>1437</v>
      </c>
      <c r="B826" s="70"/>
      <c r="C826" s="7" t="s">
        <v>4</v>
      </c>
      <c r="D826" s="7" t="s">
        <v>1911</v>
      </c>
      <c r="E826" s="7" t="s">
        <v>1690</v>
      </c>
      <c r="F826" s="7" t="s">
        <v>2122</v>
      </c>
      <c r="G826" s="7" t="s">
        <v>69</v>
      </c>
      <c r="H826" s="7">
        <f>STOCK[[#This Row],[Precio Final]]</f>
        <v>20</v>
      </c>
      <c r="I826" s="7">
        <f>STOCK[[#This Row],[Precio Venta Ideal (x1.5)]]</f>
        <v>15.99</v>
      </c>
      <c r="J826" s="8">
        <v>1</v>
      </c>
      <c r="K826" s="8">
        <f>SUMIFS(VENTAS[Cantidad],VENTAS[Código del producto Vendido],STOCK[[#This Row],[Code]])</f>
        <v>0</v>
      </c>
      <c r="L826" s="8">
        <f>STOCK[[#This Row],[Entradas]]-STOCK[[#This Row],[Salidas]]</f>
        <v>1</v>
      </c>
      <c r="M826" s="7">
        <f>STOCK[[#This Row],[Precio Final]]*10%</f>
        <v>2</v>
      </c>
      <c r="N826" s="7">
        <v>0</v>
      </c>
      <c r="O826" s="7">
        <v>0</v>
      </c>
      <c r="P826" s="7">
        <v>7.16</v>
      </c>
      <c r="Q826" s="8">
        <v>0</v>
      </c>
      <c r="R826" s="7">
        <v>0</v>
      </c>
      <c r="S826" s="7">
        <v>1.5</v>
      </c>
      <c r="T826" s="12">
        <f>STOCK[[#This Row],[Costo Unitario (USD)]]+STOCK[[#This Row],[Costo Envío (USD)]]+STOCK[[#This Row],[Comisión 10%]]</f>
        <v>10.66</v>
      </c>
      <c r="U826" s="7">
        <f>STOCK[[#This Row],[Costo total]]*1.5</f>
        <v>15.99</v>
      </c>
      <c r="V826" s="7">
        <v>20</v>
      </c>
      <c r="W826" s="7">
        <f>STOCK[[#This Row],[Precio Final]]-STOCK[[#This Row],[Costo total]]</f>
        <v>9.34</v>
      </c>
      <c r="X826" s="7">
        <f>STOCK[[#This Row],[Ganancia Unitaria]]*STOCK[[#This Row],[Salidas]]</f>
        <v>0</v>
      </c>
      <c r="Y826" s="7" t="s">
        <v>1479</v>
      </c>
      <c r="AA826" s="7">
        <f>STOCK[[#This Row],[Costo total]]*STOCK[[#This Row],[Entradas]]</f>
        <v>10.66</v>
      </c>
      <c r="AB826" s="7">
        <f>STOCK[[#This Row],[Stock Actual]]*STOCK[[#This Row],[Costo total]]</f>
        <v>10.66</v>
      </c>
    </row>
    <row r="827" spans="1:29" s="12" customFormat="1" ht="50" customHeight="1" x14ac:dyDescent="0.15">
      <c r="A827" s="12" t="s">
        <v>1438</v>
      </c>
      <c r="B827" s="70"/>
      <c r="C827" s="12" t="s">
        <v>4</v>
      </c>
      <c r="D827" s="12" t="s">
        <v>1911</v>
      </c>
      <c r="E827" s="12" t="s">
        <v>1691</v>
      </c>
      <c r="F827" s="12" t="s">
        <v>2103</v>
      </c>
      <c r="G827" s="12" t="s">
        <v>69</v>
      </c>
      <c r="H827" s="12">
        <f>STOCK[[#This Row],[Precio Final]]</f>
        <v>20</v>
      </c>
      <c r="I827" s="12">
        <f>STOCK[[#This Row],[Precio Venta Ideal (x1.5)]]</f>
        <v>15.99</v>
      </c>
      <c r="J827" s="87">
        <v>1</v>
      </c>
      <c r="K827" s="87">
        <f>SUMIFS(VENTAS[Cantidad],VENTAS[Código del producto Vendido],STOCK[[#This Row],[Code]])</f>
        <v>0</v>
      </c>
      <c r="L827" s="87">
        <f>STOCK[[#This Row],[Entradas]]-STOCK[[#This Row],[Salidas]]</f>
        <v>1</v>
      </c>
      <c r="M827" s="12">
        <f>STOCK[[#This Row],[Precio Final]]*10%</f>
        <v>2</v>
      </c>
      <c r="N827" s="12">
        <v>0</v>
      </c>
      <c r="O827" s="12">
        <v>0</v>
      </c>
      <c r="P827" s="12">
        <v>7.16</v>
      </c>
      <c r="Q827" s="87">
        <v>0</v>
      </c>
      <c r="R827" s="12">
        <v>0</v>
      </c>
      <c r="S827" s="12">
        <v>1.5</v>
      </c>
      <c r="T827" s="12">
        <f>STOCK[[#This Row],[Costo Unitario (USD)]]+STOCK[[#This Row],[Costo Envío (USD)]]+STOCK[[#This Row],[Comisión 10%]]</f>
        <v>10.66</v>
      </c>
      <c r="U827" s="12">
        <f>STOCK[[#This Row],[Costo total]]*1.5</f>
        <v>15.99</v>
      </c>
      <c r="V827" s="12">
        <v>20</v>
      </c>
      <c r="W827" s="12">
        <f>STOCK[[#This Row],[Precio Final]]-STOCK[[#This Row],[Costo total]]</f>
        <v>9.34</v>
      </c>
      <c r="X827" s="12">
        <f>STOCK[[#This Row],[Ganancia Unitaria]]*STOCK[[#This Row],[Salidas]]</f>
        <v>0</v>
      </c>
      <c r="Y827" s="12" t="s">
        <v>1479</v>
      </c>
      <c r="AA827" s="12">
        <f>STOCK[[#This Row],[Costo total]]*STOCK[[#This Row],[Entradas]]</f>
        <v>10.66</v>
      </c>
      <c r="AB827" s="12">
        <f>STOCK[[#This Row],[Stock Actual]]*STOCK[[#This Row],[Costo total]]</f>
        <v>10.66</v>
      </c>
    </row>
    <row r="828" spans="1:29" s="7" customFormat="1" ht="50" customHeight="1" x14ac:dyDescent="0.15">
      <c r="A828" s="7" t="s">
        <v>1439</v>
      </c>
      <c r="B828" s="70"/>
      <c r="C828" s="7" t="s">
        <v>4</v>
      </c>
      <c r="D828" s="7" t="s">
        <v>461</v>
      </c>
      <c r="E828" s="7" t="s">
        <v>1693</v>
      </c>
      <c r="F828" s="7" t="s">
        <v>2132</v>
      </c>
      <c r="G828" s="7" t="s">
        <v>69</v>
      </c>
      <c r="H828" s="7">
        <f>STOCK[[#This Row],[Precio Final]]</f>
        <v>30</v>
      </c>
      <c r="I828" s="7">
        <f>STOCK[[#This Row],[Precio Venta Ideal (x1.5)]]</f>
        <v>31.305</v>
      </c>
      <c r="J828" s="8">
        <v>1</v>
      </c>
      <c r="K828" s="8">
        <f>SUMIFS(VENTAS[Cantidad],VENTAS[Código del producto Vendido],STOCK[[#This Row],[Code]])</f>
        <v>1</v>
      </c>
      <c r="L828" s="8">
        <f>STOCK[[#This Row],[Entradas]]-STOCK[[#This Row],[Salidas]]</f>
        <v>0</v>
      </c>
      <c r="M828" s="7">
        <f>STOCK[[#This Row],[Precio Final]]*10%</f>
        <v>3</v>
      </c>
      <c r="N828" s="7">
        <v>0</v>
      </c>
      <c r="O828" s="7">
        <v>0</v>
      </c>
      <c r="P828" s="7">
        <v>16.37</v>
      </c>
      <c r="Q828" s="8">
        <v>0</v>
      </c>
      <c r="R828" s="7">
        <v>0</v>
      </c>
      <c r="S828" s="7">
        <v>1.5</v>
      </c>
      <c r="T828" s="12">
        <f>STOCK[[#This Row],[Costo Unitario (USD)]]+STOCK[[#This Row],[Costo Envío (USD)]]+STOCK[[#This Row],[Comisión 10%]]</f>
        <v>20.87</v>
      </c>
      <c r="U828" s="7">
        <f>STOCK[[#This Row],[Costo total]]*1.5</f>
        <v>31.305</v>
      </c>
      <c r="V828" s="7">
        <v>30</v>
      </c>
      <c r="W828" s="7">
        <f>STOCK[[#This Row],[Precio Final]]-STOCK[[#This Row],[Costo total]]</f>
        <v>9.129999999999999</v>
      </c>
      <c r="X828" s="7">
        <f>STOCK[[#This Row],[Ganancia Unitaria]]*STOCK[[#This Row],[Salidas]]</f>
        <v>9.129999999999999</v>
      </c>
      <c r="Y828" s="7" t="s">
        <v>1479</v>
      </c>
      <c r="AA828" s="7">
        <f>STOCK[[#This Row],[Costo total]]*STOCK[[#This Row],[Entradas]]</f>
        <v>20.87</v>
      </c>
      <c r="AB828" s="7">
        <f>STOCK[[#This Row],[Stock Actual]]*STOCK[[#This Row],[Costo total]]</f>
        <v>0</v>
      </c>
    </row>
    <row r="829" spans="1:29" s="12" customFormat="1" ht="50" customHeight="1" x14ac:dyDescent="0.15">
      <c r="A829" s="12" t="s">
        <v>1440</v>
      </c>
      <c r="B829" s="70"/>
      <c r="C829" s="12" t="s">
        <v>4</v>
      </c>
      <c r="D829" s="12" t="s">
        <v>461</v>
      </c>
      <c r="E829" s="12" t="s">
        <v>1693</v>
      </c>
      <c r="F829" s="12" t="s">
        <v>241</v>
      </c>
      <c r="G829" s="12" t="s">
        <v>69</v>
      </c>
      <c r="H829" s="12">
        <f>STOCK[[#This Row],[Precio Final]]</f>
        <v>30</v>
      </c>
      <c r="I829" s="12">
        <f>STOCK[[#This Row],[Precio Venta Ideal (x1.5)]]</f>
        <v>31.305</v>
      </c>
      <c r="J829" s="87">
        <v>1</v>
      </c>
      <c r="K829" s="87">
        <f>SUMIFS(VENTAS[Cantidad],VENTAS[Código del producto Vendido],STOCK[[#This Row],[Code]])</f>
        <v>1</v>
      </c>
      <c r="L829" s="87">
        <f>STOCK[[#This Row],[Entradas]]-STOCK[[#This Row],[Salidas]]</f>
        <v>0</v>
      </c>
      <c r="M829" s="12">
        <f>STOCK[[#This Row],[Precio Final]]*10%</f>
        <v>3</v>
      </c>
      <c r="N829" s="12">
        <v>0</v>
      </c>
      <c r="O829" s="12">
        <v>0</v>
      </c>
      <c r="P829" s="12">
        <v>16.37</v>
      </c>
      <c r="Q829" s="87">
        <v>0</v>
      </c>
      <c r="R829" s="12">
        <v>0</v>
      </c>
      <c r="S829" s="12">
        <v>1.5</v>
      </c>
      <c r="T829" s="12">
        <f>STOCK[[#This Row],[Costo Unitario (USD)]]+STOCK[[#This Row],[Costo Envío (USD)]]+STOCK[[#This Row],[Comisión 10%]]</f>
        <v>20.87</v>
      </c>
      <c r="U829" s="12">
        <f>STOCK[[#This Row],[Costo total]]*1.5</f>
        <v>31.305</v>
      </c>
      <c r="V829" s="12">
        <v>30</v>
      </c>
      <c r="W829" s="12">
        <f>STOCK[[#This Row],[Precio Final]]-STOCK[[#This Row],[Costo total]]</f>
        <v>9.129999999999999</v>
      </c>
      <c r="X829" s="12">
        <f>STOCK[[#This Row],[Ganancia Unitaria]]*STOCK[[#This Row],[Salidas]]</f>
        <v>9.129999999999999</v>
      </c>
      <c r="Y829" s="12" t="s">
        <v>1479</v>
      </c>
      <c r="AA829" s="12">
        <f>STOCK[[#This Row],[Costo total]]*STOCK[[#This Row],[Entradas]]</f>
        <v>20.87</v>
      </c>
      <c r="AB829" s="12">
        <f>STOCK[[#This Row],[Stock Actual]]*STOCK[[#This Row],[Costo total]]</f>
        <v>0</v>
      </c>
    </row>
    <row r="830" spans="1:29" s="7" customFormat="1" ht="50" customHeight="1" x14ac:dyDescent="0.15">
      <c r="A830" s="7" t="s">
        <v>1441</v>
      </c>
      <c r="B830" s="70"/>
      <c r="C830" s="7" t="s">
        <v>4</v>
      </c>
      <c r="D830" s="7" t="s">
        <v>2697</v>
      </c>
      <c r="E830" s="7" t="s">
        <v>2269</v>
      </c>
      <c r="F830" s="7" t="s">
        <v>3100</v>
      </c>
      <c r="G830" s="7" t="s">
        <v>1480</v>
      </c>
      <c r="H830" s="7">
        <f>STOCK[[#This Row],[Precio Final]]</f>
        <v>25</v>
      </c>
      <c r="I830" s="7">
        <f>STOCK[[#This Row],[Precio Venta Ideal (x1.5)]]</f>
        <v>21.09</v>
      </c>
      <c r="J830" s="8">
        <v>1</v>
      </c>
      <c r="K830" s="8">
        <f>SUMIFS(VENTAS[Cantidad],VENTAS[Código del producto Vendido],STOCK[[#This Row],[Code]])</f>
        <v>0</v>
      </c>
      <c r="L830" s="8">
        <f>STOCK[[#This Row],[Entradas]]-STOCK[[#This Row],[Salidas]]</f>
        <v>1</v>
      </c>
      <c r="M830" s="7">
        <f>STOCK[[#This Row],[Precio Final]]*10%</f>
        <v>2.5</v>
      </c>
      <c r="N830" s="7">
        <v>0</v>
      </c>
      <c r="O830" s="7">
        <v>0</v>
      </c>
      <c r="P830" s="7">
        <v>10.06</v>
      </c>
      <c r="Q830" s="8">
        <v>0</v>
      </c>
      <c r="R830" s="7">
        <v>0</v>
      </c>
      <c r="S830" s="7">
        <v>1.5</v>
      </c>
      <c r="T830" s="12">
        <f>STOCK[[#This Row],[Costo Unitario (USD)]]+STOCK[[#This Row],[Costo Envío (USD)]]+STOCK[[#This Row],[Comisión 10%]]</f>
        <v>14.06</v>
      </c>
      <c r="U830" s="7">
        <f>STOCK[[#This Row],[Costo total]]*1.5</f>
        <v>21.09</v>
      </c>
      <c r="V830" s="7">
        <v>25</v>
      </c>
      <c r="W830" s="7">
        <f>STOCK[[#This Row],[Precio Final]]-STOCK[[#This Row],[Costo total]]</f>
        <v>10.94</v>
      </c>
      <c r="X830" s="7">
        <f>STOCK[[#This Row],[Ganancia Unitaria]]*STOCK[[#This Row],[Salidas]]</f>
        <v>0</v>
      </c>
      <c r="Y830" s="7" t="s">
        <v>1479</v>
      </c>
      <c r="AA830" s="7">
        <f>STOCK[[#This Row],[Costo total]]*STOCK[[#This Row],[Entradas]]</f>
        <v>14.06</v>
      </c>
      <c r="AB830" s="7">
        <f>STOCK[[#This Row],[Stock Actual]]*STOCK[[#This Row],[Costo total]]</f>
        <v>14.06</v>
      </c>
      <c r="AC830" s="7">
        <v>20</v>
      </c>
    </row>
    <row r="831" spans="1:29" s="12" customFormat="1" ht="50" customHeight="1" x14ac:dyDescent="0.15">
      <c r="A831" s="12" t="s">
        <v>1442</v>
      </c>
      <c r="B831" s="70"/>
      <c r="C831" s="12" t="s">
        <v>4</v>
      </c>
      <c r="D831" s="12" t="s">
        <v>26</v>
      </c>
      <c r="E831" s="12" t="s">
        <v>2270</v>
      </c>
      <c r="F831" s="12" t="s">
        <v>2103</v>
      </c>
      <c r="G831" s="12" t="s">
        <v>1480</v>
      </c>
      <c r="H831" s="12">
        <f>STOCK[[#This Row],[Precio Final]]</f>
        <v>20</v>
      </c>
      <c r="I831" s="12">
        <f>STOCK[[#This Row],[Precio Venta Ideal (x1.5)]]</f>
        <v>20.34</v>
      </c>
      <c r="J831" s="87">
        <v>1</v>
      </c>
      <c r="K831" s="87">
        <f>SUMIFS(VENTAS[Cantidad],VENTAS[Código del producto Vendido],STOCK[[#This Row],[Code]])</f>
        <v>1</v>
      </c>
      <c r="L831" s="87">
        <f>STOCK[[#This Row],[Entradas]]-STOCK[[#This Row],[Salidas]]</f>
        <v>0</v>
      </c>
      <c r="M831" s="12">
        <f>STOCK[[#This Row],[Precio Final]]*10%</f>
        <v>2</v>
      </c>
      <c r="N831" s="12">
        <v>0</v>
      </c>
      <c r="O831" s="12">
        <v>0</v>
      </c>
      <c r="P831" s="12">
        <v>10.06</v>
      </c>
      <c r="Q831" s="87">
        <v>0</v>
      </c>
      <c r="R831" s="12">
        <v>0</v>
      </c>
      <c r="S831" s="12">
        <v>1.5</v>
      </c>
      <c r="T831" s="12">
        <f>STOCK[[#This Row],[Costo Unitario (USD)]]+STOCK[[#This Row],[Costo Envío (USD)]]+STOCK[[#This Row],[Comisión 10%]]</f>
        <v>13.56</v>
      </c>
      <c r="U831" s="12">
        <f>STOCK[[#This Row],[Costo total]]*1.5</f>
        <v>20.34</v>
      </c>
      <c r="V831" s="12">
        <v>20</v>
      </c>
      <c r="W831" s="12">
        <f>STOCK[[#This Row],[Precio Final]]-STOCK[[#This Row],[Costo total]]</f>
        <v>6.4399999999999995</v>
      </c>
      <c r="X831" s="12">
        <f>STOCK[[#This Row],[Ganancia Unitaria]]*STOCK[[#This Row],[Salidas]]</f>
        <v>6.4399999999999995</v>
      </c>
      <c r="Y831" s="12" t="s">
        <v>1479</v>
      </c>
      <c r="AA831" s="12">
        <f>STOCK[[#This Row],[Costo total]]*STOCK[[#This Row],[Entradas]]</f>
        <v>13.56</v>
      </c>
      <c r="AB831" s="12">
        <f>STOCK[[#This Row],[Stock Actual]]*STOCK[[#This Row],[Costo total]]</f>
        <v>0</v>
      </c>
    </row>
    <row r="832" spans="1:29" s="7" customFormat="1" ht="50" customHeight="1" x14ac:dyDescent="0.15">
      <c r="A832" s="7" t="s">
        <v>1443</v>
      </c>
      <c r="B832" s="70"/>
      <c r="C832" s="7" t="s">
        <v>4</v>
      </c>
      <c r="D832" s="7" t="s">
        <v>26</v>
      </c>
      <c r="E832" s="7" t="s">
        <v>1525</v>
      </c>
      <c r="F832" s="7" t="s">
        <v>241</v>
      </c>
      <c r="G832" s="7" t="s">
        <v>1480</v>
      </c>
      <c r="H832" s="7">
        <f>STOCK[[#This Row],[Precio Final]]</f>
        <v>28</v>
      </c>
      <c r="I832" s="7">
        <f>STOCK[[#This Row],[Precio Venta Ideal (x1.5)]]</f>
        <v>26.775000000000002</v>
      </c>
      <c r="J832" s="8">
        <v>1</v>
      </c>
      <c r="K832" s="8">
        <f>SUMIFS(VENTAS[Cantidad],VENTAS[Código del producto Vendido],STOCK[[#This Row],[Code]])</f>
        <v>1</v>
      </c>
      <c r="L832" s="8">
        <f>STOCK[[#This Row],[Entradas]]-STOCK[[#This Row],[Salidas]]</f>
        <v>0</v>
      </c>
      <c r="M832" s="7">
        <f>STOCK[[#This Row],[Precio Final]]*10%</f>
        <v>2.8000000000000003</v>
      </c>
      <c r="N832" s="7">
        <v>0</v>
      </c>
      <c r="O832" s="7">
        <v>0</v>
      </c>
      <c r="P832" s="7">
        <v>13.55</v>
      </c>
      <c r="Q832" s="8">
        <v>0</v>
      </c>
      <c r="R832" s="7">
        <v>0</v>
      </c>
      <c r="S832" s="7">
        <v>1.5</v>
      </c>
      <c r="T832" s="12">
        <f>STOCK[[#This Row],[Costo Unitario (USD)]]+STOCK[[#This Row],[Costo Envío (USD)]]+STOCK[[#This Row],[Comisión 10%]]</f>
        <v>17.850000000000001</v>
      </c>
      <c r="U832" s="7">
        <f>STOCK[[#This Row],[Costo total]]*1.5</f>
        <v>26.775000000000002</v>
      </c>
      <c r="V832" s="7">
        <v>28</v>
      </c>
      <c r="W832" s="7">
        <f>STOCK[[#This Row],[Precio Final]]-STOCK[[#This Row],[Costo total]]</f>
        <v>10.149999999999999</v>
      </c>
      <c r="X832" s="7">
        <f>STOCK[[#This Row],[Ganancia Unitaria]]*STOCK[[#This Row],[Salidas]]</f>
        <v>10.149999999999999</v>
      </c>
      <c r="Y832" s="7" t="s">
        <v>1479</v>
      </c>
      <c r="AA832" s="7">
        <f>STOCK[[#This Row],[Costo total]]*STOCK[[#This Row],[Entradas]]</f>
        <v>17.850000000000001</v>
      </c>
      <c r="AB832" s="7">
        <f>STOCK[[#This Row],[Stock Actual]]*STOCK[[#This Row],[Costo total]]</f>
        <v>0</v>
      </c>
    </row>
    <row r="833" spans="1:28" s="12" customFormat="1" ht="50" customHeight="1" x14ac:dyDescent="0.15">
      <c r="A833" s="12" t="s">
        <v>1444</v>
      </c>
      <c r="B833" s="70"/>
      <c r="C833" s="12" t="s">
        <v>4</v>
      </c>
      <c r="D833" s="12" t="s">
        <v>26</v>
      </c>
      <c r="E833" s="12" t="s">
        <v>1694</v>
      </c>
      <c r="F833" s="12" t="s">
        <v>2132</v>
      </c>
      <c r="G833" s="12" t="s">
        <v>1480</v>
      </c>
      <c r="H833" s="12">
        <f>STOCK[[#This Row],[Precio Final]]</f>
        <v>28</v>
      </c>
      <c r="I833" s="12">
        <f>STOCK[[#This Row],[Precio Venta Ideal (x1.5)]]</f>
        <v>26.775000000000002</v>
      </c>
      <c r="J833" s="87">
        <v>1</v>
      </c>
      <c r="K833" s="87">
        <f>SUMIFS(VENTAS[Cantidad],VENTAS[Código del producto Vendido],STOCK[[#This Row],[Code]])</f>
        <v>1</v>
      </c>
      <c r="L833" s="87">
        <f>STOCK[[#This Row],[Entradas]]-STOCK[[#This Row],[Salidas]]</f>
        <v>0</v>
      </c>
      <c r="M833" s="12">
        <f>STOCK[[#This Row],[Precio Final]]*10%</f>
        <v>2.8000000000000003</v>
      </c>
      <c r="N833" s="12">
        <v>0</v>
      </c>
      <c r="O833" s="12">
        <v>0</v>
      </c>
      <c r="P833" s="12">
        <v>13.55</v>
      </c>
      <c r="Q833" s="87">
        <v>0</v>
      </c>
      <c r="R833" s="12">
        <v>0</v>
      </c>
      <c r="S833" s="12">
        <v>1.5</v>
      </c>
      <c r="T833" s="12">
        <f>STOCK[[#This Row],[Costo Unitario (USD)]]+STOCK[[#This Row],[Costo Envío (USD)]]+STOCK[[#This Row],[Comisión 10%]]</f>
        <v>17.850000000000001</v>
      </c>
      <c r="U833" s="12">
        <f>STOCK[[#This Row],[Costo total]]*1.5</f>
        <v>26.775000000000002</v>
      </c>
      <c r="V833" s="12">
        <v>28</v>
      </c>
      <c r="W833" s="12">
        <f>STOCK[[#This Row],[Precio Final]]-STOCK[[#This Row],[Costo total]]</f>
        <v>10.149999999999999</v>
      </c>
      <c r="X833" s="12">
        <f>STOCK[[#This Row],[Ganancia Unitaria]]*STOCK[[#This Row],[Salidas]]</f>
        <v>10.149999999999999</v>
      </c>
      <c r="Y833" s="12" t="s">
        <v>1479</v>
      </c>
      <c r="AA833" s="12">
        <f>STOCK[[#This Row],[Costo total]]*STOCK[[#This Row],[Entradas]]</f>
        <v>17.850000000000001</v>
      </c>
      <c r="AB833" s="12">
        <f>STOCK[[#This Row],[Stock Actual]]*STOCK[[#This Row],[Costo total]]</f>
        <v>0</v>
      </c>
    </row>
    <row r="834" spans="1:28" s="7" customFormat="1" ht="50" customHeight="1" x14ac:dyDescent="0.15">
      <c r="A834" s="7" t="s">
        <v>1445</v>
      </c>
      <c r="B834" s="70"/>
      <c r="C834" s="7" t="s">
        <v>4</v>
      </c>
      <c r="D834" s="7" t="s">
        <v>1911</v>
      </c>
      <c r="E834" s="7" t="s">
        <v>1483</v>
      </c>
      <c r="F834" s="7" t="s">
        <v>238</v>
      </c>
      <c r="G834" s="7" t="s">
        <v>1480</v>
      </c>
      <c r="H834" s="7">
        <f>STOCK[[#This Row],[Precio Final]]</f>
        <v>15</v>
      </c>
      <c r="I834" s="7">
        <f>STOCK[[#This Row],[Precio Venta Ideal (x1.5)]]</f>
        <v>10.92</v>
      </c>
      <c r="J834" s="8">
        <v>1</v>
      </c>
      <c r="K834" s="8">
        <f>SUMIFS(VENTAS[Cantidad],VENTAS[Código del producto Vendido],STOCK[[#This Row],[Code]])</f>
        <v>1</v>
      </c>
      <c r="L834" s="8">
        <f>STOCK[[#This Row],[Entradas]]-STOCK[[#This Row],[Salidas]]</f>
        <v>0</v>
      </c>
      <c r="M834" s="7">
        <f>STOCK[[#This Row],[Precio Final]]*10%</f>
        <v>1.5</v>
      </c>
      <c r="N834" s="7">
        <v>0</v>
      </c>
      <c r="O834" s="7">
        <v>0</v>
      </c>
      <c r="P834" s="7">
        <v>4.28</v>
      </c>
      <c r="Q834" s="8">
        <v>0</v>
      </c>
      <c r="R834" s="7">
        <v>0</v>
      </c>
      <c r="S834" s="7">
        <v>1.5</v>
      </c>
      <c r="T834" s="12">
        <f>STOCK[[#This Row],[Costo Unitario (USD)]]+STOCK[[#This Row],[Costo Envío (USD)]]+STOCK[[#This Row],[Comisión 10%]]</f>
        <v>7.28</v>
      </c>
      <c r="U834" s="7">
        <f>STOCK[[#This Row],[Costo total]]*1.5</f>
        <v>10.92</v>
      </c>
      <c r="V834" s="7">
        <v>15</v>
      </c>
      <c r="W834" s="7">
        <f>STOCK[[#This Row],[Precio Final]]-STOCK[[#This Row],[Costo total]]</f>
        <v>7.72</v>
      </c>
      <c r="X834" s="7">
        <f>STOCK[[#This Row],[Ganancia Unitaria]]*STOCK[[#This Row],[Salidas]]</f>
        <v>7.72</v>
      </c>
      <c r="Y834" s="7" t="s">
        <v>1479</v>
      </c>
      <c r="AA834" s="7">
        <f>STOCK[[#This Row],[Costo total]]*STOCK[[#This Row],[Entradas]]</f>
        <v>7.28</v>
      </c>
      <c r="AB834" s="7">
        <f>STOCK[[#This Row],[Stock Actual]]*STOCK[[#This Row],[Costo total]]</f>
        <v>0</v>
      </c>
    </row>
    <row r="835" spans="1:28" s="12" customFormat="1" ht="50" customHeight="1" x14ac:dyDescent="0.15">
      <c r="A835" s="12" t="s">
        <v>1446</v>
      </c>
      <c r="B835" s="70"/>
      <c r="C835" s="12" t="s">
        <v>4</v>
      </c>
      <c r="D835" s="12" t="s">
        <v>1911</v>
      </c>
      <c r="E835" s="12" t="s">
        <v>1483</v>
      </c>
      <c r="F835" s="12" t="s">
        <v>243</v>
      </c>
      <c r="G835" s="12" t="s">
        <v>1480</v>
      </c>
      <c r="H835" s="12">
        <f>STOCK[[#This Row],[Precio Final]]</f>
        <v>15</v>
      </c>
      <c r="I835" s="12">
        <f>STOCK[[#This Row],[Precio Venta Ideal (x1.5)]]</f>
        <v>10.92</v>
      </c>
      <c r="J835" s="87">
        <v>1</v>
      </c>
      <c r="K835" s="87">
        <f>SUMIFS(VENTAS[Cantidad],VENTAS[Código del producto Vendido],STOCK[[#This Row],[Code]])</f>
        <v>1</v>
      </c>
      <c r="L835" s="87">
        <f>STOCK[[#This Row],[Entradas]]-STOCK[[#This Row],[Salidas]]</f>
        <v>0</v>
      </c>
      <c r="M835" s="12">
        <f>STOCK[[#This Row],[Precio Final]]*10%</f>
        <v>1.5</v>
      </c>
      <c r="N835" s="12">
        <v>0</v>
      </c>
      <c r="O835" s="12">
        <v>0</v>
      </c>
      <c r="P835" s="12">
        <v>4.28</v>
      </c>
      <c r="Q835" s="87">
        <v>0</v>
      </c>
      <c r="R835" s="12">
        <v>0</v>
      </c>
      <c r="S835" s="12">
        <v>1.5</v>
      </c>
      <c r="T835" s="12">
        <f>STOCK[[#This Row],[Costo Unitario (USD)]]+STOCK[[#This Row],[Costo Envío (USD)]]+STOCK[[#This Row],[Comisión 10%]]</f>
        <v>7.28</v>
      </c>
      <c r="U835" s="12">
        <f>STOCK[[#This Row],[Costo total]]*1.5</f>
        <v>10.92</v>
      </c>
      <c r="V835" s="12">
        <v>15</v>
      </c>
      <c r="W835" s="12">
        <f>STOCK[[#This Row],[Precio Final]]-STOCK[[#This Row],[Costo total]]</f>
        <v>7.72</v>
      </c>
      <c r="X835" s="12">
        <f>STOCK[[#This Row],[Ganancia Unitaria]]*STOCK[[#This Row],[Salidas]]</f>
        <v>7.72</v>
      </c>
      <c r="Y835" s="12" t="s">
        <v>1479</v>
      </c>
      <c r="AA835" s="12">
        <f>STOCK[[#This Row],[Costo total]]*STOCK[[#This Row],[Entradas]]</f>
        <v>7.28</v>
      </c>
      <c r="AB835" s="12">
        <f>STOCK[[#This Row],[Stock Actual]]*STOCK[[#This Row],[Costo total]]</f>
        <v>0</v>
      </c>
    </row>
    <row r="836" spans="1:28" s="7" customFormat="1" ht="50" customHeight="1" x14ac:dyDescent="0.15">
      <c r="A836" s="7" t="s">
        <v>1447</v>
      </c>
      <c r="B836" s="70"/>
      <c r="C836" s="7" t="s">
        <v>4</v>
      </c>
      <c r="D836" s="7" t="s">
        <v>1911</v>
      </c>
      <c r="E836" s="7" t="s">
        <v>1483</v>
      </c>
      <c r="F836" s="7" t="s">
        <v>241</v>
      </c>
      <c r="G836" s="7" t="s">
        <v>1480</v>
      </c>
      <c r="H836" s="7">
        <f>STOCK[[#This Row],[Precio Final]]</f>
        <v>15</v>
      </c>
      <c r="I836" s="7">
        <f>STOCK[[#This Row],[Precio Venta Ideal (x1.5)]]</f>
        <v>10.92</v>
      </c>
      <c r="J836" s="8">
        <v>1</v>
      </c>
      <c r="K836" s="8">
        <f>SUMIFS(VENTAS[Cantidad],VENTAS[Código del producto Vendido],STOCK[[#This Row],[Code]])</f>
        <v>1</v>
      </c>
      <c r="L836" s="8">
        <f>STOCK[[#This Row],[Entradas]]-STOCK[[#This Row],[Salidas]]</f>
        <v>0</v>
      </c>
      <c r="M836" s="7">
        <f>STOCK[[#This Row],[Precio Final]]*10%</f>
        <v>1.5</v>
      </c>
      <c r="N836" s="7">
        <v>0</v>
      </c>
      <c r="O836" s="7">
        <v>0</v>
      </c>
      <c r="P836" s="7">
        <v>4.28</v>
      </c>
      <c r="Q836" s="8">
        <v>0</v>
      </c>
      <c r="R836" s="7">
        <v>0</v>
      </c>
      <c r="S836" s="7">
        <v>1.5</v>
      </c>
      <c r="T836" s="12">
        <f>STOCK[[#This Row],[Costo Unitario (USD)]]+STOCK[[#This Row],[Costo Envío (USD)]]+STOCK[[#This Row],[Comisión 10%]]</f>
        <v>7.28</v>
      </c>
      <c r="U836" s="7">
        <f>STOCK[[#This Row],[Costo total]]*1.5</f>
        <v>10.92</v>
      </c>
      <c r="V836" s="7">
        <v>15</v>
      </c>
      <c r="W836" s="7">
        <f>STOCK[[#This Row],[Precio Final]]-STOCK[[#This Row],[Costo total]]</f>
        <v>7.72</v>
      </c>
      <c r="X836" s="7">
        <f>STOCK[[#This Row],[Ganancia Unitaria]]*STOCK[[#This Row],[Salidas]]</f>
        <v>7.72</v>
      </c>
      <c r="Y836" s="7" t="s">
        <v>1479</v>
      </c>
      <c r="AA836" s="7">
        <f>STOCK[[#This Row],[Costo total]]*STOCK[[#This Row],[Entradas]]</f>
        <v>7.28</v>
      </c>
      <c r="AB836" s="7">
        <f>STOCK[[#This Row],[Stock Actual]]*STOCK[[#This Row],[Costo total]]</f>
        <v>0</v>
      </c>
    </row>
    <row r="837" spans="1:28" s="12" customFormat="1" ht="50" customHeight="1" x14ac:dyDescent="0.15">
      <c r="A837" s="12" t="s">
        <v>1448</v>
      </c>
      <c r="B837" s="70"/>
      <c r="C837" s="12" t="s">
        <v>4</v>
      </c>
      <c r="D837" s="12" t="s">
        <v>1911</v>
      </c>
      <c r="E837" s="12" t="s">
        <v>1484</v>
      </c>
      <c r="F837" s="12" t="s">
        <v>241</v>
      </c>
      <c r="G837" s="12" t="s">
        <v>1480</v>
      </c>
      <c r="H837" s="12">
        <f>STOCK[[#This Row],[Precio Final]]</f>
        <v>12</v>
      </c>
      <c r="I837" s="12">
        <f>STOCK[[#This Row],[Precio Venta Ideal (x1.5)]]</f>
        <v>11.355</v>
      </c>
      <c r="J837" s="87">
        <v>1</v>
      </c>
      <c r="K837" s="87">
        <f>SUMIFS(VENTAS[Cantidad],VENTAS[Código del producto Vendido],STOCK[[#This Row],[Code]])</f>
        <v>1</v>
      </c>
      <c r="L837" s="87">
        <f>STOCK[[#This Row],[Entradas]]-STOCK[[#This Row],[Salidas]]</f>
        <v>0</v>
      </c>
      <c r="M837" s="12">
        <f>STOCK[[#This Row],[Precio Final]]*10%</f>
        <v>1.2000000000000002</v>
      </c>
      <c r="N837" s="12">
        <v>0</v>
      </c>
      <c r="O837" s="12">
        <v>0</v>
      </c>
      <c r="P837" s="12">
        <v>4.87</v>
      </c>
      <c r="Q837" s="87">
        <v>0</v>
      </c>
      <c r="R837" s="12">
        <v>0</v>
      </c>
      <c r="S837" s="12">
        <v>1.5</v>
      </c>
      <c r="T837" s="12">
        <f>STOCK[[#This Row],[Costo Unitario (USD)]]+STOCK[[#This Row],[Costo Envío (USD)]]+STOCK[[#This Row],[Comisión 10%]]</f>
        <v>7.57</v>
      </c>
      <c r="U837" s="12">
        <f>STOCK[[#This Row],[Costo total]]*1.5</f>
        <v>11.355</v>
      </c>
      <c r="V837" s="12">
        <v>12</v>
      </c>
      <c r="W837" s="12">
        <f>STOCK[[#This Row],[Precio Final]]-STOCK[[#This Row],[Costo total]]</f>
        <v>4.43</v>
      </c>
      <c r="X837" s="12">
        <f>STOCK[[#This Row],[Ganancia Unitaria]]*STOCK[[#This Row],[Salidas]]</f>
        <v>4.43</v>
      </c>
      <c r="Y837" s="12" t="s">
        <v>1479</v>
      </c>
      <c r="AA837" s="12">
        <f>STOCK[[#This Row],[Costo total]]*STOCK[[#This Row],[Entradas]]</f>
        <v>7.57</v>
      </c>
      <c r="AB837" s="12">
        <f>STOCK[[#This Row],[Stock Actual]]*STOCK[[#This Row],[Costo total]]</f>
        <v>0</v>
      </c>
    </row>
    <row r="838" spans="1:28" s="7" customFormat="1" ht="50" customHeight="1" x14ac:dyDescent="0.15">
      <c r="A838" s="7" t="s">
        <v>1449</v>
      </c>
      <c r="B838" s="70"/>
      <c r="C838" s="7" t="s">
        <v>4</v>
      </c>
      <c r="D838" s="7" t="s">
        <v>1911</v>
      </c>
      <c r="E838" s="7" t="s">
        <v>1485</v>
      </c>
      <c r="F838" s="7" t="s">
        <v>243</v>
      </c>
      <c r="G838" s="7" t="s">
        <v>1480</v>
      </c>
      <c r="H838" s="7">
        <f>STOCK[[#This Row],[Precio Final]]</f>
        <v>12</v>
      </c>
      <c r="I838" s="7">
        <f>STOCK[[#This Row],[Precio Venta Ideal (x1.5)]]</f>
        <v>11.355</v>
      </c>
      <c r="J838" s="8">
        <v>1</v>
      </c>
      <c r="K838" s="8">
        <f>SUMIFS(VENTAS[Cantidad],VENTAS[Código del producto Vendido],STOCK[[#This Row],[Code]])</f>
        <v>1</v>
      </c>
      <c r="L838" s="8">
        <f>STOCK[[#This Row],[Entradas]]-STOCK[[#This Row],[Salidas]]</f>
        <v>0</v>
      </c>
      <c r="M838" s="7">
        <f>STOCK[[#This Row],[Precio Final]]*10%</f>
        <v>1.2000000000000002</v>
      </c>
      <c r="N838" s="7">
        <v>0</v>
      </c>
      <c r="O838" s="7">
        <v>0</v>
      </c>
      <c r="P838" s="7">
        <v>4.87</v>
      </c>
      <c r="Q838" s="8">
        <v>0</v>
      </c>
      <c r="R838" s="7">
        <v>0</v>
      </c>
      <c r="S838" s="7">
        <v>1.5</v>
      </c>
      <c r="T838" s="12">
        <f>STOCK[[#This Row],[Costo Unitario (USD)]]+STOCK[[#This Row],[Costo Envío (USD)]]+STOCK[[#This Row],[Comisión 10%]]</f>
        <v>7.57</v>
      </c>
      <c r="U838" s="7">
        <f>STOCK[[#This Row],[Costo total]]*1.5</f>
        <v>11.355</v>
      </c>
      <c r="V838" s="7">
        <v>12</v>
      </c>
      <c r="W838" s="7">
        <f>STOCK[[#This Row],[Precio Final]]-STOCK[[#This Row],[Costo total]]</f>
        <v>4.43</v>
      </c>
      <c r="X838" s="7">
        <f>STOCK[[#This Row],[Ganancia Unitaria]]*STOCK[[#This Row],[Salidas]]</f>
        <v>4.43</v>
      </c>
      <c r="Y838" s="7" t="s">
        <v>1479</v>
      </c>
      <c r="AA838" s="7">
        <f>STOCK[[#This Row],[Costo total]]*STOCK[[#This Row],[Entradas]]</f>
        <v>7.57</v>
      </c>
      <c r="AB838" s="7">
        <f>STOCK[[#This Row],[Stock Actual]]*STOCK[[#This Row],[Costo total]]</f>
        <v>0</v>
      </c>
    </row>
    <row r="839" spans="1:28" s="12" customFormat="1" ht="50" customHeight="1" x14ac:dyDescent="0.15">
      <c r="A839" s="12" t="s">
        <v>1450</v>
      </c>
      <c r="B839" s="70"/>
      <c r="C839" s="12" t="s">
        <v>4</v>
      </c>
      <c r="D839" s="12" t="s">
        <v>461</v>
      </c>
      <c r="E839" s="12" t="s">
        <v>1486</v>
      </c>
      <c r="F839" s="12" t="s">
        <v>243</v>
      </c>
      <c r="G839" s="12" t="s">
        <v>1480</v>
      </c>
      <c r="H839" s="12">
        <f>STOCK[[#This Row],[Precio Final]]</f>
        <v>28</v>
      </c>
      <c r="I839" s="12">
        <f>STOCK[[#This Row],[Precio Venta Ideal (x1.5)]]</f>
        <v>32.25</v>
      </c>
      <c r="J839" s="87">
        <v>1</v>
      </c>
      <c r="K839" s="87">
        <f>SUMIFS(VENTAS[Cantidad],VENTAS[Código del producto Vendido],STOCK[[#This Row],[Code]])</f>
        <v>1</v>
      </c>
      <c r="L839" s="87">
        <f>STOCK[[#This Row],[Entradas]]-STOCK[[#This Row],[Salidas]]</f>
        <v>0</v>
      </c>
      <c r="M839" s="12">
        <f>STOCK[[#This Row],[Precio Final]]*10%</f>
        <v>2.8000000000000003</v>
      </c>
      <c r="N839" s="12">
        <v>0</v>
      </c>
      <c r="O839" s="12">
        <v>0</v>
      </c>
      <c r="P839" s="12">
        <v>17.2</v>
      </c>
      <c r="Q839" s="87">
        <v>0</v>
      </c>
      <c r="R839" s="12">
        <v>0</v>
      </c>
      <c r="S839" s="12">
        <v>1.5</v>
      </c>
      <c r="T839" s="12">
        <f>STOCK[[#This Row],[Costo Unitario (USD)]]+STOCK[[#This Row],[Costo Envío (USD)]]+STOCK[[#This Row],[Comisión 10%]]</f>
        <v>21.5</v>
      </c>
      <c r="U839" s="12">
        <f>STOCK[[#This Row],[Costo total]]*1.5</f>
        <v>32.25</v>
      </c>
      <c r="V839" s="12">
        <v>28</v>
      </c>
      <c r="W839" s="12">
        <f>STOCK[[#This Row],[Precio Final]]-STOCK[[#This Row],[Costo total]]</f>
        <v>6.5</v>
      </c>
      <c r="X839" s="12">
        <f>STOCK[[#This Row],[Ganancia Unitaria]]*STOCK[[#This Row],[Salidas]]</f>
        <v>6.5</v>
      </c>
      <c r="Y839" s="12" t="s">
        <v>1479</v>
      </c>
      <c r="AA839" s="12">
        <f>STOCK[[#This Row],[Costo total]]*STOCK[[#This Row],[Entradas]]</f>
        <v>21.5</v>
      </c>
      <c r="AB839" s="12">
        <f>STOCK[[#This Row],[Stock Actual]]*STOCK[[#This Row],[Costo total]]</f>
        <v>0</v>
      </c>
    </row>
    <row r="840" spans="1:28" s="7" customFormat="1" ht="50" customHeight="1" x14ac:dyDescent="0.15">
      <c r="A840" s="7" t="s">
        <v>1451</v>
      </c>
      <c r="B840" s="70"/>
      <c r="C840" s="7" t="s">
        <v>4</v>
      </c>
      <c r="D840" s="7" t="s">
        <v>1789</v>
      </c>
      <c r="E840" s="7" t="s">
        <v>1807</v>
      </c>
      <c r="F840" s="7" t="s">
        <v>239</v>
      </c>
      <c r="G840" s="7" t="s">
        <v>1480</v>
      </c>
      <c r="H840" s="7">
        <f>STOCK[[#This Row],[Precio Final]]</f>
        <v>23</v>
      </c>
      <c r="I840" s="7">
        <f>STOCK[[#This Row],[Precio Venta Ideal (x1.5)]]</f>
        <v>25.424999999999997</v>
      </c>
      <c r="J840" s="8">
        <v>1</v>
      </c>
      <c r="K840" s="8">
        <f>SUMIFS(VENTAS[Cantidad],VENTAS[Código del producto Vendido],STOCK[[#This Row],[Code]])</f>
        <v>1</v>
      </c>
      <c r="L840" s="8">
        <f>STOCK[[#This Row],[Entradas]]-STOCK[[#This Row],[Salidas]]</f>
        <v>0</v>
      </c>
      <c r="M840" s="7">
        <f>STOCK[[#This Row],[Precio Final]]*10%</f>
        <v>2.3000000000000003</v>
      </c>
      <c r="N840" s="7">
        <v>0</v>
      </c>
      <c r="O840" s="7">
        <v>0</v>
      </c>
      <c r="P840" s="7">
        <v>13.15</v>
      </c>
      <c r="Q840" s="8">
        <v>0</v>
      </c>
      <c r="R840" s="7">
        <v>0</v>
      </c>
      <c r="S840" s="7">
        <v>1.5</v>
      </c>
      <c r="T840" s="12">
        <f>STOCK[[#This Row],[Costo Unitario (USD)]]+STOCK[[#This Row],[Costo Envío (USD)]]+STOCK[[#This Row],[Comisión 10%]]</f>
        <v>16.95</v>
      </c>
      <c r="U840" s="7">
        <f>STOCK[[#This Row],[Costo total]]*1.5</f>
        <v>25.424999999999997</v>
      </c>
      <c r="V840" s="7">
        <v>23</v>
      </c>
      <c r="W840" s="7">
        <f>STOCK[[#This Row],[Precio Final]]-STOCK[[#This Row],[Costo total]]</f>
        <v>6.0500000000000007</v>
      </c>
      <c r="X840" s="7">
        <f>STOCK[[#This Row],[Ganancia Unitaria]]*STOCK[[#This Row],[Salidas]]</f>
        <v>6.0500000000000007</v>
      </c>
      <c r="Y840" s="7" t="s">
        <v>1479</v>
      </c>
      <c r="AA840" s="7">
        <f>STOCK[[#This Row],[Costo total]]*STOCK[[#This Row],[Entradas]]</f>
        <v>16.95</v>
      </c>
      <c r="AB840" s="7">
        <f>STOCK[[#This Row],[Stock Actual]]*STOCK[[#This Row],[Costo total]]</f>
        <v>0</v>
      </c>
    </row>
    <row r="841" spans="1:28" s="12" customFormat="1" ht="50" customHeight="1" x14ac:dyDescent="0.15">
      <c r="A841" s="12" t="s">
        <v>1452</v>
      </c>
      <c r="B841" s="70"/>
      <c r="C841" s="12" t="s">
        <v>4</v>
      </c>
      <c r="D841" s="12" t="s">
        <v>27</v>
      </c>
      <c r="E841" s="12" t="s">
        <v>1487</v>
      </c>
      <c r="F841" s="12" t="s">
        <v>238</v>
      </c>
      <c r="G841" s="12" t="s">
        <v>1480</v>
      </c>
      <c r="H841" s="12">
        <f>STOCK[[#This Row],[Precio Final]]</f>
        <v>25</v>
      </c>
      <c r="I841" s="12">
        <f>STOCK[[#This Row],[Precio Venta Ideal (x1.5)]]</f>
        <v>24.704999999999998</v>
      </c>
      <c r="J841" s="87">
        <v>1</v>
      </c>
      <c r="K841" s="87">
        <f>SUMIFS(VENTAS[Cantidad],VENTAS[Código del producto Vendido],STOCK[[#This Row],[Code]])</f>
        <v>1</v>
      </c>
      <c r="L841" s="87">
        <f>STOCK[[#This Row],[Entradas]]-STOCK[[#This Row],[Salidas]]</f>
        <v>0</v>
      </c>
      <c r="M841" s="12">
        <f>STOCK[[#This Row],[Precio Final]]*10%</f>
        <v>2.5</v>
      </c>
      <c r="N841" s="12">
        <v>0</v>
      </c>
      <c r="O841" s="12">
        <v>0</v>
      </c>
      <c r="P841" s="12">
        <v>12.47</v>
      </c>
      <c r="Q841" s="87">
        <v>0</v>
      </c>
      <c r="R841" s="12">
        <v>0</v>
      </c>
      <c r="S841" s="12">
        <v>1.5</v>
      </c>
      <c r="T841" s="12">
        <f>STOCK[[#This Row],[Costo Unitario (USD)]]+STOCK[[#This Row],[Costo Envío (USD)]]+STOCK[[#This Row],[Comisión 10%]]</f>
        <v>16.47</v>
      </c>
      <c r="U841" s="12">
        <f>STOCK[[#This Row],[Costo total]]*1.5</f>
        <v>24.704999999999998</v>
      </c>
      <c r="V841" s="12">
        <v>25</v>
      </c>
      <c r="W841" s="12">
        <f>STOCK[[#This Row],[Precio Final]]-STOCK[[#This Row],[Costo total]]</f>
        <v>8.5300000000000011</v>
      </c>
      <c r="X841" s="12">
        <f>STOCK[[#This Row],[Ganancia Unitaria]]*STOCK[[#This Row],[Salidas]]</f>
        <v>8.5300000000000011</v>
      </c>
      <c r="Y841" s="12" t="s">
        <v>1479</v>
      </c>
      <c r="AA841" s="12">
        <f>STOCK[[#This Row],[Costo total]]*STOCK[[#This Row],[Entradas]]</f>
        <v>16.47</v>
      </c>
      <c r="AB841" s="12">
        <f>STOCK[[#This Row],[Stock Actual]]*STOCK[[#This Row],[Costo total]]</f>
        <v>0</v>
      </c>
    </row>
    <row r="842" spans="1:28" s="7" customFormat="1" ht="50" customHeight="1" x14ac:dyDescent="0.15">
      <c r="A842" s="7" t="s">
        <v>1453</v>
      </c>
      <c r="B842" s="70"/>
      <c r="C842" s="7" t="s">
        <v>4</v>
      </c>
      <c r="D842" s="7" t="s">
        <v>27</v>
      </c>
      <c r="E842" s="7" t="s">
        <v>1487</v>
      </c>
      <c r="F842" s="7" t="s">
        <v>243</v>
      </c>
      <c r="G842" s="7" t="s">
        <v>1480</v>
      </c>
      <c r="H842" s="7">
        <f>STOCK[[#This Row],[Precio Final]]</f>
        <v>28</v>
      </c>
      <c r="I842" s="7">
        <f>STOCK[[#This Row],[Precio Venta Ideal (x1.5)]]</f>
        <v>25.155000000000001</v>
      </c>
      <c r="J842" s="8">
        <v>2</v>
      </c>
      <c r="K842" s="8">
        <f>SUMIFS(VENTAS[Cantidad],VENTAS[Código del producto Vendido],STOCK[[#This Row],[Code]])</f>
        <v>2</v>
      </c>
      <c r="L842" s="8">
        <f>STOCK[[#This Row],[Entradas]]-STOCK[[#This Row],[Salidas]]</f>
        <v>0</v>
      </c>
      <c r="M842" s="7">
        <f>STOCK[[#This Row],[Precio Final]]*10%</f>
        <v>2.8000000000000003</v>
      </c>
      <c r="N842" s="7">
        <v>0</v>
      </c>
      <c r="O842" s="7">
        <v>0</v>
      </c>
      <c r="P842" s="7">
        <v>12.47</v>
      </c>
      <c r="Q842" s="8">
        <v>0</v>
      </c>
      <c r="R842" s="7">
        <v>0</v>
      </c>
      <c r="S842" s="7">
        <v>1.5</v>
      </c>
      <c r="T842" s="12">
        <f>STOCK[[#This Row],[Costo Unitario (USD)]]+STOCK[[#This Row],[Costo Envío (USD)]]+STOCK[[#This Row],[Comisión 10%]]</f>
        <v>16.77</v>
      </c>
      <c r="U842" s="7">
        <f>STOCK[[#This Row],[Costo total]]*1.5</f>
        <v>25.155000000000001</v>
      </c>
      <c r="V842" s="7">
        <v>28</v>
      </c>
      <c r="W842" s="7">
        <f>STOCK[[#This Row],[Precio Final]]-STOCK[[#This Row],[Costo total]]</f>
        <v>11.23</v>
      </c>
      <c r="X842" s="7">
        <f>STOCK[[#This Row],[Ganancia Unitaria]]*STOCK[[#This Row],[Salidas]]</f>
        <v>22.46</v>
      </c>
      <c r="Y842" s="7" t="s">
        <v>1479</v>
      </c>
      <c r="AA842" s="7">
        <f>STOCK[[#This Row],[Costo total]]*STOCK[[#This Row],[Entradas]]</f>
        <v>33.54</v>
      </c>
      <c r="AB842" s="7">
        <f>STOCK[[#This Row],[Stock Actual]]*STOCK[[#This Row],[Costo total]]</f>
        <v>0</v>
      </c>
    </row>
    <row r="843" spans="1:28" s="12" customFormat="1" ht="50" customHeight="1" x14ac:dyDescent="0.15">
      <c r="A843" s="12" t="s">
        <v>1454</v>
      </c>
      <c r="B843" s="70"/>
      <c r="C843" s="12" t="s">
        <v>4</v>
      </c>
      <c r="D843" s="12" t="s">
        <v>27</v>
      </c>
      <c r="E843" s="12" t="s">
        <v>2158</v>
      </c>
      <c r="F843" s="12" t="s">
        <v>2137</v>
      </c>
      <c r="G843" s="12" t="s">
        <v>1480</v>
      </c>
      <c r="H843" s="12">
        <f>STOCK[[#This Row],[Precio Final]]</f>
        <v>28</v>
      </c>
      <c r="I843" s="12">
        <f>STOCK[[#This Row],[Precio Venta Ideal (x1.5)]]</f>
        <v>29.25</v>
      </c>
      <c r="J843" s="87">
        <v>1</v>
      </c>
      <c r="K843" s="87">
        <f>SUMIFS(VENTAS[Cantidad],VENTAS[Código del producto Vendido],STOCK[[#This Row],[Code]])</f>
        <v>1</v>
      </c>
      <c r="L843" s="87">
        <f>STOCK[[#This Row],[Entradas]]-STOCK[[#This Row],[Salidas]]</f>
        <v>0</v>
      </c>
      <c r="M843" s="12">
        <f>STOCK[[#This Row],[Precio Final]]*10%</f>
        <v>2.8000000000000003</v>
      </c>
      <c r="N843" s="12">
        <v>0</v>
      </c>
      <c r="O843" s="12">
        <v>0</v>
      </c>
      <c r="P843" s="12">
        <v>15.2</v>
      </c>
      <c r="Q843" s="87">
        <v>0</v>
      </c>
      <c r="R843" s="12">
        <v>0</v>
      </c>
      <c r="S843" s="12">
        <v>1.5</v>
      </c>
      <c r="T843" s="12">
        <f>STOCK[[#This Row],[Costo Unitario (USD)]]+STOCK[[#This Row],[Costo Envío (USD)]]+STOCK[[#This Row],[Comisión 10%]]</f>
        <v>19.5</v>
      </c>
      <c r="U843" s="12">
        <f>STOCK[[#This Row],[Costo total]]*1.5</f>
        <v>29.25</v>
      </c>
      <c r="V843" s="12">
        <v>28</v>
      </c>
      <c r="W843" s="12">
        <f>STOCK[[#This Row],[Precio Final]]-STOCK[[#This Row],[Costo total]]</f>
        <v>8.5</v>
      </c>
      <c r="X843" s="12">
        <f>STOCK[[#This Row],[Ganancia Unitaria]]*STOCK[[#This Row],[Salidas]]</f>
        <v>8.5</v>
      </c>
      <c r="Y843" s="12" t="s">
        <v>1479</v>
      </c>
      <c r="AA843" s="12">
        <f>STOCK[[#This Row],[Costo total]]*STOCK[[#This Row],[Entradas]]</f>
        <v>19.5</v>
      </c>
      <c r="AB843" s="12">
        <f>STOCK[[#This Row],[Stock Actual]]*STOCK[[#This Row],[Costo total]]</f>
        <v>0</v>
      </c>
    </row>
    <row r="844" spans="1:28" s="7" customFormat="1" ht="50" customHeight="1" x14ac:dyDescent="0.15">
      <c r="A844" s="7" t="s">
        <v>1455</v>
      </c>
      <c r="B844" s="70"/>
      <c r="C844" s="7" t="s">
        <v>4</v>
      </c>
      <c r="D844" s="7" t="s">
        <v>27</v>
      </c>
      <c r="E844" s="7" t="s">
        <v>1488</v>
      </c>
      <c r="F844" s="7" t="s">
        <v>243</v>
      </c>
      <c r="G844" s="7" t="s">
        <v>1480</v>
      </c>
      <c r="H844" s="7">
        <f>STOCK[[#This Row],[Precio Final]]</f>
        <v>28</v>
      </c>
      <c r="I844" s="7">
        <f>STOCK[[#This Row],[Precio Venta Ideal (x1.5)]]</f>
        <v>29.25</v>
      </c>
      <c r="J844" s="8">
        <v>1</v>
      </c>
      <c r="K844" s="8">
        <f>SUMIFS(VENTAS[Cantidad],VENTAS[Código del producto Vendido],STOCK[[#This Row],[Code]])</f>
        <v>1</v>
      </c>
      <c r="L844" s="8">
        <f>STOCK[[#This Row],[Entradas]]-STOCK[[#This Row],[Salidas]]</f>
        <v>0</v>
      </c>
      <c r="M844" s="7">
        <f>STOCK[[#This Row],[Precio Final]]*10%</f>
        <v>2.8000000000000003</v>
      </c>
      <c r="N844" s="7">
        <v>0</v>
      </c>
      <c r="O844" s="7">
        <v>0</v>
      </c>
      <c r="P844" s="7">
        <v>15.2</v>
      </c>
      <c r="Q844" s="8">
        <v>0</v>
      </c>
      <c r="R844" s="7">
        <v>0</v>
      </c>
      <c r="S844" s="7">
        <v>1.5</v>
      </c>
      <c r="T844" s="12">
        <f>STOCK[[#This Row],[Costo Unitario (USD)]]+STOCK[[#This Row],[Costo Envío (USD)]]+STOCK[[#This Row],[Comisión 10%]]</f>
        <v>19.5</v>
      </c>
      <c r="U844" s="7">
        <f>STOCK[[#This Row],[Costo total]]*1.5</f>
        <v>29.25</v>
      </c>
      <c r="V844" s="7">
        <v>28</v>
      </c>
      <c r="W844" s="7">
        <f>STOCK[[#This Row],[Precio Final]]-STOCK[[#This Row],[Costo total]]</f>
        <v>8.5</v>
      </c>
      <c r="X844" s="7">
        <f>STOCK[[#This Row],[Ganancia Unitaria]]*STOCK[[#This Row],[Salidas]]</f>
        <v>8.5</v>
      </c>
      <c r="Y844" s="7" t="s">
        <v>1479</v>
      </c>
      <c r="AA844" s="7">
        <f>STOCK[[#This Row],[Costo total]]*STOCK[[#This Row],[Entradas]]</f>
        <v>19.5</v>
      </c>
      <c r="AB844" s="7">
        <f>STOCK[[#This Row],[Stock Actual]]*STOCK[[#This Row],[Costo total]]</f>
        <v>0</v>
      </c>
    </row>
    <row r="845" spans="1:28" s="12" customFormat="1" ht="50" customHeight="1" x14ac:dyDescent="0.15">
      <c r="A845" s="12" t="s">
        <v>1456</v>
      </c>
      <c r="B845" s="70"/>
      <c r="C845" s="12" t="s">
        <v>4</v>
      </c>
      <c r="D845" s="12" t="s">
        <v>101</v>
      </c>
      <c r="E845" s="12" t="s">
        <v>1315</v>
      </c>
      <c r="F845" s="12" t="s">
        <v>2148</v>
      </c>
      <c r="G845" s="12" t="s">
        <v>1480</v>
      </c>
      <c r="H845" s="12">
        <f>STOCK[[#This Row],[Precio Final]]</f>
        <v>45</v>
      </c>
      <c r="I845" s="12">
        <f>STOCK[[#This Row],[Precio Venta Ideal (x1.5)]]</f>
        <v>40.380000000000003</v>
      </c>
      <c r="J845" s="87">
        <v>2</v>
      </c>
      <c r="K845" s="87">
        <f>SUMIFS(VENTAS[Cantidad],VENTAS[Código del producto Vendido],STOCK[[#This Row],[Code]])</f>
        <v>2</v>
      </c>
      <c r="L845" s="87">
        <f>STOCK[[#This Row],[Entradas]]-STOCK[[#This Row],[Salidas]]</f>
        <v>0</v>
      </c>
      <c r="M845" s="12">
        <f>STOCK[[#This Row],[Precio Final]]*10%</f>
        <v>4.5</v>
      </c>
      <c r="N845" s="12">
        <v>0</v>
      </c>
      <c r="O845" s="12">
        <v>0</v>
      </c>
      <c r="P845" s="12">
        <v>20.92</v>
      </c>
      <c r="Q845" s="87">
        <v>0</v>
      </c>
      <c r="R845" s="12">
        <v>0</v>
      </c>
      <c r="S845" s="12">
        <v>1.5</v>
      </c>
      <c r="T845" s="12">
        <f>STOCK[[#This Row],[Costo Unitario (USD)]]+STOCK[[#This Row],[Costo Envío (USD)]]+STOCK[[#This Row],[Comisión 10%]]</f>
        <v>26.92</v>
      </c>
      <c r="U845" s="12">
        <f>STOCK[[#This Row],[Costo total]]*1.5</f>
        <v>40.380000000000003</v>
      </c>
      <c r="V845" s="12">
        <v>45</v>
      </c>
      <c r="W845" s="12">
        <f>STOCK[[#This Row],[Precio Final]]-STOCK[[#This Row],[Costo total]]</f>
        <v>18.079999999999998</v>
      </c>
      <c r="X845" s="12">
        <f>STOCK[[#This Row],[Ganancia Unitaria]]*STOCK[[#This Row],[Salidas]]</f>
        <v>36.159999999999997</v>
      </c>
      <c r="Y845" s="12" t="s">
        <v>1479</v>
      </c>
      <c r="AA845" s="12">
        <f>STOCK[[#This Row],[Costo total]]*STOCK[[#This Row],[Entradas]]</f>
        <v>53.84</v>
      </c>
      <c r="AB845" s="12">
        <f>STOCK[[#This Row],[Stock Actual]]*STOCK[[#This Row],[Costo total]]</f>
        <v>0</v>
      </c>
    </row>
    <row r="846" spans="1:28" s="7" customFormat="1" ht="50" customHeight="1" x14ac:dyDescent="0.15">
      <c r="A846" s="7" t="s">
        <v>1457</v>
      </c>
      <c r="B846" s="70"/>
      <c r="C846" s="7" t="s">
        <v>4</v>
      </c>
      <c r="D846" s="7" t="s">
        <v>101</v>
      </c>
      <c r="E846" s="7" t="s">
        <v>1315</v>
      </c>
      <c r="F846" s="7" t="s">
        <v>2159</v>
      </c>
      <c r="G846" s="7" t="s">
        <v>1480</v>
      </c>
      <c r="H846" s="7">
        <f>STOCK[[#This Row],[Precio Final]]</f>
        <v>45</v>
      </c>
      <c r="I846" s="7">
        <f>STOCK[[#This Row],[Precio Venta Ideal (x1.5)]]</f>
        <v>40.380000000000003</v>
      </c>
      <c r="J846" s="8">
        <v>2</v>
      </c>
      <c r="K846" s="8">
        <f>SUMIFS(VENTAS[Cantidad],VENTAS[Código del producto Vendido],STOCK[[#This Row],[Code]])</f>
        <v>2</v>
      </c>
      <c r="L846" s="8">
        <f>STOCK[[#This Row],[Entradas]]-STOCK[[#This Row],[Salidas]]</f>
        <v>0</v>
      </c>
      <c r="M846" s="7">
        <f>STOCK[[#This Row],[Precio Final]]*10%</f>
        <v>4.5</v>
      </c>
      <c r="N846" s="7">
        <v>0</v>
      </c>
      <c r="O846" s="7">
        <v>0</v>
      </c>
      <c r="P846" s="7">
        <v>20.92</v>
      </c>
      <c r="Q846" s="8">
        <v>0</v>
      </c>
      <c r="R846" s="7">
        <v>0</v>
      </c>
      <c r="S846" s="7">
        <v>1.5</v>
      </c>
      <c r="T846" s="12">
        <f>STOCK[[#This Row],[Costo Unitario (USD)]]+STOCK[[#This Row],[Costo Envío (USD)]]+STOCK[[#This Row],[Comisión 10%]]</f>
        <v>26.92</v>
      </c>
      <c r="U846" s="7">
        <f>STOCK[[#This Row],[Costo total]]*1.5</f>
        <v>40.380000000000003</v>
      </c>
      <c r="V846" s="7">
        <v>45</v>
      </c>
      <c r="W846" s="7">
        <f>STOCK[[#This Row],[Precio Final]]-STOCK[[#This Row],[Costo total]]</f>
        <v>18.079999999999998</v>
      </c>
      <c r="X846" s="7">
        <f>STOCK[[#This Row],[Ganancia Unitaria]]*STOCK[[#This Row],[Salidas]]</f>
        <v>36.159999999999997</v>
      </c>
      <c r="Y846" s="7" t="s">
        <v>1479</v>
      </c>
      <c r="AA846" s="7">
        <f>STOCK[[#This Row],[Costo total]]*STOCK[[#This Row],[Entradas]]</f>
        <v>53.84</v>
      </c>
      <c r="AB846" s="7">
        <f>STOCK[[#This Row],[Stock Actual]]*STOCK[[#This Row],[Costo total]]</f>
        <v>0</v>
      </c>
    </row>
    <row r="847" spans="1:28" s="12" customFormat="1" ht="50" customHeight="1" x14ac:dyDescent="0.15">
      <c r="A847" s="12" t="s">
        <v>1697</v>
      </c>
      <c r="B847" s="70"/>
      <c r="C847" s="12" t="s">
        <v>4</v>
      </c>
      <c r="D847" s="12" t="s">
        <v>26</v>
      </c>
      <c r="E847" s="12" t="s">
        <v>1336</v>
      </c>
      <c r="F847" s="12" t="s">
        <v>2120</v>
      </c>
      <c r="G847" s="12" t="s">
        <v>1480</v>
      </c>
      <c r="H847" s="12">
        <f>STOCK[[#This Row],[Precio Final]]</f>
        <v>20</v>
      </c>
      <c r="I847" s="12">
        <f>STOCK[[#This Row],[Precio Venta Ideal (x1.5)]]</f>
        <v>20.34</v>
      </c>
      <c r="J847" s="87">
        <v>1</v>
      </c>
      <c r="K847" s="87">
        <f>SUMIFS(VENTAS[Cantidad],VENTAS[Código del producto Vendido],STOCK[[#This Row],[Code]])</f>
        <v>1</v>
      </c>
      <c r="L847" s="87">
        <f>STOCK[[#This Row],[Entradas]]-STOCK[[#This Row],[Salidas]]</f>
        <v>0</v>
      </c>
      <c r="M847" s="12">
        <f>STOCK[[#This Row],[Precio Final]]*10%</f>
        <v>2</v>
      </c>
      <c r="N847" s="12">
        <v>0</v>
      </c>
      <c r="O847" s="12">
        <v>0</v>
      </c>
      <c r="P847" s="12">
        <v>10.06</v>
      </c>
      <c r="Q847" s="87">
        <v>0</v>
      </c>
      <c r="R847" s="12">
        <v>0</v>
      </c>
      <c r="S847" s="12">
        <v>1.5</v>
      </c>
      <c r="T847" s="12">
        <f>STOCK[[#This Row],[Costo Unitario (USD)]]+STOCK[[#This Row],[Costo Envío (USD)]]+STOCK[[#This Row],[Comisión 10%]]</f>
        <v>13.56</v>
      </c>
      <c r="U847" s="12">
        <f>STOCK[[#This Row],[Costo total]]*1.5</f>
        <v>20.34</v>
      </c>
      <c r="V847" s="12">
        <v>20</v>
      </c>
      <c r="W847" s="12">
        <f>STOCK[[#This Row],[Precio Final]]-STOCK[[#This Row],[Costo total]]</f>
        <v>6.4399999999999995</v>
      </c>
      <c r="X847" s="12">
        <f>STOCK[[#This Row],[Ganancia Unitaria]]*STOCK[[#This Row],[Salidas]]</f>
        <v>6.4399999999999995</v>
      </c>
      <c r="AA847" s="12">
        <f>STOCK[[#This Row],[Costo total]]*STOCK[[#This Row],[Entradas]]</f>
        <v>13.56</v>
      </c>
      <c r="AB847" s="12">
        <f>STOCK[[#This Row],[Stock Actual]]*STOCK[[#This Row],[Costo total]]</f>
        <v>0</v>
      </c>
    </row>
    <row r="848" spans="1:28" s="7" customFormat="1" ht="50" customHeight="1" x14ac:dyDescent="0.15">
      <c r="A848" s="7" t="s">
        <v>1458</v>
      </c>
      <c r="B848" s="70"/>
      <c r="C848" s="7" t="s">
        <v>4</v>
      </c>
      <c r="D848" s="7" t="s">
        <v>1789</v>
      </c>
      <c r="E848" s="7" t="s">
        <v>1808</v>
      </c>
      <c r="F848" s="7" t="s">
        <v>239</v>
      </c>
      <c r="G848" s="7" t="s">
        <v>1480</v>
      </c>
      <c r="H848" s="7">
        <f>STOCK[[#This Row],[Precio Final]]</f>
        <v>28</v>
      </c>
      <c r="I848" s="7">
        <f>STOCK[[#This Row],[Precio Venta Ideal (x1.5)]]</f>
        <v>30.075000000000003</v>
      </c>
      <c r="J848" s="8">
        <v>2</v>
      </c>
      <c r="K848" s="8">
        <f>SUMIFS(VENTAS[Cantidad],VENTAS[Código del producto Vendido],STOCK[[#This Row],[Code]])</f>
        <v>2</v>
      </c>
      <c r="L848" s="8">
        <f>STOCK[[#This Row],[Entradas]]-STOCK[[#This Row],[Salidas]]</f>
        <v>0</v>
      </c>
      <c r="M848" s="7">
        <f>STOCK[[#This Row],[Precio Final]]*10%</f>
        <v>2.8000000000000003</v>
      </c>
      <c r="N848" s="7">
        <v>0</v>
      </c>
      <c r="O848" s="7">
        <v>0</v>
      </c>
      <c r="P848" s="7">
        <v>15.75</v>
      </c>
      <c r="Q848" s="8">
        <v>0</v>
      </c>
      <c r="R848" s="7">
        <v>0</v>
      </c>
      <c r="S848" s="7">
        <v>1.5</v>
      </c>
      <c r="T848" s="12">
        <f>STOCK[[#This Row],[Costo Unitario (USD)]]+STOCK[[#This Row],[Costo Envío (USD)]]+STOCK[[#This Row],[Comisión 10%]]</f>
        <v>20.05</v>
      </c>
      <c r="U848" s="7">
        <f>STOCK[[#This Row],[Costo total]]*1.5</f>
        <v>30.075000000000003</v>
      </c>
      <c r="V848" s="7">
        <v>28</v>
      </c>
      <c r="W848" s="7">
        <f>STOCK[[#This Row],[Precio Final]]-STOCK[[#This Row],[Costo total]]</f>
        <v>7.9499999999999993</v>
      </c>
      <c r="X848" s="7">
        <f>STOCK[[#This Row],[Ganancia Unitaria]]*STOCK[[#This Row],[Salidas]]</f>
        <v>15.899999999999999</v>
      </c>
      <c r="Y848" s="7" t="s">
        <v>1479</v>
      </c>
      <c r="AA848" s="7">
        <f>STOCK[[#This Row],[Costo total]]*STOCK[[#This Row],[Entradas]]</f>
        <v>40.1</v>
      </c>
      <c r="AB848" s="7">
        <f>STOCK[[#This Row],[Stock Actual]]*STOCK[[#This Row],[Costo total]]</f>
        <v>0</v>
      </c>
    </row>
    <row r="849" spans="1:28" s="12" customFormat="1" ht="50" customHeight="1" x14ac:dyDescent="0.15">
      <c r="A849" s="12" t="s">
        <v>1459</v>
      </c>
      <c r="B849" s="70"/>
      <c r="C849" s="12" t="s">
        <v>4</v>
      </c>
      <c r="D849" s="12" t="s">
        <v>461</v>
      </c>
      <c r="E849" s="12" t="s">
        <v>1695</v>
      </c>
      <c r="F849" s="12" t="s">
        <v>241</v>
      </c>
      <c r="G849" s="12" t="s">
        <v>1480</v>
      </c>
      <c r="H849" s="12">
        <f>STOCK[[#This Row],[Precio Final]]</f>
        <v>30</v>
      </c>
      <c r="I849" s="12">
        <f>STOCK[[#This Row],[Precio Venta Ideal (x1.5)]]</f>
        <v>31.200000000000003</v>
      </c>
      <c r="J849" s="87">
        <v>1</v>
      </c>
      <c r="K849" s="87">
        <f>SUMIFS(VENTAS[Cantidad],VENTAS[Código del producto Vendido],STOCK[[#This Row],[Code]])</f>
        <v>1</v>
      </c>
      <c r="L849" s="87">
        <f>STOCK[[#This Row],[Entradas]]-STOCK[[#This Row],[Salidas]]</f>
        <v>0</v>
      </c>
      <c r="M849" s="12">
        <f>STOCK[[#This Row],[Precio Final]]*10%</f>
        <v>3</v>
      </c>
      <c r="N849" s="12">
        <v>0</v>
      </c>
      <c r="O849" s="12">
        <v>0</v>
      </c>
      <c r="P849" s="12">
        <v>16.3</v>
      </c>
      <c r="Q849" s="87">
        <v>0</v>
      </c>
      <c r="R849" s="12">
        <v>0</v>
      </c>
      <c r="S849" s="12">
        <v>1.5</v>
      </c>
      <c r="T849" s="12">
        <f>STOCK[[#This Row],[Costo Unitario (USD)]]+STOCK[[#This Row],[Costo Envío (USD)]]+STOCK[[#This Row],[Comisión 10%]]</f>
        <v>20.8</v>
      </c>
      <c r="U849" s="12">
        <f>STOCK[[#This Row],[Costo total]]*1.5</f>
        <v>31.200000000000003</v>
      </c>
      <c r="V849" s="12">
        <v>30</v>
      </c>
      <c r="W849" s="12">
        <f>STOCK[[#This Row],[Precio Final]]-STOCK[[#This Row],[Costo total]]</f>
        <v>9.1999999999999993</v>
      </c>
      <c r="X849" s="12">
        <f>STOCK[[#This Row],[Ganancia Unitaria]]*STOCK[[#This Row],[Salidas]]</f>
        <v>9.1999999999999993</v>
      </c>
      <c r="AA849" s="12">
        <f>STOCK[[#This Row],[Costo total]]*STOCK[[#This Row],[Entradas]]</f>
        <v>20.8</v>
      </c>
      <c r="AB849" s="12">
        <f>STOCK[[#This Row],[Stock Actual]]*STOCK[[#This Row],[Costo total]]</f>
        <v>0</v>
      </c>
    </row>
    <row r="850" spans="1:28" s="7" customFormat="1" ht="50" customHeight="1" x14ac:dyDescent="0.15">
      <c r="A850" s="7" t="s">
        <v>1460</v>
      </c>
      <c r="B850" s="70"/>
      <c r="C850" s="7" t="s">
        <v>4</v>
      </c>
      <c r="D850" s="7" t="s">
        <v>1809</v>
      </c>
      <c r="E850" s="7" t="s">
        <v>2123</v>
      </c>
      <c r="F850" s="7" t="s">
        <v>2124</v>
      </c>
      <c r="G850" s="7" t="s">
        <v>69</v>
      </c>
      <c r="H850" s="7">
        <f>STOCK[[#This Row],[Precio Final]]</f>
        <v>30</v>
      </c>
      <c r="I850" s="7">
        <f>STOCK[[#This Row],[Precio Venta Ideal (x1.5)]]</f>
        <v>31.200000000000003</v>
      </c>
      <c r="J850" s="8">
        <v>1</v>
      </c>
      <c r="K850" s="8">
        <f>SUMIFS(VENTAS[Cantidad],VENTAS[Código del producto Vendido],STOCK[[#This Row],[Code]])</f>
        <v>1</v>
      </c>
      <c r="L850" s="8">
        <f>STOCK[[#This Row],[Entradas]]-STOCK[[#This Row],[Salidas]]</f>
        <v>0</v>
      </c>
      <c r="M850" s="7">
        <f>STOCK[[#This Row],[Precio Final]]*10%</f>
        <v>3</v>
      </c>
      <c r="N850" s="7">
        <v>0</v>
      </c>
      <c r="O850" s="7">
        <v>0</v>
      </c>
      <c r="P850" s="7">
        <v>16.3</v>
      </c>
      <c r="Q850" s="8">
        <v>0</v>
      </c>
      <c r="R850" s="7">
        <v>0</v>
      </c>
      <c r="S850" s="7">
        <v>1.5</v>
      </c>
      <c r="T850" s="12">
        <f>STOCK[[#This Row],[Costo Unitario (USD)]]+STOCK[[#This Row],[Costo Envío (USD)]]+STOCK[[#This Row],[Comisión 10%]]</f>
        <v>20.8</v>
      </c>
      <c r="U850" s="7">
        <f>STOCK[[#This Row],[Costo total]]*1.5</f>
        <v>31.200000000000003</v>
      </c>
      <c r="V850" s="7">
        <v>30</v>
      </c>
      <c r="W850" s="7">
        <f>STOCK[[#This Row],[Precio Final]]-STOCK[[#This Row],[Costo total]]</f>
        <v>9.1999999999999993</v>
      </c>
      <c r="X850" s="7">
        <f>STOCK[[#This Row],[Ganancia Unitaria]]*STOCK[[#This Row],[Salidas]]</f>
        <v>9.1999999999999993</v>
      </c>
      <c r="AA850" s="7">
        <f>STOCK[[#This Row],[Costo total]]*STOCK[[#This Row],[Entradas]]</f>
        <v>20.8</v>
      </c>
      <c r="AB850" s="7">
        <f>STOCK[[#This Row],[Stock Actual]]*STOCK[[#This Row],[Costo total]]</f>
        <v>0</v>
      </c>
    </row>
    <row r="851" spans="1:28" s="12" customFormat="1" ht="50" customHeight="1" x14ac:dyDescent="0.15">
      <c r="A851" s="12" t="s">
        <v>1461</v>
      </c>
      <c r="B851" s="70"/>
      <c r="C851" s="12" t="s">
        <v>4</v>
      </c>
      <c r="D851" s="12" t="s">
        <v>1911</v>
      </c>
      <c r="E851" s="12" t="s">
        <v>1507</v>
      </c>
      <c r="F851" s="12" t="s">
        <v>2113</v>
      </c>
      <c r="G851" s="12" t="s">
        <v>214</v>
      </c>
      <c r="H851" s="12">
        <f>STOCK[[#This Row],[Precio Final]]</f>
        <v>12</v>
      </c>
      <c r="I851" s="12">
        <f>STOCK[[#This Row],[Precio Venta Ideal (x1.5)]]</f>
        <v>15.299999999999999</v>
      </c>
      <c r="J851" s="87">
        <v>4</v>
      </c>
      <c r="K851" s="87">
        <f>SUMIFS(VENTAS[Cantidad],VENTAS[Código del producto Vendido],STOCK[[#This Row],[Code]])</f>
        <v>0</v>
      </c>
      <c r="L851" s="87">
        <f>STOCK[[#This Row],[Entradas]]-STOCK[[#This Row],[Salidas]]</f>
        <v>4</v>
      </c>
      <c r="M851" s="12">
        <f>STOCK[[#This Row],[Precio Final]]*10%</f>
        <v>1.2000000000000002</v>
      </c>
      <c r="N851" s="12">
        <v>0</v>
      </c>
      <c r="O851" s="12">
        <v>0</v>
      </c>
      <c r="P851" s="12">
        <v>7.5</v>
      </c>
      <c r="Q851" s="87">
        <v>0</v>
      </c>
      <c r="R851" s="12">
        <v>0</v>
      </c>
      <c r="S851" s="12">
        <v>1.5</v>
      </c>
      <c r="T851" s="12">
        <f>STOCK[[#This Row],[Costo Unitario (USD)]]+STOCK[[#This Row],[Costo Envío (USD)]]+STOCK[[#This Row],[Comisión 10%]]</f>
        <v>10.199999999999999</v>
      </c>
      <c r="U851" s="12">
        <f>STOCK[[#This Row],[Costo total]]*1.5</f>
        <v>15.299999999999999</v>
      </c>
      <c r="V851" s="12">
        <v>12</v>
      </c>
      <c r="W851" s="12">
        <f>STOCK[[#This Row],[Precio Final]]-STOCK[[#This Row],[Costo total]]</f>
        <v>1.8000000000000007</v>
      </c>
      <c r="X851" s="12">
        <f>STOCK[[#This Row],[Ganancia Unitaria]]*STOCK[[#This Row],[Salidas]]</f>
        <v>0</v>
      </c>
      <c r="AA851" s="12">
        <f>STOCK[[#This Row],[Costo total]]*STOCK[[#This Row],[Entradas]]</f>
        <v>40.799999999999997</v>
      </c>
      <c r="AB851" s="12">
        <f>STOCK[[#This Row],[Stock Actual]]*STOCK[[#This Row],[Costo total]]</f>
        <v>40.799999999999997</v>
      </c>
    </row>
    <row r="852" spans="1:28" s="7" customFormat="1" ht="50" customHeight="1" x14ac:dyDescent="0.15">
      <c r="A852" s="7" t="s">
        <v>1462</v>
      </c>
      <c r="B852" s="70"/>
      <c r="C852" s="7" t="s">
        <v>4</v>
      </c>
      <c r="D852" s="7" t="s">
        <v>1953</v>
      </c>
      <c r="E852" s="7" t="s">
        <v>1508</v>
      </c>
      <c r="F852" s="7" t="s">
        <v>2117</v>
      </c>
      <c r="G852" s="7" t="s">
        <v>1144</v>
      </c>
      <c r="H852" s="7">
        <f>STOCK[[#This Row],[Precio Final]]</f>
        <v>36</v>
      </c>
      <c r="I852" s="7">
        <f>STOCK[[#This Row],[Precio Venta Ideal (x1.5)]]</f>
        <v>41.400000000000006</v>
      </c>
      <c r="J852" s="8">
        <v>2</v>
      </c>
      <c r="K852" s="8">
        <f>SUMIFS(VENTAS[Cantidad],VENTAS[Código del producto Vendido],STOCK[[#This Row],[Code]])</f>
        <v>1</v>
      </c>
      <c r="L852" s="8">
        <f>STOCK[[#This Row],[Entradas]]-STOCK[[#This Row],[Salidas]]</f>
        <v>1</v>
      </c>
      <c r="M852" s="7">
        <f>STOCK[[#This Row],[Precio Final]]*10%</f>
        <v>3.6</v>
      </c>
      <c r="N852" s="7">
        <v>0</v>
      </c>
      <c r="O852" s="7">
        <v>0</v>
      </c>
      <c r="P852" s="7">
        <v>20</v>
      </c>
      <c r="Q852" s="8">
        <v>0</v>
      </c>
      <c r="R852" s="7">
        <v>0</v>
      </c>
      <c r="S852" s="7">
        <v>4</v>
      </c>
      <c r="T852" s="12">
        <f>STOCK[[#This Row],[Costo Unitario (USD)]]+STOCK[[#This Row],[Costo Envío (USD)]]+STOCK[[#This Row],[Comisión 10%]]</f>
        <v>27.6</v>
      </c>
      <c r="U852" s="7">
        <f>STOCK[[#This Row],[Costo total]]*1.5</f>
        <v>41.400000000000006</v>
      </c>
      <c r="V852" s="7">
        <v>36</v>
      </c>
      <c r="W852" s="7">
        <f>STOCK[[#This Row],[Precio Final]]-STOCK[[#This Row],[Costo total]]</f>
        <v>8.3999999999999986</v>
      </c>
      <c r="X852" s="7">
        <f>STOCK[[#This Row],[Ganancia Unitaria]]*STOCK[[#This Row],[Salidas]]</f>
        <v>8.3999999999999986</v>
      </c>
      <c r="AA852" s="7">
        <f>STOCK[[#This Row],[Costo total]]*STOCK[[#This Row],[Entradas]]</f>
        <v>55.2</v>
      </c>
      <c r="AB852" s="7">
        <f>STOCK[[#This Row],[Stock Actual]]*STOCK[[#This Row],[Costo total]]</f>
        <v>27.6</v>
      </c>
    </row>
    <row r="853" spans="1:28" s="12" customFormat="1" ht="50" customHeight="1" x14ac:dyDescent="0.15">
      <c r="A853" s="12" t="s">
        <v>1463</v>
      </c>
      <c r="B853" s="70"/>
      <c r="C853" s="12" t="s">
        <v>4</v>
      </c>
      <c r="D853" s="12" t="s">
        <v>1519</v>
      </c>
      <c r="E853" s="12" t="s">
        <v>1510</v>
      </c>
      <c r="F853" s="12" t="s">
        <v>2116</v>
      </c>
      <c r="G853" s="12" t="s">
        <v>1144</v>
      </c>
      <c r="H853" s="12">
        <f>STOCK[[#This Row],[Precio Final]]</f>
        <v>30</v>
      </c>
      <c r="I853" s="12">
        <f>STOCK[[#This Row],[Precio Venta Ideal (x1.5)]]</f>
        <v>35.25</v>
      </c>
      <c r="J853" s="87">
        <v>3</v>
      </c>
      <c r="K853" s="87">
        <f>SUMIFS(VENTAS[Cantidad],VENTAS[Código del producto Vendido],STOCK[[#This Row],[Code]])</f>
        <v>0</v>
      </c>
      <c r="L853" s="87">
        <f>STOCK[[#This Row],[Entradas]]-STOCK[[#This Row],[Salidas]]</f>
        <v>3</v>
      </c>
      <c r="M853" s="12">
        <f>STOCK[[#This Row],[Precio Final]]*10%</f>
        <v>3</v>
      </c>
      <c r="N853" s="12">
        <v>0</v>
      </c>
      <c r="O853" s="12">
        <v>0</v>
      </c>
      <c r="P853" s="12">
        <v>15.5</v>
      </c>
      <c r="Q853" s="87">
        <v>0</v>
      </c>
      <c r="R853" s="12">
        <v>0</v>
      </c>
      <c r="S853" s="12">
        <v>5</v>
      </c>
      <c r="T853" s="12">
        <f>STOCK[[#This Row],[Costo Unitario (USD)]]+STOCK[[#This Row],[Costo Envío (USD)]]+STOCK[[#This Row],[Comisión 10%]]</f>
        <v>23.5</v>
      </c>
      <c r="U853" s="12">
        <f>STOCK[[#This Row],[Costo total]]*1.5</f>
        <v>35.25</v>
      </c>
      <c r="V853" s="12">
        <v>30</v>
      </c>
      <c r="W853" s="12">
        <f>STOCK[[#This Row],[Precio Final]]-STOCK[[#This Row],[Costo total]]</f>
        <v>6.5</v>
      </c>
      <c r="X853" s="12">
        <f>STOCK[[#This Row],[Ganancia Unitaria]]*STOCK[[#This Row],[Salidas]]</f>
        <v>0</v>
      </c>
      <c r="AA853" s="12">
        <f>STOCK[[#This Row],[Costo total]]*STOCK[[#This Row],[Entradas]]</f>
        <v>70.5</v>
      </c>
      <c r="AB853" s="12">
        <f>STOCK[[#This Row],[Stock Actual]]*STOCK[[#This Row],[Costo total]]</f>
        <v>70.5</v>
      </c>
    </row>
    <row r="854" spans="1:28" s="7" customFormat="1" ht="50" customHeight="1" x14ac:dyDescent="0.15">
      <c r="A854" s="7" t="s">
        <v>1464</v>
      </c>
      <c r="B854" s="70"/>
      <c r="C854" s="7" t="s">
        <v>4</v>
      </c>
      <c r="D854" s="7" t="s">
        <v>1519</v>
      </c>
      <c r="E854" s="7" t="s">
        <v>1510</v>
      </c>
      <c r="F854" s="7" t="s">
        <v>241</v>
      </c>
      <c r="G854" s="7" t="s">
        <v>1144</v>
      </c>
      <c r="H854" s="7">
        <f>STOCK[[#This Row],[Precio Final]]</f>
        <v>30</v>
      </c>
      <c r="I854" s="7">
        <f>STOCK[[#This Row],[Precio Venta Ideal (x1.5)]]</f>
        <v>35.25</v>
      </c>
      <c r="J854" s="8">
        <v>1</v>
      </c>
      <c r="K854" s="8">
        <f>SUMIFS(VENTAS[Cantidad],VENTAS[Código del producto Vendido],STOCK[[#This Row],[Code]])</f>
        <v>1</v>
      </c>
      <c r="L854" s="8">
        <f>STOCK[[#This Row],[Entradas]]-STOCK[[#This Row],[Salidas]]</f>
        <v>0</v>
      </c>
      <c r="M854" s="7">
        <f>STOCK[[#This Row],[Precio Final]]*10%</f>
        <v>3</v>
      </c>
      <c r="N854" s="7">
        <v>0</v>
      </c>
      <c r="O854" s="7">
        <v>0</v>
      </c>
      <c r="P854" s="7">
        <v>15.5</v>
      </c>
      <c r="Q854" s="8">
        <v>0</v>
      </c>
      <c r="R854" s="7">
        <v>0</v>
      </c>
      <c r="S854" s="7">
        <v>5</v>
      </c>
      <c r="T854" s="12">
        <f>STOCK[[#This Row],[Costo Unitario (USD)]]+STOCK[[#This Row],[Costo Envío (USD)]]+STOCK[[#This Row],[Comisión 10%]]</f>
        <v>23.5</v>
      </c>
      <c r="U854" s="7">
        <f>STOCK[[#This Row],[Costo total]]*1.5</f>
        <v>35.25</v>
      </c>
      <c r="V854" s="7">
        <v>30</v>
      </c>
      <c r="W854" s="7">
        <f>STOCK[[#This Row],[Precio Final]]-STOCK[[#This Row],[Costo total]]</f>
        <v>6.5</v>
      </c>
      <c r="X854" s="7">
        <f>STOCK[[#This Row],[Ganancia Unitaria]]*STOCK[[#This Row],[Salidas]]</f>
        <v>6.5</v>
      </c>
      <c r="AA854" s="7">
        <f>STOCK[[#This Row],[Costo total]]*STOCK[[#This Row],[Entradas]]</f>
        <v>23.5</v>
      </c>
      <c r="AB854" s="7">
        <f>STOCK[[#This Row],[Stock Actual]]*STOCK[[#This Row],[Costo total]]</f>
        <v>0</v>
      </c>
    </row>
    <row r="855" spans="1:28" s="12" customFormat="1" ht="50" customHeight="1" x14ac:dyDescent="0.15">
      <c r="A855" s="12" t="s">
        <v>1465</v>
      </c>
      <c r="B855" s="70"/>
      <c r="C855" s="12" t="s">
        <v>4</v>
      </c>
      <c r="D855" s="12" t="s">
        <v>1519</v>
      </c>
      <c r="E855" s="12" t="s">
        <v>2044</v>
      </c>
      <c r="F855" s="12" t="s">
        <v>2116</v>
      </c>
      <c r="G855" s="12" t="s">
        <v>1144</v>
      </c>
      <c r="H855" s="12">
        <f>STOCK[[#This Row],[Precio Final]]</f>
        <v>20</v>
      </c>
      <c r="I855" s="12">
        <f>STOCK[[#This Row],[Precio Venta Ideal (x1.5)]]</f>
        <v>19.5</v>
      </c>
      <c r="J855" s="87">
        <v>3</v>
      </c>
      <c r="K855" s="87">
        <f>SUMIFS(VENTAS[Cantidad],VENTAS[Código del producto Vendido],STOCK[[#This Row],[Code]])</f>
        <v>0</v>
      </c>
      <c r="L855" s="87">
        <f>STOCK[[#This Row],[Entradas]]-STOCK[[#This Row],[Salidas]]</f>
        <v>3</v>
      </c>
      <c r="M855" s="12">
        <f>STOCK[[#This Row],[Precio Final]]*10%</f>
        <v>2</v>
      </c>
      <c r="N855" s="12">
        <v>0</v>
      </c>
      <c r="O855" s="12">
        <v>0</v>
      </c>
      <c r="P855" s="12">
        <v>6</v>
      </c>
      <c r="Q855" s="87">
        <v>0</v>
      </c>
      <c r="R855" s="12">
        <v>0</v>
      </c>
      <c r="S855" s="12">
        <v>5</v>
      </c>
      <c r="T855" s="12">
        <f>STOCK[[#This Row],[Costo Unitario (USD)]]+STOCK[[#This Row],[Costo Envío (USD)]]+STOCK[[#This Row],[Comisión 10%]]</f>
        <v>13</v>
      </c>
      <c r="U855" s="12">
        <f>STOCK[[#This Row],[Costo total]]*1.5</f>
        <v>19.5</v>
      </c>
      <c r="V855" s="12">
        <v>20</v>
      </c>
      <c r="W855" s="12">
        <f>STOCK[[#This Row],[Precio Final]]-STOCK[[#This Row],[Costo total]]</f>
        <v>7</v>
      </c>
      <c r="X855" s="12">
        <f>STOCK[[#This Row],[Ganancia Unitaria]]*STOCK[[#This Row],[Salidas]]</f>
        <v>0</v>
      </c>
      <c r="AA855" s="12">
        <f>STOCK[[#This Row],[Costo total]]*STOCK[[#This Row],[Entradas]]</f>
        <v>39</v>
      </c>
      <c r="AB855" s="12">
        <f>STOCK[[#This Row],[Stock Actual]]*STOCK[[#This Row],[Costo total]]</f>
        <v>39</v>
      </c>
    </row>
    <row r="856" spans="1:28" s="7" customFormat="1" ht="50" customHeight="1" x14ac:dyDescent="0.15">
      <c r="A856" s="7" t="s">
        <v>1466</v>
      </c>
      <c r="B856" s="70"/>
      <c r="C856" s="7" t="s">
        <v>4</v>
      </c>
      <c r="D856" s="7" t="s">
        <v>26</v>
      </c>
      <c r="E856" s="7" t="s">
        <v>1560</v>
      </c>
      <c r="F856" s="7" t="s">
        <v>241</v>
      </c>
      <c r="G856" s="7" t="s">
        <v>69</v>
      </c>
      <c r="H856" s="7">
        <f>STOCK[[#This Row],[Precio Final]]</f>
        <v>25</v>
      </c>
      <c r="I856" s="7">
        <f>STOCK[[#This Row],[Precio Venta Ideal (x1.5)]]</f>
        <v>20.85</v>
      </c>
      <c r="J856" s="8">
        <v>1</v>
      </c>
      <c r="K856" s="8">
        <f>SUMIFS(VENTAS[Cantidad],VENTAS[Código del producto Vendido],STOCK[[#This Row],[Code]])</f>
        <v>1</v>
      </c>
      <c r="L856" s="8">
        <f>STOCK[[#This Row],[Entradas]]-STOCK[[#This Row],[Salidas]]</f>
        <v>0</v>
      </c>
      <c r="M856" s="7">
        <f>STOCK[[#This Row],[Precio Final]]*10%</f>
        <v>2.5</v>
      </c>
      <c r="N856" s="7">
        <v>0</v>
      </c>
      <c r="O856" s="7">
        <v>0</v>
      </c>
      <c r="P856" s="7">
        <v>9.9</v>
      </c>
      <c r="Q856" s="8">
        <v>0</v>
      </c>
      <c r="R856" s="7">
        <v>0</v>
      </c>
      <c r="S856" s="7">
        <v>1.5</v>
      </c>
      <c r="T856" s="12">
        <f>STOCK[[#This Row],[Costo Unitario (USD)]]+STOCK[[#This Row],[Costo Envío (USD)]]+STOCK[[#This Row],[Comisión 10%]]</f>
        <v>13.9</v>
      </c>
      <c r="U856" s="7">
        <f>STOCK[[#This Row],[Costo total]]*1.5</f>
        <v>20.85</v>
      </c>
      <c r="V856" s="7">
        <v>25</v>
      </c>
      <c r="W856" s="7">
        <f>STOCK[[#This Row],[Precio Final]]-STOCK[[#This Row],[Costo total]]</f>
        <v>11.1</v>
      </c>
      <c r="X856" s="7">
        <f>STOCK[[#This Row],[Ganancia Unitaria]]*STOCK[[#This Row],[Salidas]]</f>
        <v>11.1</v>
      </c>
      <c r="AA856" s="7">
        <f>STOCK[[#This Row],[Costo total]]*STOCK[[#This Row],[Entradas]]</f>
        <v>13.9</v>
      </c>
      <c r="AB856" s="7">
        <f>STOCK[[#This Row],[Stock Actual]]*STOCK[[#This Row],[Costo total]]</f>
        <v>0</v>
      </c>
    </row>
    <row r="857" spans="1:28" s="12" customFormat="1" ht="50" customHeight="1" x14ac:dyDescent="0.15">
      <c r="A857" s="12" t="s">
        <v>1467</v>
      </c>
      <c r="B857" s="70"/>
      <c r="C857" s="12" t="s">
        <v>4</v>
      </c>
      <c r="D857" s="12" t="s">
        <v>26</v>
      </c>
      <c r="E857" s="12" t="s">
        <v>1560</v>
      </c>
      <c r="F857" s="12" t="s">
        <v>2132</v>
      </c>
      <c r="G857" s="12" t="s">
        <v>69</v>
      </c>
      <c r="H857" s="12">
        <f>STOCK[[#This Row],[Precio Final]]</f>
        <v>30</v>
      </c>
      <c r="I857" s="12">
        <f>STOCK[[#This Row],[Precio Venta Ideal (x1.5)]]</f>
        <v>21.6</v>
      </c>
      <c r="J857" s="87">
        <v>1</v>
      </c>
      <c r="K857" s="87">
        <f>SUMIFS(VENTAS[Cantidad],VENTAS[Código del producto Vendido],STOCK[[#This Row],[Code]])</f>
        <v>0</v>
      </c>
      <c r="L857" s="87">
        <f>STOCK[[#This Row],[Entradas]]-STOCK[[#This Row],[Salidas]]</f>
        <v>1</v>
      </c>
      <c r="M857" s="12">
        <f>STOCK[[#This Row],[Precio Final]]*10%</f>
        <v>3</v>
      </c>
      <c r="N857" s="12">
        <v>0</v>
      </c>
      <c r="O857" s="12">
        <v>0</v>
      </c>
      <c r="P857" s="12">
        <v>9.9</v>
      </c>
      <c r="Q857" s="87">
        <v>0</v>
      </c>
      <c r="R857" s="12">
        <v>0</v>
      </c>
      <c r="S857" s="12">
        <v>1.5</v>
      </c>
      <c r="T857" s="12">
        <f>STOCK[[#This Row],[Costo Unitario (USD)]]+STOCK[[#This Row],[Costo Envío (USD)]]+STOCK[[#This Row],[Comisión 10%]]</f>
        <v>14.4</v>
      </c>
      <c r="U857" s="12">
        <f>STOCK[[#This Row],[Costo total]]*1.5</f>
        <v>21.6</v>
      </c>
      <c r="V857" s="12">
        <v>30</v>
      </c>
      <c r="W857" s="12">
        <f>STOCK[[#This Row],[Precio Final]]-STOCK[[#This Row],[Costo total]]</f>
        <v>15.6</v>
      </c>
      <c r="X857" s="12">
        <f>STOCK[[#This Row],[Ganancia Unitaria]]*STOCK[[#This Row],[Salidas]]</f>
        <v>0</v>
      </c>
      <c r="AA857" s="12">
        <f>STOCK[[#This Row],[Costo total]]*STOCK[[#This Row],[Entradas]]</f>
        <v>14.4</v>
      </c>
      <c r="AB857" s="12">
        <f>STOCK[[#This Row],[Stock Actual]]*STOCK[[#This Row],[Costo total]]</f>
        <v>14.4</v>
      </c>
    </row>
    <row r="858" spans="1:28" s="7" customFormat="1" ht="50" customHeight="1" x14ac:dyDescent="0.15">
      <c r="A858" s="7" t="s">
        <v>1468</v>
      </c>
      <c r="B858" s="70"/>
      <c r="C858" s="7" t="s">
        <v>4</v>
      </c>
      <c r="D858" s="7" t="s">
        <v>2698</v>
      </c>
      <c r="E858" s="7" t="s">
        <v>1560</v>
      </c>
      <c r="F858" s="7" t="s">
        <v>2122</v>
      </c>
      <c r="G858" s="7" t="s">
        <v>69</v>
      </c>
      <c r="H858" s="7">
        <f>STOCK[[#This Row],[Precio Final]]</f>
        <v>30</v>
      </c>
      <c r="I858" s="7">
        <f>STOCK[[#This Row],[Precio Venta Ideal (x1.5)]]</f>
        <v>21.6</v>
      </c>
      <c r="J858" s="8">
        <v>1</v>
      </c>
      <c r="K858" s="8">
        <f>SUMIFS(VENTAS[Cantidad],VENTAS[Código del producto Vendido],STOCK[[#This Row],[Code]])</f>
        <v>0</v>
      </c>
      <c r="L858" s="8">
        <f>STOCK[[#This Row],[Entradas]]-STOCK[[#This Row],[Salidas]]</f>
        <v>1</v>
      </c>
      <c r="M858" s="7">
        <f>STOCK[[#This Row],[Precio Final]]*10%</f>
        <v>3</v>
      </c>
      <c r="N858" s="7">
        <v>0</v>
      </c>
      <c r="O858" s="7">
        <v>0</v>
      </c>
      <c r="P858" s="7">
        <v>9.9</v>
      </c>
      <c r="Q858" s="8">
        <v>0</v>
      </c>
      <c r="R858" s="7">
        <v>0</v>
      </c>
      <c r="S858" s="7">
        <v>1.5</v>
      </c>
      <c r="T858" s="12">
        <f>STOCK[[#This Row],[Costo Unitario (USD)]]+STOCK[[#This Row],[Costo Envío (USD)]]+STOCK[[#This Row],[Comisión 10%]]</f>
        <v>14.4</v>
      </c>
      <c r="U858" s="7">
        <f>STOCK[[#This Row],[Costo total]]*1.5</f>
        <v>21.6</v>
      </c>
      <c r="V858" s="7">
        <v>30</v>
      </c>
      <c r="W858" s="7">
        <f>STOCK[[#This Row],[Precio Final]]-STOCK[[#This Row],[Costo total]]</f>
        <v>15.6</v>
      </c>
      <c r="X858" s="7">
        <f>STOCK[[#This Row],[Ganancia Unitaria]]*STOCK[[#This Row],[Salidas]]</f>
        <v>0</v>
      </c>
      <c r="AA858" s="7">
        <f>STOCK[[#This Row],[Costo total]]*STOCK[[#This Row],[Entradas]]</f>
        <v>14.4</v>
      </c>
      <c r="AB858" s="7">
        <f>STOCK[[#This Row],[Stock Actual]]*STOCK[[#This Row],[Costo total]]</f>
        <v>14.4</v>
      </c>
    </row>
    <row r="859" spans="1:28" s="12" customFormat="1" ht="50" customHeight="1" x14ac:dyDescent="0.15">
      <c r="A859" s="12" t="s">
        <v>1469</v>
      </c>
      <c r="B859" s="70"/>
      <c r="C859" s="12" t="s">
        <v>4</v>
      </c>
      <c r="D859" s="12" t="s">
        <v>26</v>
      </c>
      <c r="E859" s="12" t="s">
        <v>1533</v>
      </c>
      <c r="F859" s="12" t="s">
        <v>2121</v>
      </c>
      <c r="G859" s="12" t="s">
        <v>69</v>
      </c>
      <c r="H859" s="12">
        <f>STOCK[[#This Row],[Precio Final]]</f>
        <v>20</v>
      </c>
      <c r="I859" s="12">
        <f>STOCK[[#This Row],[Precio Venta Ideal (x1.5)]]</f>
        <v>17.955000000000002</v>
      </c>
      <c r="J859" s="87">
        <v>2</v>
      </c>
      <c r="K859" s="87">
        <f>SUMIFS(VENTAS[Cantidad],VENTAS[Código del producto Vendido],STOCK[[#This Row],[Code]])</f>
        <v>0</v>
      </c>
      <c r="L859" s="87">
        <f>STOCK[[#This Row],[Entradas]]-STOCK[[#This Row],[Salidas]]</f>
        <v>2</v>
      </c>
      <c r="M859" s="12">
        <f>STOCK[[#This Row],[Precio Final]]*10%</f>
        <v>2</v>
      </c>
      <c r="N859" s="12">
        <v>0</v>
      </c>
      <c r="O859" s="12">
        <v>0</v>
      </c>
      <c r="P859" s="12">
        <v>8.4700000000000006</v>
      </c>
      <c r="Q859" s="87">
        <v>0</v>
      </c>
      <c r="R859" s="12">
        <v>0</v>
      </c>
      <c r="S859" s="12">
        <v>1.5</v>
      </c>
      <c r="T859" s="12">
        <f>STOCK[[#This Row],[Costo Unitario (USD)]]+STOCK[[#This Row],[Costo Envío (USD)]]+STOCK[[#This Row],[Comisión 10%]]</f>
        <v>11.97</v>
      </c>
      <c r="U859" s="12">
        <f>STOCK[[#This Row],[Costo total]]*1.5</f>
        <v>17.955000000000002</v>
      </c>
      <c r="V859" s="12">
        <v>20</v>
      </c>
      <c r="W859" s="12">
        <f>STOCK[[#This Row],[Precio Final]]-STOCK[[#This Row],[Costo total]]</f>
        <v>8.0299999999999994</v>
      </c>
      <c r="X859" s="12">
        <f>STOCK[[#This Row],[Ganancia Unitaria]]*STOCK[[#This Row],[Salidas]]</f>
        <v>0</v>
      </c>
      <c r="AA859" s="12">
        <f>STOCK[[#This Row],[Costo total]]*STOCK[[#This Row],[Entradas]]</f>
        <v>23.94</v>
      </c>
      <c r="AB859" s="12">
        <f>STOCK[[#This Row],[Stock Actual]]*STOCK[[#This Row],[Costo total]]</f>
        <v>23.94</v>
      </c>
    </row>
    <row r="860" spans="1:28" s="7" customFormat="1" ht="50" customHeight="1" x14ac:dyDescent="0.15">
      <c r="A860" s="7" t="s">
        <v>1470</v>
      </c>
      <c r="B860" s="70"/>
      <c r="C860" s="7" t="s">
        <v>4</v>
      </c>
      <c r="D860" s="7" t="s">
        <v>26</v>
      </c>
      <c r="E860" s="7" t="s">
        <v>1533</v>
      </c>
      <c r="F860" s="7" t="s">
        <v>2120</v>
      </c>
      <c r="G860" s="7" t="s">
        <v>69</v>
      </c>
      <c r="H860" s="7">
        <f>STOCK[[#This Row],[Precio Final]]</f>
        <v>20</v>
      </c>
      <c r="I860" s="7">
        <f>STOCK[[#This Row],[Precio Venta Ideal (x1.5)]]</f>
        <v>17.955000000000002</v>
      </c>
      <c r="J860" s="8">
        <v>2</v>
      </c>
      <c r="K860" s="8">
        <f>SUMIFS(VENTAS[Cantidad],VENTAS[Código del producto Vendido],STOCK[[#This Row],[Code]])</f>
        <v>0</v>
      </c>
      <c r="L860" s="8">
        <f>STOCK[[#This Row],[Entradas]]-STOCK[[#This Row],[Salidas]]</f>
        <v>2</v>
      </c>
      <c r="M860" s="7">
        <f>STOCK[[#This Row],[Precio Final]]*10%</f>
        <v>2</v>
      </c>
      <c r="N860" s="7">
        <v>0</v>
      </c>
      <c r="O860" s="7">
        <v>0</v>
      </c>
      <c r="P860" s="7">
        <v>8.4700000000000006</v>
      </c>
      <c r="Q860" s="8">
        <v>0</v>
      </c>
      <c r="R860" s="7">
        <v>0</v>
      </c>
      <c r="S860" s="7">
        <v>1.5</v>
      </c>
      <c r="T860" s="12">
        <f>STOCK[[#This Row],[Costo Unitario (USD)]]+STOCK[[#This Row],[Costo Envío (USD)]]+STOCK[[#This Row],[Comisión 10%]]</f>
        <v>11.97</v>
      </c>
      <c r="U860" s="7">
        <f>STOCK[[#This Row],[Costo total]]*1.5</f>
        <v>17.955000000000002</v>
      </c>
      <c r="V860" s="7">
        <v>20</v>
      </c>
      <c r="W860" s="7">
        <f>STOCK[[#This Row],[Precio Final]]-STOCK[[#This Row],[Costo total]]</f>
        <v>8.0299999999999994</v>
      </c>
      <c r="X860" s="7">
        <f>STOCK[[#This Row],[Ganancia Unitaria]]*STOCK[[#This Row],[Salidas]]</f>
        <v>0</v>
      </c>
      <c r="AA860" s="7">
        <f>STOCK[[#This Row],[Costo total]]*STOCK[[#This Row],[Entradas]]</f>
        <v>23.94</v>
      </c>
      <c r="AB860" s="7">
        <f>STOCK[[#This Row],[Stock Actual]]*STOCK[[#This Row],[Costo total]]</f>
        <v>23.94</v>
      </c>
    </row>
    <row r="861" spans="1:28" s="12" customFormat="1" ht="50" customHeight="1" x14ac:dyDescent="0.15">
      <c r="A861" s="12" t="s">
        <v>1471</v>
      </c>
      <c r="B861" s="70"/>
      <c r="C861" s="12" t="s">
        <v>4</v>
      </c>
      <c r="D861" s="12" t="s">
        <v>2697</v>
      </c>
      <c r="E861" s="12" t="s">
        <v>1534</v>
      </c>
      <c r="F861" s="12" t="s">
        <v>2119</v>
      </c>
      <c r="G861" s="12" t="s">
        <v>69</v>
      </c>
      <c r="H861" s="12">
        <f>STOCK[[#This Row],[Precio Final]]</f>
        <v>25</v>
      </c>
      <c r="I861" s="12">
        <f>STOCK[[#This Row],[Precio Venta Ideal (x1.5)]]</f>
        <v>30.900000000000002</v>
      </c>
      <c r="J861" s="87">
        <v>3</v>
      </c>
      <c r="K861" s="87">
        <f>SUMIFS(VENTAS[Cantidad],VENTAS[Código del producto Vendido],STOCK[[#This Row],[Code]])</f>
        <v>3</v>
      </c>
      <c r="L861" s="87">
        <f>STOCK[[#This Row],[Entradas]]-STOCK[[#This Row],[Salidas]]</f>
        <v>0</v>
      </c>
      <c r="M861" s="12">
        <f>STOCK[[#This Row],[Precio Final]]*10%</f>
        <v>2.5</v>
      </c>
      <c r="N861" s="12">
        <v>0</v>
      </c>
      <c r="O861" s="12">
        <v>0</v>
      </c>
      <c r="P861" s="12">
        <v>16.600000000000001</v>
      </c>
      <c r="Q861" s="87">
        <v>0</v>
      </c>
      <c r="R861" s="12">
        <v>0</v>
      </c>
      <c r="S861" s="12">
        <v>1.5</v>
      </c>
      <c r="T861" s="12">
        <f>STOCK[[#This Row],[Costo Unitario (USD)]]+STOCK[[#This Row],[Costo Envío (USD)]]+STOCK[[#This Row],[Comisión 10%]]</f>
        <v>20.6</v>
      </c>
      <c r="U861" s="12">
        <f>STOCK[[#This Row],[Costo total]]*1.5</f>
        <v>30.900000000000002</v>
      </c>
      <c r="V861" s="12">
        <v>25</v>
      </c>
      <c r="W861" s="12">
        <f>STOCK[[#This Row],[Precio Final]]-STOCK[[#This Row],[Costo total]]</f>
        <v>4.3999999999999986</v>
      </c>
      <c r="X861" s="12">
        <f>STOCK[[#This Row],[Ganancia Unitaria]]*STOCK[[#This Row],[Salidas]]</f>
        <v>13.199999999999996</v>
      </c>
      <c r="AA861" s="12">
        <f>STOCK[[#This Row],[Costo total]]*STOCK[[#This Row],[Entradas]]</f>
        <v>61.800000000000004</v>
      </c>
      <c r="AB861" s="12">
        <f>STOCK[[#This Row],[Stock Actual]]*STOCK[[#This Row],[Costo total]]</f>
        <v>0</v>
      </c>
    </row>
    <row r="862" spans="1:28" s="7" customFormat="1" ht="50" customHeight="1" x14ac:dyDescent="0.15">
      <c r="A862" s="7" t="s">
        <v>1472</v>
      </c>
      <c r="B862" s="70"/>
      <c r="C862" s="7" t="s">
        <v>4</v>
      </c>
      <c r="D862" s="7" t="s">
        <v>2697</v>
      </c>
      <c r="E862" s="7" t="s">
        <v>1535</v>
      </c>
      <c r="F862" s="7" t="s">
        <v>2100</v>
      </c>
      <c r="G862" s="7" t="s">
        <v>69</v>
      </c>
      <c r="H862" s="7">
        <f>STOCK[[#This Row],[Precio Final]]</f>
        <v>13</v>
      </c>
      <c r="I862" s="7">
        <f>STOCK[[#This Row],[Precio Venta Ideal (x1.5)]]</f>
        <v>19.950000000000003</v>
      </c>
      <c r="J862" s="8">
        <v>3</v>
      </c>
      <c r="K862" s="8">
        <f>SUMIFS(VENTAS[Cantidad],VENTAS[Código del producto Vendido],STOCK[[#This Row],[Code]])</f>
        <v>3</v>
      </c>
      <c r="L862" s="8">
        <f>STOCK[[#This Row],[Entradas]]-STOCK[[#This Row],[Salidas]]</f>
        <v>0</v>
      </c>
      <c r="M862" s="7">
        <f>STOCK[[#This Row],[Precio Final]]*10%</f>
        <v>1.3</v>
      </c>
      <c r="N862" s="7">
        <v>0</v>
      </c>
      <c r="O862" s="7">
        <v>0</v>
      </c>
      <c r="P862" s="7">
        <v>10</v>
      </c>
      <c r="Q862" s="8">
        <v>0</v>
      </c>
      <c r="R862" s="7">
        <v>0</v>
      </c>
      <c r="S862" s="7">
        <v>2</v>
      </c>
      <c r="T862" s="12">
        <f>STOCK[[#This Row],[Costo Unitario (USD)]]+STOCK[[#This Row],[Costo Envío (USD)]]+STOCK[[#This Row],[Comisión 10%]]</f>
        <v>13.3</v>
      </c>
      <c r="U862" s="7">
        <f>STOCK[[#This Row],[Costo total]]*1.5</f>
        <v>19.950000000000003</v>
      </c>
      <c r="V862" s="7">
        <v>13</v>
      </c>
      <c r="W862" s="7">
        <f>STOCK[[#This Row],[Precio Final]]-STOCK[[#This Row],[Costo total]]</f>
        <v>-0.30000000000000071</v>
      </c>
      <c r="X862" s="7">
        <f>STOCK[[#This Row],[Ganancia Unitaria]]*STOCK[[#This Row],[Salidas]]</f>
        <v>-0.90000000000000213</v>
      </c>
      <c r="AA862" s="7">
        <f>STOCK[[#This Row],[Costo total]]*STOCK[[#This Row],[Entradas]]</f>
        <v>39.900000000000006</v>
      </c>
      <c r="AB862" s="7">
        <f>STOCK[[#This Row],[Stock Actual]]*STOCK[[#This Row],[Costo total]]</f>
        <v>0</v>
      </c>
    </row>
    <row r="863" spans="1:28" s="12" customFormat="1" ht="50" customHeight="1" x14ac:dyDescent="0.15">
      <c r="A863" s="12" t="s">
        <v>1473</v>
      </c>
      <c r="B863" s="70"/>
      <c r="C863" s="12" t="s">
        <v>4</v>
      </c>
      <c r="D863" s="12" t="s">
        <v>2697</v>
      </c>
      <c r="E863" s="12" t="s">
        <v>1535</v>
      </c>
      <c r="F863" s="12" t="s">
        <v>2118</v>
      </c>
      <c r="G863" s="12" t="s">
        <v>69</v>
      </c>
      <c r="H863" s="12">
        <f>STOCK[[#This Row],[Precio Final]]</f>
        <v>13</v>
      </c>
      <c r="I863" s="12">
        <f>STOCK[[#This Row],[Precio Venta Ideal (x1.5)]]</f>
        <v>19.950000000000003</v>
      </c>
      <c r="J863" s="87">
        <v>3</v>
      </c>
      <c r="K863" s="87">
        <f>SUMIFS(VENTAS[Cantidad],VENTAS[Código del producto Vendido],STOCK[[#This Row],[Code]])</f>
        <v>3</v>
      </c>
      <c r="L863" s="87">
        <f>STOCK[[#This Row],[Entradas]]-STOCK[[#This Row],[Salidas]]</f>
        <v>0</v>
      </c>
      <c r="M863" s="12">
        <f>STOCK[[#This Row],[Precio Final]]*10%</f>
        <v>1.3</v>
      </c>
      <c r="N863" s="12">
        <v>0</v>
      </c>
      <c r="O863" s="12">
        <v>0</v>
      </c>
      <c r="P863" s="12">
        <v>10</v>
      </c>
      <c r="Q863" s="87">
        <v>0</v>
      </c>
      <c r="R863" s="12">
        <v>0</v>
      </c>
      <c r="S863" s="12">
        <v>2</v>
      </c>
      <c r="T863" s="12">
        <f>STOCK[[#This Row],[Costo Unitario (USD)]]+STOCK[[#This Row],[Costo Envío (USD)]]+STOCK[[#This Row],[Comisión 10%]]</f>
        <v>13.3</v>
      </c>
      <c r="U863" s="12">
        <f>STOCK[[#This Row],[Costo total]]*1.5</f>
        <v>19.950000000000003</v>
      </c>
      <c r="V863" s="12">
        <v>13</v>
      </c>
      <c r="W863" s="12">
        <f>STOCK[[#This Row],[Precio Final]]-STOCK[[#This Row],[Costo total]]</f>
        <v>-0.30000000000000071</v>
      </c>
      <c r="X863" s="12">
        <f>STOCK[[#This Row],[Ganancia Unitaria]]*STOCK[[#This Row],[Salidas]]</f>
        <v>-0.90000000000000213</v>
      </c>
      <c r="AA863" s="12">
        <f>STOCK[[#This Row],[Costo total]]*STOCK[[#This Row],[Entradas]]</f>
        <v>39.900000000000006</v>
      </c>
      <c r="AB863" s="12">
        <f>STOCK[[#This Row],[Stock Actual]]*STOCK[[#This Row],[Costo total]]</f>
        <v>0</v>
      </c>
    </row>
    <row r="864" spans="1:28" s="7" customFormat="1" ht="50" customHeight="1" x14ac:dyDescent="0.15">
      <c r="A864" s="7" t="s">
        <v>1474</v>
      </c>
      <c r="B864" s="70"/>
      <c r="C864" s="7" t="s">
        <v>4</v>
      </c>
      <c r="D864" s="7" t="s">
        <v>2697</v>
      </c>
      <c r="E864" s="7" t="s">
        <v>1530</v>
      </c>
      <c r="F864" s="7" t="s">
        <v>2115</v>
      </c>
      <c r="G864" s="7" t="s">
        <v>214</v>
      </c>
      <c r="H864" s="7">
        <f>STOCK[[#This Row],[Precio Final]]</f>
        <v>30</v>
      </c>
      <c r="I864" s="7">
        <f>STOCK[[#This Row],[Precio Venta Ideal (x1.5)]]</f>
        <v>24</v>
      </c>
      <c r="J864" s="8">
        <v>1</v>
      </c>
      <c r="K864" s="8">
        <f>SUMIFS(VENTAS[Cantidad],VENTAS[Código del producto Vendido],STOCK[[#This Row],[Code]])</f>
        <v>0</v>
      </c>
      <c r="L864" s="8">
        <f>STOCK[[#This Row],[Entradas]]-STOCK[[#This Row],[Salidas]]</f>
        <v>1</v>
      </c>
      <c r="M864" s="7">
        <f>STOCK[[#This Row],[Precio Final]]*10%</f>
        <v>3</v>
      </c>
      <c r="N864" s="7">
        <v>0</v>
      </c>
      <c r="O864" s="7">
        <v>0</v>
      </c>
      <c r="P864" s="7">
        <v>10</v>
      </c>
      <c r="Q864" s="8">
        <v>0</v>
      </c>
      <c r="R864" s="7">
        <v>0</v>
      </c>
      <c r="S864" s="7">
        <v>3</v>
      </c>
      <c r="T864" s="12">
        <f>STOCK[[#This Row],[Costo Unitario (USD)]]+STOCK[[#This Row],[Costo Envío (USD)]]+STOCK[[#This Row],[Comisión 10%]]</f>
        <v>16</v>
      </c>
      <c r="U864" s="7">
        <f>STOCK[[#This Row],[Costo total]]*1.5</f>
        <v>24</v>
      </c>
      <c r="V864" s="7">
        <v>30</v>
      </c>
      <c r="W864" s="7">
        <f>STOCK[[#This Row],[Precio Final]]-STOCK[[#This Row],[Costo total]]</f>
        <v>14</v>
      </c>
      <c r="X864" s="7">
        <f>STOCK[[#This Row],[Ganancia Unitaria]]*STOCK[[#This Row],[Salidas]]</f>
        <v>0</v>
      </c>
      <c r="AA864" s="7">
        <f>STOCK[[#This Row],[Costo total]]*STOCK[[#This Row],[Entradas]]</f>
        <v>16</v>
      </c>
      <c r="AB864" s="7">
        <f>STOCK[[#This Row],[Stock Actual]]*STOCK[[#This Row],[Costo total]]</f>
        <v>16</v>
      </c>
    </row>
    <row r="865" spans="1:28" s="12" customFormat="1" ht="50" customHeight="1" x14ac:dyDescent="0.15">
      <c r="A865" s="12" t="s">
        <v>1475</v>
      </c>
      <c r="B865" s="70"/>
      <c r="C865" s="12" t="s">
        <v>4</v>
      </c>
      <c r="D865" s="12" t="s">
        <v>26</v>
      </c>
      <c r="E865" s="12" t="s">
        <v>2112</v>
      </c>
      <c r="F865" s="12" t="s">
        <v>2113</v>
      </c>
      <c r="G865" s="12" t="s">
        <v>214</v>
      </c>
      <c r="H865" s="12">
        <f>STOCK[[#This Row],[Precio Final]]</f>
        <v>28</v>
      </c>
      <c r="I865" s="12">
        <f>STOCK[[#This Row],[Precio Venta Ideal (x1.5)]]</f>
        <v>31.200000000000003</v>
      </c>
      <c r="J865" s="87">
        <v>1</v>
      </c>
      <c r="K865" s="87">
        <f>SUMIFS(VENTAS[Cantidad],VENTAS[Código del producto Vendido],STOCK[[#This Row],[Code]])</f>
        <v>1</v>
      </c>
      <c r="L865" s="87">
        <f>STOCK[[#This Row],[Entradas]]-STOCK[[#This Row],[Salidas]]</f>
        <v>0</v>
      </c>
      <c r="M865" s="12">
        <f>STOCK[[#This Row],[Precio Final]]*10%</f>
        <v>2.8000000000000003</v>
      </c>
      <c r="N865" s="12">
        <v>0</v>
      </c>
      <c r="O865" s="12">
        <v>0</v>
      </c>
      <c r="P865" s="12">
        <v>15</v>
      </c>
      <c r="Q865" s="87">
        <v>0</v>
      </c>
      <c r="R865" s="12">
        <v>0</v>
      </c>
      <c r="S865" s="12">
        <v>3</v>
      </c>
      <c r="T865" s="12">
        <f>STOCK[[#This Row],[Costo Unitario (USD)]]+STOCK[[#This Row],[Costo Envío (USD)]]+STOCK[[#This Row],[Comisión 10%]]</f>
        <v>20.8</v>
      </c>
      <c r="U865" s="12">
        <f>STOCK[[#This Row],[Costo total]]*1.5</f>
        <v>31.200000000000003</v>
      </c>
      <c r="V865" s="12">
        <v>28</v>
      </c>
      <c r="W865" s="12">
        <f>STOCK[[#This Row],[Precio Final]]-STOCK[[#This Row],[Costo total]]</f>
        <v>7.1999999999999993</v>
      </c>
      <c r="X865" s="12">
        <f>STOCK[[#This Row],[Ganancia Unitaria]]*STOCK[[#This Row],[Salidas]]</f>
        <v>7.1999999999999993</v>
      </c>
      <c r="AA865" s="12">
        <f>STOCK[[#This Row],[Costo total]]*STOCK[[#This Row],[Entradas]]</f>
        <v>20.8</v>
      </c>
      <c r="AB865" s="12">
        <f>STOCK[[#This Row],[Stock Actual]]*STOCK[[#This Row],[Costo total]]</f>
        <v>0</v>
      </c>
    </row>
    <row r="866" spans="1:28" s="7" customFormat="1" ht="50" customHeight="1" x14ac:dyDescent="0.15">
      <c r="A866" s="7" t="s">
        <v>1476</v>
      </c>
      <c r="B866" s="70"/>
      <c r="C866" s="7" t="s">
        <v>4</v>
      </c>
      <c r="D866" s="7" t="s">
        <v>2697</v>
      </c>
      <c r="E866" s="7" t="s">
        <v>1536</v>
      </c>
      <c r="F866" s="7" t="s">
        <v>2114</v>
      </c>
      <c r="G866" s="7" t="s">
        <v>214</v>
      </c>
      <c r="H866" s="7">
        <f>STOCK[[#This Row],[Precio Final]]</f>
        <v>25</v>
      </c>
      <c r="I866" s="7">
        <f>STOCK[[#This Row],[Precio Venta Ideal (x1.5)]]</f>
        <v>23.25</v>
      </c>
      <c r="J866" s="8">
        <v>1</v>
      </c>
      <c r="K866" s="8">
        <f>SUMIFS(VENTAS[Cantidad],VENTAS[Código del producto Vendido],STOCK[[#This Row],[Code]])</f>
        <v>0</v>
      </c>
      <c r="L866" s="8">
        <f>STOCK[[#This Row],[Entradas]]-STOCK[[#This Row],[Salidas]]</f>
        <v>1</v>
      </c>
      <c r="M866" s="7">
        <f>STOCK[[#This Row],[Precio Final]]*10%</f>
        <v>2.5</v>
      </c>
      <c r="N866" s="7">
        <v>0</v>
      </c>
      <c r="O866" s="7">
        <v>0</v>
      </c>
      <c r="P866" s="7">
        <v>10</v>
      </c>
      <c r="Q866" s="8">
        <v>0</v>
      </c>
      <c r="R866" s="7">
        <v>0</v>
      </c>
      <c r="S866" s="7">
        <v>3</v>
      </c>
      <c r="T866" s="12">
        <f>STOCK[[#This Row],[Costo Unitario (USD)]]+STOCK[[#This Row],[Costo Envío (USD)]]+STOCK[[#This Row],[Comisión 10%]]</f>
        <v>15.5</v>
      </c>
      <c r="U866" s="7">
        <f>STOCK[[#This Row],[Costo total]]*1.5</f>
        <v>23.25</v>
      </c>
      <c r="V866" s="7">
        <v>25</v>
      </c>
      <c r="W866" s="7">
        <f>STOCK[[#This Row],[Precio Final]]-STOCK[[#This Row],[Costo total]]</f>
        <v>9.5</v>
      </c>
      <c r="X866" s="7">
        <f>STOCK[[#This Row],[Ganancia Unitaria]]*STOCK[[#This Row],[Salidas]]</f>
        <v>0</v>
      </c>
      <c r="AA866" s="7">
        <f>STOCK[[#This Row],[Costo total]]*STOCK[[#This Row],[Entradas]]</f>
        <v>15.5</v>
      </c>
      <c r="AB866" s="7">
        <f>STOCK[[#This Row],[Stock Actual]]*STOCK[[#This Row],[Costo total]]</f>
        <v>15.5</v>
      </c>
    </row>
    <row r="867" spans="1:28" s="12" customFormat="1" ht="50" customHeight="1" x14ac:dyDescent="0.15">
      <c r="A867" s="12" t="s">
        <v>1477</v>
      </c>
      <c r="B867" s="70"/>
      <c r="C867" s="12" t="s">
        <v>4</v>
      </c>
      <c r="D867" s="12" t="s">
        <v>2697</v>
      </c>
      <c r="E867" s="12" t="s">
        <v>1539</v>
      </c>
      <c r="F867" s="12" t="s">
        <v>2114</v>
      </c>
      <c r="G867" s="12" t="s">
        <v>214</v>
      </c>
      <c r="H867" s="12">
        <f>STOCK[[#This Row],[Precio Final]]</f>
        <v>25</v>
      </c>
      <c r="I867" s="12">
        <f>STOCK[[#This Row],[Precio Venta Ideal (x1.5)]]</f>
        <v>23.25</v>
      </c>
      <c r="J867" s="87">
        <v>2</v>
      </c>
      <c r="K867" s="87">
        <f>SUMIFS(VENTAS[Cantidad],VENTAS[Código del producto Vendido],STOCK[[#This Row],[Code]])</f>
        <v>1</v>
      </c>
      <c r="L867" s="87">
        <f>STOCK[[#This Row],[Entradas]]-STOCK[[#This Row],[Salidas]]</f>
        <v>1</v>
      </c>
      <c r="M867" s="12">
        <f>STOCK[[#This Row],[Precio Final]]*10%</f>
        <v>2.5</v>
      </c>
      <c r="N867" s="12">
        <v>0</v>
      </c>
      <c r="O867" s="12">
        <v>0</v>
      </c>
      <c r="P867" s="12">
        <v>10</v>
      </c>
      <c r="Q867" s="87">
        <v>0</v>
      </c>
      <c r="R867" s="12">
        <v>0</v>
      </c>
      <c r="S867" s="12">
        <v>3</v>
      </c>
      <c r="T867" s="12">
        <f>STOCK[[#This Row],[Costo Unitario (USD)]]+STOCK[[#This Row],[Costo Envío (USD)]]+STOCK[[#This Row],[Comisión 10%]]</f>
        <v>15.5</v>
      </c>
      <c r="U867" s="12">
        <f>STOCK[[#This Row],[Costo total]]*1.5</f>
        <v>23.25</v>
      </c>
      <c r="V867" s="12">
        <v>25</v>
      </c>
      <c r="W867" s="12">
        <f>STOCK[[#This Row],[Precio Final]]-STOCK[[#This Row],[Costo total]]</f>
        <v>9.5</v>
      </c>
      <c r="X867" s="12">
        <f>STOCK[[#This Row],[Ganancia Unitaria]]*STOCK[[#This Row],[Salidas]]</f>
        <v>9.5</v>
      </c>
      <c r="AA867" s="12">
        <f>STOCK[[#This Row],[Costo total]]*STOCK[[#This Row],[Entradas]]</f>
        <v>31</v>
      </c>
      <c r="AB867" s="12">
        <f>STOCK[[#This Row],[Stock Actual]]*STOCK[[#This Row],[Costo total]]</f>
        <v>15.5</v>
      </c>
    </row>
    <row r="868" spans="1:28" s="7" customFormat="1" ht="50" customHeight="1" x14ac:dyDescent="0.15">
      <c r="A868" s="7" t="s">
        <v>1537</v>
      </c>
      <c r="B868" s="70"/>
      <c r="C868" s="7" t="s">
        <v>4</v>
      </c>
      <c r="D868" s="7" t="s">
        <v>26</v>
      </c>
      <c r="E868" s="7" t="s">
        <v>1540</v>
      </c>
      <c r="F868" s="7" t="s">
        <v>243</v>
      </c>
      <c r="G868" s="7" t="s">
        <v>1144</v>
      </c>
      <c r="H868" s="7">
        <f>STOCK[[#This Row],[Precio Final]]</f>
        <v>19</v>
      </c>
      <c r="I868" s="7">
        <f>STOCK[[#This Row],[Precio Venta Ideal (x1.5)]]</f>
        <v>19.350000000000001</v>
      </c>
      <c r="J868" s="8">
        <v>1</v>
      </c>
      <c r="K868" s="8">
        <f>SUMIFS(VENTAS[Cantidad],VENTAS[Código del producto Vendido],STOCK[[#This Row],[Code]])</f>
        <v>1</v>
      </c>
      <c r="L868" s="8">
        <f>STOCK[[#This Row],[Entradas]]-STOCK[[#This Row],[Salidas]]</f>
        <v>0</v>
      </c>
      <c r="M868" s="7">
        <f>STOCK[[#This Row],[Precio Final]]*10%</f>
        <v>1.9000000000000001</v>
      </c>
      <c r="N868" s="7">
        <v>0</v>
      </c>
      <c r="O868" s="7">
        <v>0</v>
      </c>
      <c r="P868" s="7">
        <v>8</v>
      </c>
      <c r="Q868" s="8">
        <v>0</v>
      </c>
      <c r="R868" s="7">
        <v>0</v>
      </c>
      <c r="S868" s="7">
        <v>3</v>
      </c>
      <c r="T868" s="12">
        <f>STOCK[[#This Row],[Costo Unitario (USD)]]+STOCK[[#This Row],[Costo Envío (USD)]]+STOCK[[#This Row],[Comisión 10%]]</f>
        <v>12.9</v>
      </c>
      <c r="U868" s="7">
        <f>STOCK[[#This Row],[Costo total]]*1.5</f>
        <v>19.350000000000001</v>
      </c>
      <c r="V868" s="7">
        <v>19</v>
      </c>
      <c r="W868" s="7">
        <f>STOCK[[#This Row],[Precio Final]]-STOCK[[#This Row],[Costo total]]</f>
        <v>6.1</v>
      </c>
      <c r="X868" s="7">
        <f>STOCK[[#This Row],[Ganancia Unitaria]]*STOCK[[#This Row],[Salidas]]</f>
        <v>6.1</v>
      </c>
      <c r="AA868" s="7">
        <f>STOCK[[#This Row],[Costo total]]*STOCK[[#This Row],[Entradas]]</f>
        <v>12.9</v>
      </c>
      <c r="AB868" s="7">
        <f>STOCK[[#This Row],[Stock Actual]]*STOCK[[#This Row],[Costo total]]</f>
        <v>0</v>
      </c>
    </row>
    <row r="869" spans="1:28" s="12" customFormat="1" ht="50" customHeight="1" x14ac:dyDescent="0.15">
      <c r="A869" s="12" t="s">
        <v>1538</v>
      </c>
      <c r="B869" s="70"/>
      <c r="C869" s="12" t="s">
        <v>4</v>
      </c>
      <c r="D869" s="12" t="s">
        <v>2697</v>
      </c>
      <c r="E869" s="12" t="s">
        <v>1541</v>
      </c>
      <c r="F869" s="12" t="s">
        <v>2132</v>
      </c>
      <c r="G869" s="12" t="s">
        <v>69</v>
      </c>
      <c r="H869" s="12">
        <f>STOCK[[#This Row],[Precio Final]]</f>
        <v>18</v>
      </c>
      <c r="I869" s="12">
        <f>STOCK[[#This Row],[Precio Venta Ideal (x1.5)]]</f>
        <v>19.200000000000003</v>
      </c>
      <c r="J869" s="87">
        <v>1</v>
      </c>
      <c r="K869" s="87">
        <f>SUMIFS(VENTAS[Cantidad],VENTAS[Código del producto Vendido],STOCK[[#This Row],[Code]])</f>
        <v>0</v>
      </c>
      <c r="L869" s="87">
        <f>STOCK[[#This Row],[Entradas]]-STOCK[[#This Row],[Salidas]]</f>
        <v>1</v>
      </c>
      <c r="M869" s="12">
        <f>STOCK[[#This Row],[Precio Final]]*10%</f>
        <v>1.8</v>
      </c>
      <c r="N869" s="12">
        <v>0</v>
      </c>
      <c r="O869" s="12">
        <v>0</v>
      </c>
      <c r="P869" s="12">
        <v>6</v>
      </c>
      <c r="Q869" s="87">
        <v>0</v>
      </c>
      <c r="R869" s="12">
        <v>0</v>
      </c>
      <c r="S869" s="12">
        <v>5</v>
      </c>
      <c r="T869" s="12">
        <f>STOCK[[#This Row],[Costo Unitario (USD)]]+STOCK[[#This Row],[Costo Envío (USD)]]+STOCK[[#This Row],[Comisión 10%]]</f>
        <v>12.8</v>
      </c>
      <c r="U869" s="12">
        <f>STOCK[[#This Row],[Costo total]]*1.5</f>
        <v>19.200000000000003</v>
      </c>
      <c r="V869" s="12">
        <v>18</v>
      </c>
      <c r="W869" s="12">
        <f>STOCK[[#This Row],[Precio Final]]-STOCK[[#This Row],[Costo total]]</f>
        <v>5.1999999999999993</v>
      </c>
      <c r="X869" s="12">
        <f>STOCK[[#This Row],[Ganancia Unitaria]]*STOCK[[#This Row],[Salidas]]</f>
        <v>0</v>
      </c>
      <c r="AA869" s="12">
        <f>STOCK[[#This Row],[Costo total]]*STOCK[[#This Row],[Entradas]]</f>
        <v>12.8</v>
      </c>
      <c r="AB869" s="12">
        <f>STOCK[[#This Row],[Stock Actual]]*STOCK[[#This Row],[Costo total]]</f>
        <v>12.8</v>
      </c>
    </row>
    <row r="870" spans="1:28" s="7" customFormat="1" ht="50" customHeight="1" x14ac:dyDescent="0.15">
      <c r="A870" s="7" t="s">
        <v>1572</v>
      </c>
      <c r="B870" s="70"/>
      <c r="C870" s="7" t="s">
        <v>4</v>
      </c>
      <c r="D870" s="7" t="s">
        <v>1905</v>
      </c>
      <c r="E870" s="7" t="s">
        <v>1696</v>
      </c>
      <c r="F870" s="7" t="s">
        <v>1562</v>
      </c>
      <c r="G870" s="7" t="s">
        <v>69</v>
      </c>
      <c r="H870" s="7">
        <f>STOCK[[#This Row],[Precio Final]]</f>
        <v>40</v>
      </c>
      <c r="I870" s="7">
        <f>STOCK[[#This Row],[Precio Venta Ideal (x1.5)]]</f>
        <v>47.25</v>
      </c>
      <c r="J870" s="8">
        <v>1</v>
      </c>
      <c r="K870" s="8">
        <f>SUMIFS(VENTAS[Cantidad],VENTAS[Código del producto Vendido],STOCK[[#This Row],[Code]])</f>
        <v>1</v>
      </c>
      <c r="L870" s="8">
        <f>STOCK[[#This Row],[Entradas]]-STOCK[[#This Row],[Salidas]]</f>
        <v>0</v>
      </c>
      <c r="M870" s="7">
        <f>STOCK[[#This Row],[Precio Final]]*10%</f>
        <v>4</v>
      </c>
      <c r="N870" s="7">
        <v>0</v>
      </c>
      <c r="O870" s="7">
        <v>0</v>
      </c>
      <c r="P870" s="7">
        <v>26</v>
      </c>
      <c r="Q870" s="8">
        <v>0</v>
      </c>
      <c r="R870" s="7">
        <v>0</v>
      </c>
      <c r="S870" s="7">
        <v>1.5</v>
      </c>
      <c r="T870" s="12">
        <f>STOCK[[#This Row],[Costo Unitario (USD)]]+STOCK[[#This Row],[Costo Envío (USD)]]+STOCK[[#This Row],[Comisión 10%]]</f>
        <v>31.5</v>
      </c>
      <c r="U870" s="7">
        <f>STOCK[[#This Row],[Costo total]]*1.5</f>
        <v>47.25</v>
      </c>
      <c r="V870" s="7">
        <v>40</v>
      </c>
      <c r="W870" s="7">
        <f>STOCK[[#This Row],[Precio Final]]-STOCK[[#This Row],[Costo total]]</f>
        <v>8.5</v>
      </c>
      <c r="X870" s="7">
        <f>STOCK[[#This Row],[Ganancia Unitaria]]*STOCK[[#This Row],[Salidas]]</f>
        <v>8.5</v>
      </c>
      <c r="Y870" s="7" t="s">
        <v>1306</v>
      </c>
      <c r="AA870" s="7">
        <f>STOCK[[#This Row],[Costo total]]*STOCK[[#This Row],[Entradas]]</f>
        <v>31.5</v>
      </c>
      <c r="AB870" s="7">
        <f>STOCK[[#This Row],[Stock Actual]]*STOCK[[#This Row],[Costo total]]</f>
        <v>0</v>
      </c>
    </row>
    <row r="871" spans="1:28" s="12" customFormat="1" ht="50" customHeight="1" x14ac:dyDescent="0.15">
      <c r="A871" s="12" t="s">
        <v>1749</v>
      </c>
      <c r="B871" s="70"/>
      <c r="C871" s="12" t="s">
        <v>4</v>
      </c>
      <c r="D871" s="12" t="s">
        <v>1953</v>
      </c>
      <c r="E871" s="12" t="s">
        <v>1751</v>
      </c>
      <c r="F871" s="12" t="s">
        <v>2119</v>
      </c>
      <c r="G871" s="12" t="s">
        <v>69</v>
      </c>
      <c r="H871" s="12">
        <f>STOCK[[#This Row],[Precio Final]]</f>
        <v>25</v>
      </c>
      <c r="I871" s="12">
        <f>STOCK[[#This Row],[Precio Venta Ideal (x1.5)]]</f>
        <v>30.661764705882355</v>
      </c>
      <c r="J871" s="87">
        <v>2</v>
      </c>
      <c r="K871" s="87">
        <f>SUMIFS(VENTAS[Cantidad],VENTAS[Código del producto Vendido],STOCK[[#This Row],[Code]])</f>
        <v>1</v>
      </c>
      <c r="L871" s="87">
        <f>STOCK[[#This Row],[Entradas]]-STOCK[[#This Row],[Salidas]]</f>
        <v>1</v>
      </c>
      <c r="M871" s="12">
        <f>STOCK[[#This Row],[Precio Final]]*10%</f>
        <v>2.5</v>
      </c>
      <c r="N871" s="12">
        <v>237</v>
      </c>
      <c r="O871" s="12">
        <v>17</v>
      </c>
      <c r="P871" s="12">
        <f t="shared" ref="P871:P881" si="0">N871/O871</f>
        <v>13.941176470588236</v>
      </c>
      <c r="Q871" s="87">
        <v>0</v>
      </c>
      <c r="R871" s="12">
        <v>0</v>
      </c>
      <c r="S871" s="12">
        <v>4</v>
      </c>
      <c r="T871" s="12">
        <f>STOCK[[#This Row],[Costo Unitario (USD)]]+STOCK[[#This Row],[Costo Envío (USD)]]+STOCK[[#This Row],[Comisión 10%]]</f>
        <v>20.441176470588236</v>
      </c>
      <c r="U871" s="12">
        <f>STOCK[[#This Row],[Costo total]]*1.5</f>
        <v>30.661764705882355</v>
      </c>
      <c r="V871" s="12">
        <v>25</v>
      </c>
      <c r="W871" s="12">
        <f>STOCK[[#This Row],[Precio Final]]-STOCK[[#This Row],[Costo total]]</f>
        <v>4.5588235294117645</v>
      </c>
      <c r="X871" s="12">
        <f>STOCK[[#This Row],[Ganancia Unitaria]]*STOCK[[#This Row],[Salidas]]</f>
        <v>4.5588235294117645</v>
      </c>
      <c r="Y871" s="12" t="s">
        <v>1900</v>
      </c>
      <c r="Z871" s="12">
        <f>STOCK[[#This Row],[Costo Envío (USD)]]*STOCK[[#This Row],[Entradas]]</f>
        <v>8</v>
      </c>
      <c r="AA871" s="12">
        <f>STOCK[[#This Row],[Costo total]]*STOCK[[#This Row],[Entradas]]</f>
        <v>40.882352941176471</v>
      </c>
      <c r="AB871" s="12">
        <f>STOCK[[#This Row],[Stock Actual]]*STOCK[[#This Row],[Costo total]]</f>
        <v>20.441176470588236</v>
      </c>
    </row>
    <row r="872" spans="1:28" s="7" customFormat="1" ht="50" customHeight="1" x14ac:dyDescent="0.15">
      <c r="A872" s="7" t="s">
        <v>1748</v>
      </c>
      <c r="B872" s="70"/>
      <c r="C872" s="7" t="s">
        <v>4</v>
      </c>
      <c r="D872" s="7" t="s">
        <v>1953</v>
      </c>
      <c r="E872" s="7" t="s">
        <v>1751</v>
      </c>
      <c r="F872" s="7" t="s">
        <v>2108</v>
      </c>
      <c r="G872" s="7" t="s">
        <v>69</v>
      </c>
      <c r="H872" s="7">
        <f>STOCK[[#This Row],[Precio Final]]</f>
        <v>25</v>
      </c>
      <c r="I872" s="7">
        <f>STOCK[[#This Row],[Precio Venta Ideal (x1.5)]]</f>
        <v>30.661764705882355</v>
      </c>
      <c r="J872" s="8">
        <v>2</v>
      </c>
      <c r="K872" s="8">
        <f>SUMIFS(VENTAS[Cantidad],VENTAS[Código del producto Vendido],STOCK[[#This Row],[Code]])</f>
        <v>2</v>
      </c>
      <c r="L872" s="8">
        <f>STOCK[[#This Row],[Entradas]]-STOCK[[#This Row],[Salidas]]</f>
        <v>0</v>
      </c>
      <c r="M872" s="7">
        <f>STOCK[[#This Row],[Precio Final]]*10%</f>
        <v>2.5</v>
      </c>
      <c r="N872" s="7">
        <v>237</v>
      </c>
      <c r="O872" s="7">
        <v>17</v>
      </c>
      <c r="P872" s="7">
        <f t="shared" si="0"/>
        <v>13.941176470588236</v>
      </c>
      <c r="Q872" s="8">
        <v>0</v>
      </c>
      <c r="R872" s="7">
        <v>0</v>
      </c>
      <c r="S872" s="7">
        <v>4</v>
      </c>
      <c r="T872" s="12">
        <f>STOCK[[#This Row],[Costo Unitario (USD)]]+STOCK[[#This Row],[Costo Envío (USD)]]+STOCK[[#This Row],[Comisión 10%]]</f>
        <v>20.441176470588236</v>
      </c>
      <c r="U872" s="7">
        <f>STOCK[[#This Row],[Costo total]]*1.5</f>
        <v>30.661764705882355</v>
      </c>
      <c r="V872" s="7">
        <v>25</v>
      </c>
      <c r="W872" s="7">
        <f>STOCK[[#This Row],[Precio Final]]-STOCK[[#This Row],[Costo total]]</f>
        <v>4.5588235294117645</v>
      </c>
      <c r="X872" s="7">
        <f>STOCK[[#This Row],[Ganancia Unitaria]]*STOCK[[#This Row],[Salidas]]</f>
        <v>9.117647058823529</v>
      </c>
      <c r="Y872" s="7" t="s">
        <v>1900</v>
      </c>
      <c r="Z872" s="7">
        <f>STOCK[[#This Row],[Costo Envío (USD)]]*STOCK[[#This Row],[Entradas]]</f>
        <v>8</v>
      </c>
      <c r="AA872" s="7">
        <f>STOCK[[#This Row],[Costo total]]*STOCK[[#This Row],[Entradas]]</f>
        <v>40.882352941176471</v>
      </c>
      <c r="AB872" s="7">
        <f>STOCK[[#This Row],[Stock Actual]]*STOCK[[#This Row],[Costo total]]</f>
        <v>0</v>
      </c>
    </row>
    <row r="873" spans="1:28" s="12" customFormat="1" ht="50" customHeight="1" x14ac:dyDescent="0.15">
      <c r="A873" s="12" t="s">
        <v>1747</v>
      </c>
      <c r="B873" s="70"/>
      <c r="C873" s="12" t="s">
        <v>4</v>
      </c>
      <c r="D873" s="12" t="s">
        <v>1953</v>
      </c>
      <c r="E873" s="12" t="s">
        <v>1752</v>
      </c>
      <c r="F873" s="12" t="s">
        <v>2171</v>
      </c>
      <c r="G873" s="12" t="s">
        <v>69</v>
      </c>
      <c r="H873" s="12">
        <f>STOCK[[#This Row],[Precio Final]]</f>
        <v>25</v>
      </c>
      <c r="I873" s="12">
        <f>STOCK[[#This Row],[Precio Venta Ideal (x1.5)]]</f>
        <v>30.661764705882355</v>
      </c>
      <c r="J873" s="87">
        <v>3</v>
      </c>
      <c r="K873" s="87">
        <f>SUMIFS(VENTAS[Cantidad],VENTAS[Código del producto Vendido],STOCK[[#This Row],[Code]])</f>
        <v>2</v>
      </c>
      <c r="L873" s="87">
        <f>STOCK[[#This Row],[Entradas]]-STOCK[[#This Row],[Salidas]]</f>
        <v>1</v>
      </c>
      <c r="M873" s="12">
        <f>STOCK[[#This Row],[Precio Final]]*10%</f>
        <v>2.5</v>
      </c>
      <c r="N873" s="12">
        <v>237</v>
      </c>
      <c r="O873" s="12">
        <v>17</v>
      </c>
      <c r="P873" s="12">
        <f t="shared" si="0"/>
        <v>13.941176470588236</v>
      </c>
      <c r="Q873" s="87">
        <v>0</v>
      </c>
      <c r="R873" s="12">
        <v>0</v>
      </c>
      <c r="S873" s="12">
        <v>4</v>
      </c>
      <c r="T873" s="12">
        <f>STOCK[[#This Row],[Costo Unitario (USD)]]+STOCK[[#This Row],[Costo Envío (USD)]]+STOCK[[#This Row],[Comisión 10%]]</f>
        <v>20.441176470588236</v>
      </c>
      <c r="U873" s="12">
        <f>STOCK[[#This Row],[Costo total]]*1.5</f>
        <v>30.661764705882355</v>
      </c>
      <c r="V873" s="12">
        <v>25</v>
      </c>
      <c r="W873" s="12">
        <f>STOCK[[#This Row],[Precio Final]]-STOCK[[#This Row],[Costo total]]</f>
        <v>4.5588235294117645</v>
      </c>
      <c r="X873" s="12">
        <f>STOCK[[#This Row],[Ganancia Unitaria]]*STOCK[[#This Row],[Salidas]]</f>
        <v>9.117647058823529</v>
      </c>
      <c r="Y873" s="12" t="s">
        <v>1900</v>
      </c>
      <c r="Z873" s="12">
        <f>STOCK[[#This Row],[Costo Envío (USD)]]*STOCK[[#This Row],[Entradas]]</f>
        <v>12</v>
      </c>
      <c r="AA873" s="12">
        <f>STOCK[[#This Row],[Costo total]]*STOCK[[#This Row],[Entradas]]</f>
        <v>61.32352941176471</v>
      </c>
      <c r="AB873" s="12">
        <f>STOCK[[#This Row],[Stock Actual]]*STOCK[[#This Row],[Costo total]]</f>
        <v>20.441176470588236</v>
      </c>
    </row>
    <row r="874" spans="1:28" s="7" customFormat="1" ht="50" customHeight="1" x14ac:dyDescent="0.15">
      <c r="A874" s="7" t="s">
        <v>1746</v>
      </c>
      <c r="B874" s="70"/>
      <c r="C874" s="7" t="s">
        <v>4</v>
      </c>
      <c r="D874" s="7" t="s">
        <v>1953</v>
      </c>
      <c r="E874" s="7" t="s">
        <v>1752</v>
      </c>
      <c r="F874" s="7" t="s">
        <v>2206</v>
      </c>
      <c r="G874" s="7" t="s">
        <v>69</v>
      </c>
      <c r="H874" s="7">
        <f>STOCK[[#This Row],[Precio Final]]</f>
        <v>25</v>
      </c>
      <c r="I874" s="7">
        <f>STOCK[[#This Row],[Precio Venta Ideal (x1.5)]]</f>
        <v>30.661764705882355</v>
      </c>
      <c r="J874" s="8">
        <v>2</v>
      </c>
      <c r="K874" s="8">
        <f>SUMIFS(VENTAS[Cantidad],VENTAS[Código del producto Vendido],STOCK[[#This Row],[Code]])</f>
        <v>2</v>
      </c>
      <c r="L874" s="8">
        <f>STOCK[[#This Row],[Entradas]]-STOCK[[#This Row],[Salidas]]</f>
        <v>0</v>
      </c>
      <c r="M874" s="7">
        <f>STOCK[[#This Row],[Precio Final]]*10%</f>
        <v>2.5</v>
      </c>
      <c r="N874" s="7">
        <v>237</v>
      </c>
      <c r="O874" s="7">
        <v>17</v>
      </c>
      <c r="P874" s="7">
        <f t="shared" si="0"/>
        <v>13.941176470588236</v>
      </c>
      <c r="Q874" s="8">
        <v>0</v>
      </c>
      <c r="R874" s="7">
        <v>0</v>
      </c>
      <c r="S874" s="7">
        <v>4</v>
      </c>
      <c r="T874" s="12">
        <f>STOCK[[#This Row],[Costo Unitario (USD)]]+STOCK[[#This Row],[Costo Envío (USD)]]+STOCK[[#This Row],[Comisión 10%]]</f>
        <v>20.441176470588236</v>
      </c>
      <c r="U874" s="7">
        <f>STOCK[[#This Row],[Costo total]]*1.5</f>
        <v>30.661764705882355</v>
      </c>
      <c r="V874" s="7">
        <v>25</v>
      </c>
      <c r="W874" s="7">
        <f>STOCK[[#This Row],[Precio Final]]-STOCK[[#This Row],[Costo total]]</f>
        <v>4.5588235294117645</v>
      </c>
      <c r="X874" s="7">
        <f>STOCK[[#This Row],[Ganancia Unitaria]]*STOCK[[#This Row],[Salidas]]</f>
        <v>9.117647058823529</v>
      </c>
      <c r="Y874" s="7" t="s">
        <v>1900</v>
      </c>
      <c r="Z874" s="7">
        <f>STOCK[[#This Row],[Costo Envío (USD)]]*STOCK[[#This Row],[Entradas]]</f>
        <v>8</v>
      </c>
      <c r="AA874" s="7">
        <f>STOCK[[#This Row],[Costo total]]*STOCK[[#This Row],[Entradas]]</f>
        <v>40.882352941176471</v>
      </c>
      <c r="AB874" s="7">
        <f>STOCK[[#This Row],[Stock Actual]]*STOCK[[#This Row],[Costo total]]</f>
        <v>0</v>
      </c>
    </row>
    <row r="875" spans="1:28" s="12" customFormat="1" ht="50" customHeight="1" x14ac:dyDescent="0.15">
      <c r="A875" s="12" t="s">
        <v>1744</v>
      </c>
      <c r="B875" s="70"/>
      <c r="C875" s="12" t="s">
        <v>4</v>
      </c>
      <c r="D875" s="12" t="s">
        <v>1953</v>
      </c>
      <c r="E875" s="12" t="s">
        <v>1753</v>
      </c>
      <c r="F875" s="12" t="s">
        <v>2150</v>
      </c>
      <c r="G875" s="12" t="s">
        <v>69</v>
      </c>
      <c r="H875" s="12">
        <f>STOCK[[#This Row],[Precio Final]]</f>
        <v>25</v>
      </c>
      <c r="I875" s="12">
        <f>STOCK[[#This Row],[Precio Venta Ideal (x1.5)]]</f>
        <v>30.661764705882355</v>
      </c>
      <c r="J875" s="87">
        <v>2</v>
      </c>
      <c r="K875" s="87">
        <f>SUMIFS(VENTAS[Cantidad],VENTAS[Código del producto Vendido],STOCK[[#This Row],[Code]])</f>
        <v>0</v>
      </c>
      <c r="L875" s="87">
        <f>STOCK[[#This Row],[Entradas]]-STOCK[[#This Row],[Salidas]]</f>
        <v>2</v>
      </c>
      <c r="M875" s="12">
        <f>STOCK[[#This Row],[Precio Final]]*10%</f>
        <v>2.5</v>
      </c>
      <c r="N875" s="12">
        <v>237</v>
      </c>
      <c r="O875" s="12">
        <v>17</v>
      </c>
      <c r="P875" s="12">
        <f t="shared" si="0"/>
        <v>13.941176470588236</v>
      </c>
      <c r="Q875" s="87">
        <v>0</v>
      </c>
      <c r="R875" s="12">
        <v>0</v>
      </c>
      <c r="S875" s="12">
        <v>4</v>
      </c>
      <c r="T875" s="12">
        <f>STOCK[[#This Row],[Costo Unitario (USD)]]+STOCK[[#This Row],[Costo Envío (USD)]]+STOCK[[#This Row],[Comisión 10%]]</f>
        <v>20.441176470588236</v>
      </c>
      <c r="U875" s="12">
        <f>STOCK[[#This Row],[Costo total]]*1.5</f>
        <v>30.661764705882355</v>
      </c>
      <c r="V875" s="12">
        <v>25</v>
      </c>
      <c r="W875" s="12">
        <f>STOCK[[#This Row],[Precio Final]]-STOCK[[#This Row],[Costo total]]</f>
        <v>4.5588235294117645</v>
      </c>
      <c r="X875" s="12">
        <f>STOCK[[#This Row],[Ganancia Unitaria]]*STOCK[[#This Row],[Salidas]]</f>
        <v>0</v>
      </c>
      <c r="Y875" s="12" t="s">
        <v>1900</v>
      </c>
      <c r="Z875" s="12">
        <f>STOCK[[#This Row],[Costo Envío (USD)]]*STOCK[[#This Row],[Entradas]]</f>
        <v>8</v>
      </c>
      <c r="AA875" s="12">
        <f>STOCK[[#This Row],[Costo total]]*STOCK[[#This Row],[Entradas]]</f>
        <v>40.882352941176471</v>
      </c>
      <c r="AB875" s="12">
        <f>STOCK[[#This Row],[Stock Actual]]*STOCK[[#This Row],[Costo total]]</f>
        <v>40.882352941176471</v>
      </c>
    </row>
    <row r="876" spans="1:28" s="7" customFormat="1" ht="50" customHeight="1" x14ac:dyDescent="0.15">
      <c r="A876" s="7" t="s">
        <v>1745</v>
      </c>
      <c r="B876" s="70"/>
      <c r="C876" s="7" t="s">
        <v>4</v>
      </c>
      <c r="D876" s="7" t="s">
        <v>1954</v>
      </c>
      <c r="E876" s="7" t="s">
        <v>1753</v>
      </c>
      <c r="F876" s="7" t="s">
        <v>1556</v>
      </c>
      <c r="G876" s="7" t="s">
        <v>69</v>
      </c>
      <c r="H876" s="7">
        <f>STOCK[[#This Row],[Precio Final]]</f>
        <v>25</v>
      </c>
      <c r="I876" s="7">
        <f>STOCK[[#This Row],[Precio Venta Ideal (x1.5)]]</f>
        <v>30.661764705882355</v>
      </c>
      <c r="J876" s="8">
        <v>2</v>
      </c>
      <c r="K876" s="8">
        <f>SUMIFS(VENTAS[Cantidad],VENTAS[Código del producto Vendido],STOCK[[#This Row],[Code]])</f>
        <v>2</v>
      </c>
      <c r="L876" s="8">
        <f>STOCK[[#This Row],[Entradas]]-STOCK[[#This Row],[Salidas]]</f>
        <v>0</v>
      </c>
      <c r="M876" s="7">
        <f>STOCK[[#This Row],[Precio Final]]*10%</f>
        <v>2.5</v>
      </c>
      <c r="N876" s="7">
        <v>237</v>
      </c>
      <c r="O876" s="7">
        <v>17</v>
      </c>
      <c r="P876" s="7">
        <f t="shared" si="0"/>
        <v>13.941176470588236</v>
      </c>
      <c r="Q876" s="8">
        <v>0</v>
      </c>
      <c r="R876" s="7">
        <v>0</v>
      </c>
      <c r="S876" s="7">
        <v>4</v>
      </c>
      <c r="T876" s="12">
        <f>STOCK[[#This Row],[Costo Unitario (USD)]]+STOCK[[#This Row],[Costo Envío (USD)]]+STOCK[[#This Row],[Comisión 10%]]</f>
        <v>20.441176470588236</v>
      </c>
      <c r="U876" s="7">
        <f>STOCK[[#This Row],[Costo total]]*1.5</f>
        <v>30.661764705882355</v>
      </c>
      <c r="V876" s="7">
        <v>25</v>
      </c>
      <c r="W876" s="7">
        <f>STOCK[[#This Row],[Precio Final]]-STOCK[[#This Row],[Costo total]]</f>
        <v>4.5588235294117645</v>
      </c>
      <c r="X876" s="7">
        <f>STOCK[[#This Row],[Ganancia Unitaria]]*STOCK[[#This Row],[Salidas]]</f>
        <v>9.117647058823529</v>
      </c>
      <c r="Y876" s="7" t="s">
        <v>1900</v>
      </c>
      <c r="Z876" s="7">
        <f>STOCK[[#This Row],[Costo Envío (USD)]]*STOCK[[#This Row],[Entradas]]</f>
        <v>8</v>
      </c>
      <c r="AA876" s="7">
        <f>STOCK[[#This Row],[Costo total]]*STOCK[[#This Row],[Entradas]]</f>
        <v>40.882352941176471</v>
      </c>
      <c r="AB876" s="7">
        <f>STOCK[[#This Row],[Stock Actual]]*STOCK[[#This Row],[Costo total]]</f>
        <v>0</v>
      </c>
    </row>
    <row r="877" spans="1:28" s="12" customFormat="1" ht="50" customHeight="1" x14ac:dyDescent="0.15">
      <c r="A877" s="12" t="s">
        <v>1743</v>
      </c>
      <c r="B877" s="70"/>
      <c r="C877" s="12" t="s">
        <v>4</v>
      </c>
      <c r="D877" s="12" t="s">
        <v>1945</v>
      </c>
      <c r="E877" s="12" t="s">
        <v>1568</v>
      </c>
      <c r="F877" s="12" t="s">
        <v>2103</v>
      </c>
      <c r="G877" s="12" t="s">
        <v>1480</v>
      </c>
      <c r="H877" s="12">
        <f>STOCK[[#This Row],[Precio Final]]</f>
        <v>22</v>
      </c>
      <c r="I877" s="12">
        <f>STOCK[[#This Row],[Precio Venta Ideal (x1.5)]]</f>
        <v>23.329411764705885</v>
      </c>
      <c r="J877" s="87">
        <v>4</v>
      </c>
      <c r="K877" s="87">
        <f>SUMIFS(VENTAS[Cantidad],VENTAS[Código del producto Vendido],STOCK[[#This Row],[Code]])</f>
        <v>2</v>
      </c>
      <c r="L877" s="87">
        <f>STOCK[[#This Row],[Entradas]]-STOCK[[#This Row],[Salidas]]</f>
        <v>2</v>
      </c>
      <c r="M877" s="12">
        <f>STOCK[[#This Row],[Precio Final]]*10%</f>
        <v>2.2000000000000002</v>
      </c>
      <c r="N877" s="12">
        <v>159</v>
      </c>
      <c r="O877" s="12">
        <v>17</v>
      </c>
      <c r="P877" s="12">
        <f t="shared" si="0"/>
        <v>9.3529411764705888</v>
      </c>
      <c r="Q877" s="87">
        <v>0</v>
      </c>
      <c r="R877" s="12">
        <v>0</v>
      </c>
      <c r="S877" s="12">
        <v>4</v>
      </c>
      <c r="T877" s="12">
        <f>STOCK[[#This Row],[Costo Unitario (USD)]]+STOCK[[#This Row],[Costo Envío (USD)]]+STOCK[[#This Row],[Comisión 10%]]</f>
        <v>15.55294117647059</v>
      </c>
      <c r="U877" s="12">
        <f>STOCK[[#This Row],[Costo total]]*1.5</f>
        <v>23.329411764705885</v>
      </c>
      <c r="V877" s="12">
        <v>22</v>
      </c>
      <c r="W877" s="12">
        <f>STOCK[[#This Row],[Precio Final]]-STOCK[[#This Row],[Costo total]]</f>
        <v>6.4470588235294102</v>
      </c>
      <c r="X877" s="12">
        <f>STOCK[[#This Row],[Ganancia Unitaria]]*STOCK[[#This Row],[Salidas]]</f>
        <v>12.89411764705882</v>
      </c>
      <c r="Y877" s="12" t="s">
        <v>1900</v>
      </c>
      <c r="Z877" s="12">
        <f>STOCK[[#This Row],[Costo Envío (USD)]]*STOCK[[#This Row],[Entradas]]</f>
        <v>16</v>
      </c>
      <c r="AA877" s="12">
        <f>STOCK[[#This Row],[Costo total]]*STOCK[[#This Row],[Entradas]]</f>
        <v>62.211764705882359</v>
      </c>
      <c r="AB877" s="12">
        <f>STOCK[[#This Row],[Stock Actual]]*STOCK[[#This Row],[Costo total]]</f>
        <v>31.10588235294118</v>
      </c>
    </row>
    <row r="878" spans="1:28" s="7" customFormat="1" ht="50" customHeight="1" x14ac:dyDescent="0.15">
      <c r="A878" s="7" t="s">
        <v>1742</v>
      </c>
      <c r="B878" s="70"/>
      <c r="C878" s="7" t="s">
        <v>4</v>
      </c>
      <c r="D878" s="7" t="s">
        <v>1945</v>
      </c>
      <c r="E878" s="7" t="s">
        <v>1568</v>
      </c>
      <c r="F878" s="7" t="s">
        <v>2132</v>
      </c>
      <c r="G878" s="7" t="s">
        <v>69</v>
      </c>
      <c r="H878" s="7">
        <f>STOCK[[#This Row],[Precio Final]]</f>
        <v>22</v>
      </c>
      <c r="I878" s="7">
        <f>STOCK[[#This Row],[Precio Venta Ideal (x1.5)]]</f>
        <v>23.329411764705885</v>
      </c>
      <c r="J878" s="8">
        <v>2</v>
      </c>
      <c r="K878" s="8">
        <f>SUMIFS(VENTAS[Cantidad],VENTAS[Código del producto Vendido],STOCK[[#This Row],[Code]])</f>
        <v>2</v>
      </c>
      <c r="L878" s="8">
        <f>STOCK[[#This Row],[Entradas]]-STOCK[[#This Row],[Salidas]]</f>
        <v>0</v>
      </c>
      <c r="M878" s="7">
        <f>STOCK[[#This Row],[Precio Final]]*10%</f>
        <v>2.2000000000000002</v>
      </c>
      <c r="N878" s="7">
        <v>159</v>
      </c>
      <c r="O878" s="7">
        <v>17</v>
      </c>
      <c r="P878" s="7">
        <f t="shared" si="0"/>
        <v>9.3529411764705888</v>
      </c>
      <c r="Q878" s="8">
        <v>0</v>
      </c>
      <c r="R878" s="7">
        <v>0</v>
      </c>
      <c r="S878" s="7">
        <v>4</v>
      </c>
      <c r="T878" s="12">
        <f>STOCK[[#This Row],[Costo Unitario (USD)]]+STOCK[[#This Row],[Costo Envío (USD)]]+STOCK[[#This Row],[Comisión 10%]]</f>
        <v>15.55294117647059</v>
      </c>
      <c r="U878" s="7">
        <f>STOCK[[#This Row],[Costo total]]*1.5</f>
        <v>23.329411764705885</v>
      </c>
      <c r="V878" s="7">
        <v>22</v>
      </c>
      <c r="W878" s="7">
        <f>STOCK[[#This Row],[Precio Final]]-STOCK[[#This Row],[Costo total]]</f>
        <v>6.4470588235294102</v>
      </c>
      <c r="X878" s="7">
        <f>STOCK[[#This Row],[Ganancia Unitaria]]*STOCK[[#This Row],[Salidas]]</f>
        <v>12.89411764705882</v>
      </c>
      <c r="Y878" s="7" t="s">
        <v>1900</v>
      </c>
      <c r="Z878" s="7">
        <f>STOCK[[#This Row],[Costo Envío (USD)]]*STOCK[[#This Row],[Entradas]]</f>
        <v>8</v>
      </c>
      <c r="AA878" s="7">
        <f>STOCK[[#This Row],[Costo total]]*STOCK[[#This Row],[Entradas]]</f>
        <v>31.10588235294118</v>
      </c>
      <c r="AB878" s="7">
        <f>STOCK[[#This Row],[Stock Actual]]*STOCK[[#This Row],[Costo total]]</f>
        <v>0</v>
      </c>
    </row>
    <row r="879" spans="1:28" s="12" customFormat="1" ht="50" customHeight="1" x14ac:dyDescent="0.15">
      <c r="A879" s="12" t="s">
        <v>1741</v>
      </c>
      <c r="B879" s="70"/>
      <c r="C879" s="12" t="s">
        <v>4</v>
      </c>
      <c r="D879" s="12" t="s">
        <v>1906</v>
      </c>
      <c r="E879" s="12" t="s">
        <v>1703</v>
      </c>
      <c r="F879" s="12" t="s">
        <v>457</v>
      </c>
      <c r="G879" s="12" t="s">
        <v>69</v>
      </c>
      <c r="H879" s="12">
        <f>STOCK[[#This Row],[Precio Final]]</f>
        <v>20</v>
      </c>
      <c r="I879" s="12">
        <f>STOCK[[#This Row],[Precio Venta Ideal (x1.5)]]</f>
        <v>17.382352941176471</v>
      </c>
      <c r="J879" s="87">
        <v>1</v>
      </c>
      <c r="K879" s="87">
        <f>SUMIFS(VENTAS[Cantidad],VENTAS[Código del producto Vendido],STOCK[[#This Row],[Code]])</f>
        <v>1</v>
      </c>
      <c r="L879" s="87">
        <f>STOCK[[#This Row],[Entradas]]-STOCK[[#This Row],[Salidas]]</f>
        <v>0</v>
      </c>
      <c r="M879" s="12">
        <f>STOCK[[#This Row],[Precio Final]]*10%</f>
        <v>2</v>
      </c>
      <c r="N879" s="12">
        <v>112</v>
      </c>
      <c r="O879" s="12">
        <v>17</v>
      </c>
      <c r="P879" s="12">
        <f t="shared" si="0"/>
        <v>6.5882352941176467</v>
      </c>
      <c r="Q879" s="87">
        <v>0</v>
      </c>
      <c r="R879" s="12">
        <v>0</v>
      </c>
      <c r="S879" s="12">
        <v>3</v>
      </c>
      <c r="T879" s="12">
        <f>STOCK[[#This Row],[Costo Unitario (USD)]]+STOCK[[#This Row],[Costo Envío (USD)]]+STOCK[[#This Row],[Comisión 10%]]</f>
        <v>11.588235294117647</v>
      </c>
      <c r="U879" s="12">
        <f>STOCK[[#This Row],[Costo total]]*1.5</f>
        <v>17.382352941176471</v>
      </c>
      <c r="V879" s="12">
        <v>20</v>
      </c>
      <c r="W879" s="12">
        <f>STOCK[[#This Row],[Precio Final]]-STOCK[[#This Row],[Costo total]]</f>
        <v>8.4117647058823533</v>
      </c>
      <c r="X879" s="12">
        <f>STOCK[[#This Row],[Ganancia Unitaria]]*STOCK[[#This Row],[Salidas]]</f>
        <v>8.4117647058823533</v>
      </c>
      <c r="Y879" s="12" t="s">
        <v>1900</v>
      </c>
      <c r="Z879" s="12">
        <f>STOCK[[#This Row],[Costo Envío (USD)]]*STOCK[[#This Row],[Entradas]]</f>
        <v>3</v>
      </c>
      <c r="AA879" s="12">
        <f>STOCK[[#This Row],[Costo total]]*STOCK[[#This Row],[Entradas]]</f>
        <v>11.588235294117647</v>
      </c>
      <c r="AB879" s="12">
        <f>STOCK[[#This Row],[Stock Actual]]*STOCK[[#This Row],[Costo total]]</f>
        <v>0</v>
      </c>
    </row>
    <row r="880" spans="1:28" s="7" customFormat="1" ht="50" customHeight="1" x14ac:dyDescent="0.15">
      <c r="A880" s="7" t="s">
        <v>1740</v>
      </c>
      <c r="B880" s="70"/>
      <c r="C880" s="7" t="s">
        <v>4</v>
      </c>
      <c r="D880" s="7" t="s">
        <v>1787</v>
      </c>
      <c r="E880" s="7" t="s">
        <v>1810</v>
      </c>
      <c r="F880" s="7" t="s">
        <v>2217</v>
      </c>
      <c r="G880" s="7" t="s">
        <v>214</v>
      </c>
      <c r="H880" s="7">
        <f>STOCK[[#This Row],[Precio Final]]</f>
        <v>35</v>
      </c>
      <c r="I880" s="7">
        <f>STOCK[[#This Row],[Precio Venta Ideal (x1.5)]]</f>
        <v>48.75</v>
      </c>
      <c r="J880" s="8">
        <v>1</v>
      </c>
      <c r="K880" s="8">
        <f>SUMIFS(VENTAS[Cantidad],VENTAS[Código del producto Vendido],STOCK[[#This Row],[Code]])</f>
        <v>0</v>
      </c>
      <c r="L880" s="8">
        <f>STOCK[[#This Row],[Entradas]]-STOCK[[#This Row],[Salidas]]</f>
        <v>1</v>
      </c>
      <c r="M880" s="7">
        <f>STOCK[[#This Row],[Precio Final]]*10%</f>
        <v>3.5</v>
      </c>
      <c r="N880" s="7">
        <v>159</v>
      </c>
      <c r="O880" s="7">
        <v>17</v>
      </c>
      <c r="P880" s="7">
        <v>25</v>
      </c>
      <c r="Q880" s="8">
        <v>0</v>
      </c>
      <c r="R880" s="7">
        <v>0</v>
      </c>
      <c r="S880" s="7">
        <v>4</v>
      </c>
      <c r="T880" s="12">
        <f>STOCK[[#This Row],[Costo Unitario (USD)]]+STOCK[[#This Row],[Costo Envío (USD)]]+STOCK[[#This Row],[Comisión 10%]]</f>
        <v>32.5</v>
      </c>
      <c r="U880" s="7">
        <f>STOCK[[#This Row],[Costo total]]*1.5</f>
        <v>48.75</v>
      </c>
      <c r="V880" s="7">
        <v>35</v>
      </c>
      <c r="W880" s="7">
        <f>STOCK[[#This Row],[Precio Final]]-STOCK[[#This Row],[Costo total]]</f>
        <v>2.5</v>
      </c>
      <c r="X880" s="7">
        <f>STOCK[[#This Row],[Ganancia Unitaria]]*STOCK[[#This Row],[Salidas]]</f>
        <v>0</v>
      </c>
      <c r="Y880" s="7" t="s">
        <v>1900</v>
      </c>
      <c r="Z880" s="7">
        <v>0</v>
      </c>
      <c r="AA880" s="7">
        <f>STOCK[[#This Row],[Costo total]]*STOCK[[#This Row],[Entradas]]</f>
        <v>32.5</v>
      </c>
      <c r="AB880" s="7">
        <f>STOCK[[#This Row],[Stock Actual]]*STOCK[[#This Row],[Costo total]]</f>
        <v>32.5</v>
      </c>
    </row>
    <row r="881" spans="1:28" s="12" customFormat="1" ht="50" customHeight="1" x14ac:dyDescent="0.15">
      <c r="A881" s="12" t="s">
        <v>1739</v>
      </c>
      <c r="B881" s="70"/>
      <c r="C881" s="12" t="s">
        <v>4</v>
      </c>
      <c r="D881" s="12" t="s">
        <v>1952</v>
      </c>
      <c r="E881" s="12" t="s">
        <v>1811</v>
      </c>
      <c r="F881" s="12" t="s">
        <v>2233</v>
      </c>
      <c r="G881" s="12" t="s">
        <v>1480</v>
      </c>
      <c r="H881" s="12">
        <f>STOCK[[#This Row],[Precio Final]]</f>
        <v>25</v>
      </c>
      <c r="I881" s="12">
        <f>STOCK[[#This Row],[Precio Venta Ideal (x1.5)]]</f>
        <v>22.367647058823529</v>
      </c>
      <c r="J881" s="87">
        <v>4</v>
      </c>
      <c r="K881" s="87">
        <f>SUMIFS(VENTAS[Cantidad],VENTAS[Código del producto Vendido],STOCK[[#This Row],[Code]])</f>
        <v>4</v>
      </c>
      <c r="L881" s="87">
        <f>STOCK[[#This Row],[Entradas]]-STOCK[[#This Row],[Salidas]]</f>
        <v>0</v>
      </c>
      <c r="M881" s="12">
        <f>STOCK[[#This Row],[Precio Final]]*10%</f>
        <v>2.5</v>
      </c>
      <c r="N881" s="12">
        <v>211</v>
      </c>
      <c r="O881" s="12">
        <v>17</v>
      </c>
      <c r="P881" s="12">
        <f t="shared" si="0"/>
        <v>12.411764705882353</v>
      </c>
      <c r="Q881" s="87">
        <v>0</v>
      </c>
      <c r="R881" s="12">
        <v>0</v>
      </c>
      <c r="S881" s="12">
        <v>0</v>
      </c>
      <c r="T881" s="12">
        <f>STOCK[[#This Row],[Costo Unitario (USD)]]+STOCK[[#This Row],[Costo Envío (USD)]]+STOCK[[#This Row],[Comisión 10%]]</f>
        <v>14.911764705882353</v>
      </c>
      <c r="U881" s="12">
        <f>STOCK[[#This Row],[Costo total]]*1.5</f>
        <v>22.367647058823529</v>
      </c>
      <c r="V881" s="12">
        <v>25</v>
      </c>
      <c r="W881" s="12">
        <f>STOCK[[#This Row],[Precio Final]]-STOCK[[#This Row],[Costo total]]</f>
        <v>10.088235294117647</v>
      </c>
      <c r="X881" s="12">
        <f>STOCK[[#This Row],[Ganancia Unitaria]]*STOCK[[#This Row],[Salidas]]</f>
        <v>40.352941176470587</v>
      </c>
      <c r="Y881" s="12" t="s">
        <v>1900</v>
      </c>
      <c r="Z881" s="12">
        <f>STOCK[[#This Row],[Costo Envío (USD)]]*STOCK[[#This Row],[Entradas]]</f>
        <v>0</v>
      </c>
      <c r="AA881" s="12">
        <f>STOCK[[#This Row],[Costo total]]*STOCK[[#This Row],[Entradas]]</f>
        <v>59.647058823529413</v>
      </c>
      <c r="AB881" s="12">
        <f>STOCK[[#This Row],[Stock Actual]]*STOCK[[#This Row],[Costo total]]</f>
        <v>0</v>
      </c>
    </row>
    <row r="882" spans="1:28" s="7" customFormat="1" ht="50" customHeight="1" x14ac:dyDescent="0.15">
      <c r="A882" s="7" t="s">
        <v>2060</v>
      </c>
      <c r="B882" s="70"/>
      <c r="C882" s="7" t="s">
        <v>4</v>
      </c>
      <c r="D882" s="7" t="s">
        <v>2252</v>
      </c>
      <c r="E882" s="7" t="s">
        <v>1568</v>
      </c>
      <c r="F882" s="7" t="s">
        <v>2157</v>
      </c>
      <c r="G882" s="7" t="s">
        <v>69</v>
      </c>
      <c r="H882" s="7">
        <f>STOCK[[#This Row],[Precio Final]]</f>
        <v>22</v>
      </c>
      <c r="I882" s="7">
        <f>STOCK[[#This Row],[Precio Venta Ideal (x1.5)]]</f>
        <v>23.329411764705885</v>
      </c>
      <c r="J882" s="8">
        <v>3</v>
      </c>
      <c r="K882" s="8">
        <f>SUMIFS(VENTAS[Cantidad],VENTAS[Código del producto Vendido],STOCK[[#This Row],[Code]])</f>
        <v>0</v>
      </c>
      <c r="L882" s="8">
        <f>STOCK[[#This Row],[Entradas]]-STOCK[[#This Row],[Salidas]]</f>
        <v>3</v>
      </c>
      <c r="M882" s="7">
        <f>STOCK[[#This Row],[Precio Final]]*10%</f>
        <v>2.2000000000000002</v>
      </c>
      <c r="N882" s="7">
        <v>159</v>
      </c>
      <c r="O882" s="7">
        <v>17</v>
      </c>
      <c r="P882" s="7">
        <f>N882/O882</f>
        <v>9.3529411764705888</v>
      </c>
      <c r="Q882" s="8">
        <v>0</v>
      </c>
      <c r="R882" s="7">
        <v>0</v>
      </c>
      <c r="S882" s="7">
        <v>4</v>
      </c>
      <c r="T882" s="12">
        <f>STOCK[[#This Row],[Costo Unitario (USD)]]+STOCK[[#This Row],[Costo Envío (USD)]]+STOCK[[#This Row],[Comisión 10%]]</f>
        <v>15.55294117647059</v>
      </c>
      <c r="U882" s="7">
        <f>STOCK[[#This Row],[Costo total]]*1.5</f>
        <v>23.329411764705885</v>
      </c>
      <c r="V882" s="7">
        <v>22</v>
      </c>
      <c r="W882" s="7">
        <f>STOCK[[#This Row],[Precio Final]]-STOCK[[#This Row],[Costo total]]</f>
        <v>6.4470588235294102</v>
      </c>
      <c r="X882" s="7">
        <f>STOCK[[#This Row],[Ganancia Unitaria]]*STOCK[[#This Row],[Salidas]]</f>
        <v>0</v>
      </c>
      <c r="Y882" s="7" t="s">
        <v>1900</v>
      </c>
      <c r="Z882" s="7">
        <f>STOCK[[#This Row],[Costo Envío (USD)]]*STOCK[[#This Row],[Entradas]]</f>
        <v>12</v>
      </c>
      <c r="AA882" s="7">
        <f>STOCK[[#This Row],[Costo total]]*STOCK[[#This Row],[Entradas]]</f>
        <v>46.658823529411769</v>
      </c>
      <c r="AB882" s="7">
        <f>STOCK[[#This Row],[Stock Actual]]*STOCK[[#This Row],[Costo total]]</f>
        <v>46.658823529411769</v>
      </c>
    </row>
    <row r="883" spans="1:28" s="12" customFormat="1" ht="50" customHeight="1" x14ac:dyDescent="0.15">
      <c r="A883" s="12" t="s">
        <v>1738</v>
      </c>
      <c r="B883" s="70"/>
      <c r="C883" s="12" t="s">
        <v>4</v>
      </c>
      <c r="D883" s="12" t="s">
        <v>2258</v>
      </c>
      <c r="E883" s="12" t="s">
        <v>1698</v>
      </c>
      <c r="F883" s="12" t="s">
        <v>2257</v>
      </c>
      <c r="G883" s="12" t="s">
        <v>69</v>
      </c>
      <c r="H883" s="12">
        <f>STOCK[[#This Row],[Precio Final]]</f>
        <v>30</v>
      </c>
      <c r="I883" s="12">
        <f>STOCK[[#This Row],[Precio Venta Ideal (x1.5)]]</f>
        <v>41.205882352941174</v>
      </c>
      <c r="J883" s="87">
        <v>3</v>
      </c>
      <c r="K883" s="87">
        <f>SUMIFS(VENTAS[Cantidad],VENTAS[Código del producto Vendido],STOCK[[#This Row],[Code]])</f>
        <v>3</v>
      </c>
      <c r="L883" s="87">
        <f>STOCK[[#This Row],[Entradas]]-STOCK[[#This Row],[Salidas]]</f>
        <v>0</v>
      </c>
      <c r="M883" s="12">
        <f>STOCK[[#This Row],[Precio Final]]*10%</f>
        <v>3</v>
      </c>
      <c r="N883" s="12">
        <v>348</v>
      </c>
      <c r="O883" s="12">
        <v>17</v>
      </c>
      <c r="P883" s="12">
        <f t="shared" ref="P883:P910" si="1">N883/O883</f>
        <v>20.470588235294116</v>
      </c>
      <c r="Q883" s="87">
        <v>0</v>
      </c>
      <c r="R883" s="12">
        <v>0</v>
      </c>
      <c r="S883" s="12">
        <v>4</v>
      </c>
      <c r="T883" s="12">
        <f>STOCK[[#This Row],[Costo Unitario (USD)]]+STOCK[[#This Row],[Costo Envío (USD)]]+STOCK[[#This Row],[Comisión 10%]]</f>
        <v>27.470588235294116</v>
      </c>
      <c r="U883" s="12">
        <f>STOCK[[#This Row],[Costo total]]*1.5</f>
        <v>41.205882352941174</v>
      </c>
      <c r="V883" s="12">
        <v>30</v>
      </c>
      <c r="W883" s="12">
        <f>STOCK[[#This Row],[Precio Final]]-STOCK[[#This Row],[Costo total]]</f>
        <v>2.529411764705884</v>
      </c>
      <c r="X883" s="12">
        <f>STOCK[[#This Row],[Ganancia Unitaria]]*STOCK[[#This Row],[Salidas]]</f>
        <v>7.5882352941176521</v>
      </c>
      <c r="Y883" s="12" t="s">
        <v>1900</v>
      </c>
      <c r="Z883" s="12">
        <f>STOCK[[#This Row],[Costo Envío (USD)]]*STOCK[[#This Row],[Entradas]]</f>
        <v>12</v>
      </c>
      <c r="AA883" s="12">
        <f>STOCK[[#This Row],[Costo total]]*STOCK[[#This Row],[Entradas]]</f>
        <v>82.411764705882348</v>
      </c>
      <c r="AB883" s="12">
        <f>STOCK[[#This Row],[Stock Actual]]*STOCK[[#This Row],[Costo total]]</f>
        <v>0</v>
      </c>
    </row>
    <row r="884" spans="1:28" s="7" customFormat="1" ht="50" customHeight="1" x14ac:dyDescent="0.15">
      <c r="A884" s="7" t="s">
        <v>1737</v>
      </c>
      <c r="B884" s="70"/>
      <c r="C884" s="7" t="s">
        <v>4</v>
      </c>
      <c r="D884" s="7" t="s">
        <v>2258</v>
      </c>
      <c r="E884" s="7" t="s">
        <v>1698</v>
      </c>
      <c r="F884" s="7" t="s">
        <v>2256</v>
      </c>
      <c r="G884" s="7" t="s">
        <v>1480</v>
      </c>
      <c r="H884" s="7">
        <f>STOCK[[#This Row],[Precio Final]]</f>
        <v>30</v>
      </c>
      <c r="I884" s="7">
        <f>STOCK[[#This Row],[Precio Venta Ideal (x1.5)]]</f>
        <v>42.705882352941174</v>
      </c>
      <c r="J884" s="8">
        <v>3</v>
      </c>
      <c r="K884" s="8">
        <f>SUMIFS(VENTAS[Cantidad],VENTAS[Código del producto Vendido],STOCK[[#This Row],[Code]])</f>
        <v>3</v>
      </c>
      <c r="L884" s="8">
        <f>STOCK[[#This Row],[Entradas]]-STOCK[[#This Row],[Salidas]]</f>
        <v>0</v>
      </c>
      <c r="M884" s="7">
        <f>STOCK[[#This Row],[Precio Final]]*10%</f>
        <v>3</v>
      </c>
      <c r="N884" s="7">
        <v>348</v>
      </c>
      <c r="O884" s="7">
        <v>17</v>
      </c>
      <c r="P884" s="7">
        <f t="shared" si="1"/>
        <v>20.470588235294116</v>
      </c>
      <c r="Q884" s="8">
        <v>0</v>
      </c>
      <c r="R884" s="7">
        <v>0</v>
      </c>
      <c r="S884" s="7">
        <v>5</v>
      </c>
      <c r="T884" s="12">
        <f>STOCK[[#This Row],[Costo Unitario (USD)]]+STOCK[[#This Row],[Costo Envío (USD)]]+STOCK[[#This Row],[Comisión 10%]]</f>
        <v>28.470588235294116</v>
      </c>
      <c r="U884" s="7">
        <f>STOCK[[#This Row],[Costo total]]*1.5</f>
        <v>42.705882352941174</v>
      </c>
      <c r="V884" s="7">
        <v>30</v>
      </c>
      <c r="W884" s="7">
        <f>STOCK[[#This Row],[Precio Final]]-STOCK[[#This Row],[Costo total]]</f>
        <v>1.529411764705884</v>
      </c>
      <c r="X884" s="7">
        <f>STOCK[[#This Row],[Ganancia Unitaria]]*STOCK[[#This Row],[Salidas]]</f>
        <v>4.5882352941176521</v>
      </c>
      <c r="Y884" s="7" t="s">
        <v>1900</v>
      </c>
      <c r="Z884" s="7">
        <f>STOCK[[#This Row],[Costo Envío (USD)]]*STOCK[[#This Row],[Entradas]]</f>
        <v>15</v>
      </c>
      <c r="AA884" s="7">
        <f>STOCK[[#This Row],[Costo total]]*STOCK[[#This Row],[Entradas]]</f>
        <v>85.411764705882348</v>
      </c>
      <c r="AB884" s="7">
        <f>STOCK[[#This Row],[Stock Actual]]*STOCK[[#This Row],[Costo total]]</f>
        <v>0</v>
      </c>
    </row>
    <row r="885" spans="1:28" s="12" customFormat="1" ht="50" customHeight="1" x14ac:dyDescent="0.15">
      <c r="A885" s="12" t="s">
        <v>1736</v>
      </c>
      <c r="B885" s="70"/>
      <c r="C885" s="12" t="s">
        <v>4</v>
      </c>
      <c r="D885" s="12" t="s">
        <v>2258</v>
      </c>
      <c r="E885" s="12" t="s">
        <v>1698</v>
      </c>
      <c r="F885" s="12" t="s">
        <v>2159</v>
      </c>
      <c r="G885" s="12" t="s">
        <v>1480</v>
      </c>
      <c r="H885" s="12">
        <f>STOCK[[#This Row],[Precio Final]]</f>
        <v>32</v>
      </c>
      <c r="I885" s="12">
        <f>STOCK[[#This Row],[Precio Venta Ideal (x1.5)]]</f>
        <v>43.005882352941171</v>
      </c>
      <c r="J885" s="87">
        <v>4</v>
      </c>
      <c r="K885" s="87">
        <f>SUMIFS(VENTAS[Cantidad],VENTAS[Código del producto Vendido],STOCK[[#This Row],[Code]])</f>
        <v>3</v>
      </c>
      <c r="L885" s="87">
        <f>STOCK[[#This Row],[Entradas]]-STOCK[[#This Row],[Salidas]]</f>
        <v>1</v>
      </c>
      <c r="M885" s="12">
        <f>STOCK[[#This Row],[Precio Final]]*10%</f>
        <v>3.2</v>
      </c>
      <c r="N885" s="12">
        <v>348</v>
      </c>
      <c r="O885" s="12">
        <v>17</v>
      </c>
      <c r="P885" s="12">
        <f t="shared" si="1"/>
        <v>20.470588235294116</v>
      </c>
      <c r="Q885" s="87">
        <v>0</v>
      </c>
      <c r="R885" s="12">
        <v>0</v>
      </c>
      <c r="S885" s="12">
        <v>5</v>
      </c>
      <c r="T885" s="12">
        <f>STOCK[[#This Row],[Costo Unitario (USD)]]+STOCK[[#This Row],[Costo Envío (USD)]]+STOCK[[#This Row],[Comisión 10%]]</f>
        <v>28.670588235294115</v>
      </c>
      <c r="U885" s="12">
        <f>STOCK[[#This Row],[Costo total]]*1.5</f>
        <v>43.005882352941171</v>
      </c>
      <c r="V885" s="12">
        <v>32</v>
      </c>
      <c r="W885" s="12">
        <f>STOCK[[#This Row],[Precio Final]]-STOCK[[#This Row],[Costo total]]</f>
        <v>3.3294117647058847</v>
      </c>
      <c r="X885" s="12">
        <f>STOCK[[#This Row],[Ganancia Unitaria]]*STOCK[[#This Row],[Salidas]]</f>
        <v>9.9882352941176542</v>
      </c>
      <c r="Y885" s="12" t="s">
        <v>1900</v>
      </c>
      <c r="Z885" s="12">
        <f>STOCK[[#This Row],[Costo Envío (USD)]]*STOCK[[#This Row],[Entradas]]</f>
        <v>20</v>
      </c>
      <c r="AA885" s="12">
        <f>STOCK[[#This Row],[Costo total]]*STOCK[[#This Row],[Entradas]]</f>
        <v>114.68235294117646</v>
      </c>
      <c r="AB885" s="12">
        <f>STOCK[[#This Row],[Stock Actual]]*STOCK[[#This Row],[Costo total]]</f>
        <v>28.670588235294115</v>
      </c>
    </row>
    <row r="886" spans="1:28" s="7" customFormat="1" ht="50" customHeight="1" x14ac:dyDescent="0.15">
      <c r="A886" s="7" t="s">
        <v>1735</v>
      </c>
      <c r="B886" s="70"/>
      <c r="C886" s="7" t="s">
        <v>4</v>
      </c>
      <c r="D886" s="7" t="s">
        <v>2258</v>
      </c>
      <c r="E886" s="7" t="s">
        <v>1698</v>
      </c>
      <c r="F886" s="7" t="s">
        <v>2148</v>
      </c>
      <c r="G886" s="7" t="s">
        <v>1480</v>
      </c>
      <c r="H886" s="7">
        <f>STOCK[[#This Row],[Precio Final]]</f>
        <v>30</v>
      </c>
      <c r="I886" s="7">
        <f>STOCK[[#This Row],[Precio Venta Ideal (x1.5)]]</f>
        <v>42.705882352941174</v>
      </c>
      <c r="J886" s="8">
        <v>3</v>
      </c>
      <c r="K886" s="8">
        <f>SUMIFS(VENTAS[Cantidad],VENTAS[Código del producto Vendido],STOCK[[#This Row],[Code]])</f>
        <v>3</v>
      </c>
      <c r="L886" s="8">
        <f>STOCK[[#This Row],[Entradas]]-STOCK[[#This Row],[Salidas]]</f>
        <v>0</v>
      </c>
      <c r="M886" s="7">
        <f>STOCK[[#This Row],[Precio Final]]*10%</f>
        <v>3</v>
      </c>
      <c r="N886" s="7">
        <v>348</v>
      </c>
      <c r="O886" s="7">
        <v>17</v>
      </c>
      <c r="P886" s="7">
        <f t="shared" si="1"/>
        <v>20.470588235294116</v>
      </c>
      <c r="Q886" s="8">
        <v>0</v>
      </c>
      <c r="R886" s="7">
        <v>0</v>
      </c>
      <c r="S886" s="7">
        <v>5</v>
      </c>
      <c r="T886" s="12">
        <f>STOCK[[#This Row],[Costo Unitario (USD)]]+STOCK[[#This Row],[Costo Envío (USD)]]+STOCK[[#This Row],[Comisión 10%]]</f>
        <v>28.470588235294116</v>
      </c>
      <c r="U886" s="7">
        <f>STOCK[[#This Row],[Costo total]]*1.5</f>
        <v>42.705882352941174</v>
      </c>
      <c r="V886" s="7">
        <v>30</v>
      </c>
      <c r="W886" s="7">
        <f>STOCK[[#This Row],[Precio Final]]-STOCK[[#This Row],[Costo total]]</f>
        <v>1.529411764705884</v>
      </c>
      <c r="X886" s="7">
        <f>STOCK[[#This Row],[Ganancia Unitaria]]*STOCK[[#This Row],[Salidas]]</f>
        <v>4.5882352941176521</v>
      </c>
      <c r="Y886" s="7" t="s">
        <v>1900</v>
      </c>
      <c r="Z886" s="7">
        <f>STOCK[[#This Row],[Costo Envío (USD)]]*STOCK[[#This Row],[Entradas]]</f>
        <v>15</v>
      </c>
      <c r="AA886" s="7">
        <f>STOCK[[#This Row],[Costo total]]*STOCK[[#This Row],[Entradas]]</f>
        <v>85.411764705882348</v>
      </c>
      <c r="AB886" s="7">
        <f>STOCK[[#This Row],[Stock Actual]]*STOCK[[#This Row],[Costo total]]</f>
        <v>0</v>
      </c>
    </row>
    <row r="887" spans="1:28" s="12" customFormat="1" ht="50" customHeight="1" x14ac:dyDescent="0.15">
      <c r="A887" s="12" t="s">
        <v>1734</v>
      </c>
      <c r="B887" s="70"/>
      <c r="C887" s="12" t="s">
        <v>4</v>
      </c>
      <c r="D887" s="12" t="s">
        <v>2255</v>
      </c>
      <c r="E887" s="12" t="s">
        <v>1699</v>
      </c>
      <c r="F887" s="12" t="s">
        <v>2106</v>
      </c>
      <c r="G887" s="12" t="s">
        <v>1480</v>
      </c>
      <c r="H887" s="12">
        <f>STOCK[[#This Row],[Precio Final]]</f>
        <v>1.2</v>
      </c>
      <c r="I887" s="12">
        <f>STOCK[[#This Row],[Precio Venta Ideal (x1.5)]]</f>
        <v>0.63441176470588234</v>
      </c>
      <c r="J887" s="87">
        <v>10</v>
      </c>
      <c r="K887" s="87">
        <f>SUMIFS(VENTAS[Cantidad],VENTAS[Código del producto Vendido],STOCK[[#This Row],[Code]])</f>
        <v>0</v>
      </c>
      <c r="L887" s="87">
        <f>STOCK[[#This Row],[Entradas]]-STOCK[[#This Row],[Salidas]]</f>
        <v>10</v>
      </c>
      <c r="M887" s="12">
        <f>STOCK[[#This Row],[Precio Final]]*10%</f>
        <v>0.12</v>
      </c>
      <c r="N887" s="12">
        <v>4.3</v>
      </c>
      <c r="O887" s="12">
        <v>17</v>
      </c>
      <c r="P887" s="12">
        <f t="shared" si="1"/>
        <v>0.25294117647058822</v>
      </c>
      <c r="Q887" s="87">
        <v>0</v>
      </c>
      <c r="R887" s="12">
        <v>0</v>
      </c>
      <c r="S887" s="12">
        <v>0.05</v>
      </c>
      <c r="T887" s="12">
        <f>STOCK[[#This Row],[Costo Unitario (USD)]]+STOCK[[#This Row],[Costo Envío (USD)]]+STOCK[[#This Row],[Comisión 10%]]</f>
        <v>0.42294117647058821</v>
      </c>
      <c r="U887" s="12">
        <f>STOCK[[#This Row],[Costo total]]*1.5</f>
        <v>0.63441176470588234</v>
      </c>
      <c r="V887" s="12">
        <v>1.2</v>
      </c>
      <c r="W887" s="12">
        <f>STOCK[[#This Row],[Precio Final]]-STOCK[[#This Row],[Costo total]]</f>
        <v>0.7770588235294118</v>
      </c>
      <c r="X887" s="12">
        <f>STOCK[[#This Row],[Ganancia Unitaria]]*STOCK[[#This Row],[Salidas]]</f>
        <v>0</v>
      </c>
      <c r="Y887" s="12" t="s">
        <v>1900</v>
      </c>
      <c r="Z887" s="12">
        <f>STOCK[[#This Row],[Costo Envío (USD)]]*STOCK[[#This Row],[Entradas]]</f>
        <v>0.5</v>
      </c>
      <c r="AA887" s="12">
        <f>STOCK[[#This Row],[Costo total]]*STOCK[[#This Row],[Entradas]]</f>
        <v>4.2294117647058824</v>
      </c>
      <c r="AB887" s="12">
        <f>STOCK[[#This Row],[Stock Actual]]*STOCK[[#This Row],[Costo total]]</f>
        <v>4.2294117647058824</v>
      </c>
    </row>
    <row r="888" spans="1:28" s="7" customFormat="1" ht="50" customHeight="1" x14ac:dyDescent="0.15">
      <c r="A888" s="7" t="s">
        <v>1733</v>
      </c>
      <c r="B888" s="70"/>
      <c r="C888" s="7" t="s">
        <v>4</v>
      </c>
      <c r="D888" s="7" t="s">
        <v>2255</v>
      </c>
      <c r="E888" s="7" t="s">
        <v>1699</v>
      </c>
      <c r="F888" s="7" t="s">
        <v>2218</v>
      </c>
      <c r="G888" s="7" t="s">
        <v>1480</v>
      </c>
      <c r="H888" s="7">
        <f>STOCK[[#This Row],[Precio Final]]</f>
        <v>1.2</v>
      </c>
      <c r="I888" s="7">
        <f>STOCK[[#This Row],[Precio Venta Ideal (x1.5)]]</f>
        <v>0.63441176470588234</v>
      </c>
      <c r="J888" s="8">
        <v>10</v>
      </c>
      <c r="K888" s="8">
        <f>SUMIFS(VENTAS[Cantidad],VENTAS[Código del producto Vendido],STOCK[[#This Row],[Code]])</f>
        <v>0</v>
      </c>
      <c r="L888" s="8">
        <f>STOCK[[#This Row],[Entradas]]-STOCK[[#This Row],[Salidas]]</f>
        <v>10</v>
      </c>
      <c r="M888" s="7">
        <f>STOCK[[#This Row],[Precio Final]]*10%</f>
        <v>0.12</v>
      </c>
      <c r="N888" s="7">
        <v>4.3</v>
      </c>
      <c r="O888" s="7">
        <v>17</v>
      </c>
      <c r="P888" s="7">
        <f t="shared" si="1"/>
        <v>0.25294117647058822</v>
      </c>
      <c r="Q888" s="8">
        <v>0</v>
      </c>
      <c r="R888" s="7">
        <v>0</v>
      </c>
      <c r="S888" s="7">
        <v>0.05</v>
      </c>
      <c r="T888" s="12">
        <f>STOCK[[#This Row],[Costo Unitario (USD)]]+STOCK[[#This Row],[Costo Envío (USD)]]+STOCK[[#This Row],[Comisión 10%]]</f>
        <v>0.42294117647058821</v>
      </c>
      <c r="U888" s="7">
        <f>STOCK[[#This Row],[Costo total]]*1.5</f>
        <v>0.63441176470588234</v>
      </c>
      <c r="V888" s="7">
        <v>1.2</v>
      </c>
      <c r="W888" s="7">
        <f>STOCK[[#This Row],[Precio Final]]-STOCK[[#This Row],[Costo total]]</f>
        <v>0.7770588235294118</v>
      </c>
      <c r="X888" s="7">
        <f>STOCK[[#This Row],[Ganancia Unitaria]]*STOCK[[#This Row],[Salidas]]</f>
        <v>0</v>
      </c>
      <c r="Y888" s="7" t="s">
        <v>1900</v>
      </c>
      <c r="Z888" s="7">
        <f>STOCK[[#This Row],[Costo Envío (USD)]]*STOCK[[#This Row],[Entradas]]</f>
        <v>0.5</v>
      </c>
      <c r="AA888" s="7">
        <f>STOCK[[#This Row],[Costo total]]*STOCK[[#This Row],[Entradas]]</f>
        <v>4.2294117647058824</v>
      </c>
      <c r="AB888" s="7">
        <f>STOCK[[#This Row],[Stock Actual]]*STOCK[[#This Row],[Costo total]]</f>
        <v>4.2294117647058824</v>
      </c>
    </row>
    <row r="889" spans="1:28" s="12" customFormat="1" ht="50" customHeight="1" x14ac:dyDescent="0.15">
      <c r="A889" s="12" t="s">
        <v>1732</v>
      </c>
      <c r="B889" s="70"/>
      <c r="C889" s="12" t="s">
        <v>4</v>
      </c>
      <c r="D889" s="12" t="s">
        <v>1804</v>
      </c>
      <c r="E889" s="12" t="s">
        <v>1701</v>
      </c>
      <c r="F889" s="12" t="s">
        <v>2101</v>
      </c>
      <c r="G889" s="12" t="s">
        <v>1480</v>
      </c>
      <c r="H889" s="12">
        <f>STOCK[[#This Row],[Precio Final]]</f>
        <v>1</v>
      </c>
      <c r="I889" s="12">
        <f>STOCK[[#This Row],[Precio Venta Ideal (x1.5)]]</f>
        <v>0.79411764705882359</v>
      </c>
      <c r="J889" s="87">
        <v>20</v>
      </c>
      <c r="K889" s="87">
        <f>SUMIFS(VENTAS[Cantidad],VENTAS[Código del producto Vendido],STOCK[[#This Row],[Code]])</f>
        <v>2</v>
      </c>
      <c r="L889" s="87">
        <f>STOCK[[#This Row],[Entradas]]-STOCK[[#This Row],[Salidas]]</f>
        <v>18</v>
      </c>
      <c r="M889" s="12">
        <f>STOCK[[#This Row],[Precio Final]]*10%</f>
        <v>0.1</v>
      </c>
      <c r="N889" s="12">
        <v>6.45</v>
      </c>
      <c r="O889" s="12">
        <v>17</v>
      </c>
      <c r="P889" s="12">
        <f t="shared" si="1"/>
        <v>0.37941176470588234</v>
      </c>
      <c r="Q889" s="87">
        <v>0</v>
      </c>
      <c r="R889" s="12">
        <v>0</v>
      </c>
      <c r="S889" s="12">
        <v>0.05</v>
      </c>
      <c r="T889" s="12">
        <f>STOCK[[#This Row],[Costo Unitario (USD)]]+STOCK[[#This Row],[Costo Envío (USD)]]+STOCK[[#This Row],[Comisión 10%]]</f>
        <v>0.52941176470588236</v>
      </c>
      <c r="U889" s="12">
        <f>STOCK[[#This Row],[Costo total]]*1.5</f>
        <v>0.79411764705882359</v>
      </c>
      <c r="V889" s="12">
        <v>1</v>
      </c>
      <c r="W889" s="12">
        <f>STOCK[[#This Row],[Precio Final]]-STOCK[[#This Row],[Costo total]]</f>
        <v>0.47058823529411764</v>
      </c>
      <c r="X889" s="12">
        <f>STOCK[[#This Row],[Ganancia Unitaria]]*STOCK[[#This Row],[Salidas]]</f>
        <v>0.94117647058823528</v>
      </c>
      <c r="Y889" s="12" t="s">
        <v>1900</v>
      </c>
      <c r="Z889" s="12">
        <f>STOCK[[#This Row],[Costo Envío (USD)]]*STOCK[[#This Row],[Entradas]]</f>
        <v>1</v>
      </c>
      <c r="AA889" s="12">
        <f>STOCK[[#This Row],[Costo total]]*STOCK[[#This Row],[Entradas]]</f>
        <v>10.588235294117647</v>
      </c>
      <c r="AB889" s="12">
        <f>STOCK[[#This Row],[Stock Actual]]*STOCK[[#This Row],[Costo total]]</f>
        <v>9.5294117647058822</v>
      </c>
    </row>
    <row r="890" spans="1:28" s="7" customFormat="1" ht="50" customHeight="1" x14ac:dyDescent="0.15">
      <c r="A890" s="7" t="s">
        <v>1731</v>
      </c>
      <c r="B890" s="70"/>
      <c r="C890" s="7" t="s">
        <v>4</v>
      </c>
      <c r="D890" s="7" t="s">
        <v>1812</v>
      </c>
      <c r="E890" s="7" t="s">
        <v>1568</v>
      </c>
      <c r="F890" s="7" t="s">
        <v>2122</v>
      </c>
      <c r="G890" s="7" t="s">
        <v>1480</v>
      </c>
      <c r="H890" s="7">
        <f>STOCK[[#This Row],[Precio Final]]</f>
        <v>22</v>
      </c>
      <c r="I890" s="7">
        <f>STOCK[[#This Row],[Precio Venta Ideal (x1.5)]]</f>
        <v>23.329411764705885</v>
      </c>
      <c r="J890" s="8">
        <v>3</v>
      </c>
      <c r="K890" s="8">
        <f>SUMIFS(VENTAS[Cantidad],VENTAS[Código del producto Vendido],STOCK[[#This Row],[Code]])</f>
        <v>1</v>
      </c>
      <c r="L890" s="8">
        <f>STOCK[[#This Row],[Entradas]]-STOCK[[#This Row],[Salidas]]</f>
        <v>2</v>
      </c>
      <c r="M890" s="7">
        <f>STOCK[[#This Row],[Precio Final]]*10%</f>
        <v>2.2000000000000002</v>
      </c>
      <c r="N890" s="7">
        <v>159</v>
      </c>
      <c r="O890" s="7">
        <v>17</v>
      </c>
      <c r="P890" s="7">
        <f t="shared" si="1"/>
        <v>9.3529411764705888</v>
      </c>
      <c r="Q890" s="8">
        <v>0</v>
      </c>
      <c r="R890" s="7">
        <v>0</v>
      </c>
      <c r="S890" s="7">
        <v>4</v>
      </c>
      <c r="T890" s="12">
        <f>STOCK[[#This Row],[Costo Unitario (USD)]]+STOCK[[#This Row],[Costo Envío (USD)]]+STOCK[[#This Row],[Comisión 10%]]</f>
        <v>15.55294117647059</v>
      </c>
      <c r="U890" s="7">
        <f>STOCK[[#This Row],[Costo total]]*1.5</f>
        <v>23.329411764705885</v>
      </c>
      <c r="V890" s="7">
        <v>22</v>
      </c>
      <c r="W890" s="7">
        <f>STOCK[[#This Row],[Precio Final]]-STOCK[[#This Row],[Costo total]]</f>
        <v>6.4470588235294102</v>
      </c>
      <c r="X890" s="7">
        <f>STOCK[[#This Row],[Ganancia Unitaria]]*STOCK[[#This Row],[Salidas]]</f>
        <v>6.4470588235294102</v>
      </c>
      <c r="Y890" s="7" t="s">
        <v>1900</v>
      </c>
      <c r="Z890" s="7">
        <f>STOCK[[#This Row],[Costo Envío (USD)]]*STOCK[[#This Row],[Entradas]]</f>
        <v>12</v>
      </c>
      <c r="AA890" s="7">
        <f>STOCK[[#This Row],[Costo total]]*STOCK[[#This Row],[Entradas]]</f>
        <v>46.658823529411769</v>
      </c>
      <c r="AB890" s="7">
        <f>STOCK[[#This Row],[Stock Actual]]*STOCK[[#This Row],[Costo total]]</f>
        <v>31.10588235294118</v>
      </c>
    </row>
    <row r="891" spans="1:28" s="12" customFormat="1" ht="50" customHeight="1" x14ac:dyDescent="0.15">
      <c r="A891" s="12" t="s">
        <v>1730</v>
      </c>
      <c r="B891" s="70"/>
      <c r="C891" s="12" t="s">
        <v>4</v>
      </c>
      <c r="D891" s="12" t="s">
        <v>1906</v>
      </c>
      <c r="E891" s="12" t="s">
        <v>3088</v>
      </c>
      <c r="F891" s="12" t="s">
        <v>2137</v>
      </c>
      <c r="G891" s="12" t="s">
        <v>1480</v>
      </c>
      <c r="H891" s="12">
        <f>STOCK[[#This Row],[Precio Final]]</f>
        <v>20</v>
      </c>
      <c r="I891" s="12">
        <f>STOCK[[#This Row],[Precio Venta Ideal (x1.5)]]</f>
        <v>21.529411764705884</v>
      </c>
      <c r="J891" s="87">
        <v>1</v>
      </c>
      <c r="K891" s="87">
        <f>SUMIFS(VENTAS[Cantidad],VENTAS[Código del producto Vendido],STOCK[[#This Row],[Code]])</f>
        <v>0</v>
      </c>
      <c r="L891" s="87">
        <f>STOCK[[#This Row],[Entradas]]-STOCK[[#This Row],[Salidas]]</f>
        <v>1</v>
      </c>
      <c r="M891" s="12">
        <f>STOCK[[#This Row],[Precio Final]]*10%</f>
        <v>2</v>
      </c>
      <c r="N891" s="12">
        <v>142</v>
      </c>
      <c r="O891" s="12">
        <v>17</v>
      </c>
      <c r="P891" s="12">
        <f t="shared" si="1"/>
        <v>8.3529411764705888</v>
      </c>
      <c r="Q891" s="87">
        <v>0</v>
      </c>
      <c r="R891" s="12">
        <v>0</v>
      </c>
      <c r="S891" s="12">
        <v>4</v>
      </c>
      <c r="T891" s="12">
        <f>STOCK[[#This Row],[Costo Unitario (USD)]]+STOCK[[#This Row],[Costo Envío (USD)]]+STOCK[[#This Row],[Comisión 10%]]</f>
        <v>14.352941176470589</v>
      </c>
      <c r="U891" s="12">
        <f>STOCK[[#This Row],[Costo total]]*1.5</f>
        <v>21.529411764705884</v>
      </c>
      <c r="V891" s="12">
        <v>20</v>
      </c>
      <c r="W891" s="12">
        <f>STOCK[[#This Row],[Precio Final]]-STOCK[[#This Row],[Costo total]]</f>
        <v>5.6470588235294112</v>
      </c>
      <c r="X891" s="12">
        <f>STOCK[[#This Row],[Ganancia Unitaria]]*STOCK[[#This Row],[Salidas]]</f>
        <v>0</v>
      </c>
      <c r="Y891" s="12" t="s">
        <v>1900</v>
      </c>
      <c r="Z891" s="12">
        <f>STOCK[[#This Row],[Costo Envío (USD)]]*STOCK[[#This Row],[Entradas]]</f>
        <v>4</v>
      </c>
      <c r="AA891" s="12">
        <f>STOCK[[#This Row],[Costo total]]*STOCK[[#This Row],[Entradas]]</f>
        <v>14.352941176470589</v>
      </c>
      <c r="AB891" s="12">
        <f>STOCK[[#This Row],[Stock Actual]]*STOCK[[#This Row],[Costo total]]</f>
        <v>14.352941176470589</v>
      </c>
    </row>
    <row r="892" spans="1:28" s="7" customFormat="1" ht="50" customHeight="1" x14ac:dyDescent="0.15">
      <c r="A892" s="7" t="s">
        <v>1729</v>
      </c>
      <c r="B892" s="70"/>
      <c r="C892" s="7" t="s">
        <v>4</v>
      </c>
      <c r="D892" s="7" t="s">
        <v>1906</v>
      </c>
      <c r="E892" s="12" t="s">
        <v>3088</v>
      </c>
      <c r="F892" s="7" t="s">
        <v>2103</v>
      </c>
      <c r="G892" s="7" t="s">
        <v>1480</v>
      </c>
      <c r="H892" s="7">
        <f>STOCK[[#This Row],[Precio Final]]</f>
        <v>20</v>
      </c>
      <c r="I892" s="7">
        <f>STOCK[[#This Row],[Precio Venta Ideal (x1.5)]]</f>
        <v>21.529411764705884</v>
      </c>
      <c r="J892" s="8">
        <v>1</v>
      </c>
      <c r="K892" s="8">
        <f>SUMIFS(VENTAS[Cantidad],VENTAS[Código del producto Vendido],STOCK[[#This Row],[Code]])</f>
        <v>0</v>
      </c>
      <c r="L892" s="8">
        <f>STOCK[[#This Row],[Entradas]]-STOCK[[#This Row],[Salidas]]</f>
        <v>1</v>
      </c>
      <c r="M892" s="7">
        <f>STOCK[[#This Row],[Precio Final]]*10%</f>
        <v>2</v>
      </c>
      <c r="N892" s="7">
        <v>142</v>
      </c>
      <c r="O892" s="7">
        <v>17</v>
      </c>
      <c r="P892" s="7">
        <f t="shared" si="1"/>
        <v>8.3529411764705888</v>
      </c>
      <c r="Q892" s="8">
        <v>0</v>
      </c>
      <c r="R892" s="7">
        <v>0</v>
      </c>
      <c r="S892" s="7">
        <v>4</v>
      </c>
      <c r="T892" s="12">
        <f>STOCK[[#This Row],[Costo Unitario (USD)]]+STOCK[[#This Row],[Costo Envío (USD)]]+STOCK[[#This Row],[Comisión 10%]]</f>
        <v>14.352941176470589</v>
      </c>
      <c r="U892" s="7">
        <f>STOCK[[#This Row],[Costo total]]*1.5</f>
        <v>21.529411764705884</v>
      </c>
      <c r="V892" s="7">
        <v>20</v>
      </c>
      <c r="W892" s="7">
        <f>STOCK[[#This Row],[Precio Final]]-STOCK[[#This Row],[Costo total]]</f>
        <v>5.6470588235294112</v>
      </c>
      <c r="X892" s="7">
        <f>STOCK[[#This Row],[Ganancia Unitaria]]*STOCK[[#This Row],[Salidas]]</f>
        <v>0</v>
      </c>
      <c r="Y892" s="7" t="s">
        <v>1900</v>
      </c>
      <c r="Z892" s="7">
        <f>STOCK[[#This Row],[Costo Envío (USD)]]*STOCK[[#This Row],[Entradas]]</f>
        <v>4</v>
      </c>
      <c r="AA892" s="7">
        <f>STOCK[[#This Row],[Costo total]]*STOCK[[#This Row],[Entradas]]</f>
        <v>14.352941176470589</v>
      </c>
      <c r="AB892" s="7">
        <f>STOCK[[#This Row],[Stock Actual]]*STOCK[[#This Row],[Costo total]]</f>
        <v>14.352941176470589</v>
      </c>
    </row>
    <row r="893" spans="1:28" s="12" customFormat="1" ht="50" customHeight="1" x14ac:dyDescent="0.15">
      <c r="A893" s="12" t="s">
        <v>1728</v>
      </c>
      <c r="B893" s="70"/>
      <c r="C893" s="12" t="s">
        <v>4</v>
      </c>
      <c r="D893" s="12" t="s">
        <v>1787</v>
      </c>
      <c r="E893" s="12" t="s">
        <v>3088</v>
      </c>
      <c r="F893" s="12" t="s">
        <v>2132</v>
      </c>
      <c r="G893" s="12" t="s">
        <v>1480</v>
      </c>
      <c r="H893" s="12">
        <f>STOCK[[#This Row],[Precio Final]]</f>
        <v>20</v>
      </c>
      <c r="I893" s="12">
        <f>STOCK[[#This Row],[Precio Venta Ideal (x1.5)]]</f>
        <v>21.529411764705884</v>
      </c>
      <c r="J893" s="87">
        <v>1</v>
      </c>
      <c r="K893" s="87">
        <f>SUMIFS(VENTAS[Cantidad],VENTAS[Código del producto Vendido],STOCK[[#This Row],[Code]])</f>
        <v>0</v>
      </c>
      <c r="L893" s="87">
        <f>STOCK[[#This Row],[Entradas]]-STOCK[[#This Row],[Salidas]]</f>
        <v>1</v>
      </c>
      <c r="M893" s="12">
        <f>STOCK[[#This Row],[Precio Final]]*10%</f>
        <v>2</v>
      </c>
      <c r="N893" s="12">
        <v>142</v>
      </c>
      <c r="O893" s="12">
        <v>17</v>
      </c>
      <c r="P893" s="12">
        <f t="shared" si="1"/>
        <v>8.3529411764705888</v>
      </c>
      <c r="Q893" s="87">
        <v>0</v>
      </c>
      <c r="R893" s="12">
        <v>0</v>
      </c>
      <c r="S893" s="12">
        <v>4</v>
      </c>
      <c r="T893" s="12">
        <f>STOCK[[#This Row],[Costo Unitario (USD)]]+STOCK[[#This Row],[Costo Envío (USD)]]+STOCK[[#This Row],[Comisión 10%]]</f>
        <v>14.352941176470589</v>
      </c>
      <c r="U893" s="12">
        <f>STOCK[[#This Row],[Costo total]]*1.5</f>
        <v>21.529411764705884</v>
      </c>
      <c r="V893" s="12">
        <v>20</v>
      </c>
      <c r="W893" s="12">
        <f>STOCK[[#This Row],[Precio Final]]-STOCK[[#This Row],[Costo total]]</f>
        <v>5.6470588235294112</v>
      </c>
      <c r="X893" s="12">
        <f>STOCK[[#This Row],[Ganancia Unitaria]]*STOCK[[#This Row],[Salidas]]</f>
        <v>0</v>
      </c>
      <c r="Y893" s="12" t="s">
        <v>1900</v>
      </c>
      <c r="Z893" s="12">
        <f>STOCK[[#This Row],[Costo Envío (USD)]]*STOCK[[#This Row],[Entradas]]</f>
        <v>4</v>
      </c>
      <c r="AA893" s="12">
        <f>STOCK[[#This Row],[Costo total]]*STOCK[[#This Row],[Entradas]]</f>
        <v>14.352941176470589</v>
      </c>
      <c r="AB893" s="12">
        <f>STOCK[[#This Row],[Stock Actual]]*STOCK[[#This Row],[Costo total]]</f>
        <v>14.352941176470589</v>
      </c>
    </row>
    <row r="894" spans="1:28" s="7" customFormat="1" ht="50" customHeight="1" x14ac:dyDescent="0.15">
      <c r="A894" s="7" t="s">
        <v>1727</v>
      </c>
      <c r="B894" s="70"/>
      <c r="C894" s="7" t="s">
        <v>4</v>
      </c>
      <c r="D894" s="7" t="s">
        <v>1787</v>
      </c>
      <c r="E894" s="7" t="s">
        <v>1813</v>
      </c>
      <c r="F894" s="7" t="s">
        <v>2122</v>
      </c>
      <c r="G894" s="7" t="s">
        <v>1480</v>
      </c>
      <c r="H894" s="7">
        <f>STOCK[[#This Row],[Precio Final]]</f>
        <v>20</v>
      </c>
      <c r="I894" s="7">
        <f>STOCK[[#This Row],[Precio Venta Ideal (x1.5)]]</f>
        <v>21.529411764705884</v>
      </c>
      <c r="J894" s="8">
        <v>1</v>
      </c>
      <c r="K894" s="8">
        <f>SUMIFS(VENTAS[Cantidad],VENTAS[Código del producto Vendido],STOCK[[#This Row],[Code]])</f>
        <v>1</v>
      </c>
      <c r="L894" s="8">
        <f>STOCK[[#This Row],[Entradas]]-STOCK[[#This Row],[Salidas]]</f>
        <v>0</v>
      </c>
      <c r="M894" s="7">
        <f>STOCK[[#This Row],[Precio Final]]*10%</f>
        <v>2</v>
      </c>
      <c r="N894" s="7">
        <v>142</v>
      </c>
      <c r="O894" s="7">
        <v>17</v>
      </c>
      <c r="P894" s="7">
        <f t="shared" si="1"/>
        <v>8.3529411764705888</v>
      </c>
      <c r="Q894" s="8">
        <v>0</v>
      </c>
      <c r="R894" s="7">
        <v>0</v>
      </c>
      <c r="S894" s="7">
        <v>4</v>
      </c>
      <c r="T894" s="12">
        <f>STOCK[[#This Row],[Costo Unitario (USD)]]+STOCK[[#This Row],[Costo Envío (USD)]]+STOCK[[#This Row],[Comisión 10%]]</f>
        <v>14.352941176470589</v>
      </c>
      <c r="U894" s="7">
        <f>STOCK[[#This Row],[Costo total]]*1.5</f>
        <v>21.529411764705884</v>
      </c>
      <c r="V894" s="7">
        <v>20</v>
      </c>
      <c r="W894" s="7">
        <f>STOCK[[#This Row],[Precio Final]]-STOCK[[#This Row],[Costo total]]</f>
        <v>5.6470588235294112</v>
      </c>
      <c r="X894" s="7">
        <f>STOCK[[#This Row],[Ganancia Unitaria]]*STOCK[[#This Row],[Salidas]]</f>
        <v>5.6470588235294112</v>
      </c>
      <c r="Y894" s="7" t="s">
        <v>1900</v>
      </c>
      <c r="Z894" s="7">
        <f>STOCK[[#This Row],[Costo Envío (USD)]]*STOCK[[#This Row],[Entradas]]</f>
        <v>4</v>
      </c>
      <c r="AA894" s="7">
        <f>STOCK[[#This Row],[Costo total]]*STOCK[[#This Row],[Entradas]]</f>
        <v>14.352941176470589</v>
      </c>
      <c r="AB894" s="7">
        <f>STOCK[[#This Row],[Stock Actual]]*STOCK[[#This Row],[Costo total]]</f>
        <v>0</v>
      </c>
    </row>
    <row r="895" spans="1:28" s="12" customFormat="1" ht="50" customHeight="1" x14ac:dyDescent="0.15">
      <c r="A895" s="12" t="s">
        <v>1726</v>
      </c>
      <c r="B895" s="70"/>
      <c r="C895" s="12" t="s">
        <v>4</v>
      </c>
      <c r="D895" s="12" t="s">
        <v>1906</v>
      </c>
      <c r="E895" s="12" t="s">
        <v>1702</v>
      </c>
      <c r="F895" s="12" t="s">
        <v>2132</v>
      </c>
      <c r="G895" s="12" t="s">
        <v>1480</v>
      </c>
      <c r="H895" s="12">
        <f>STOCK[[#This Row],[Precio Final]]</f>
        <v>20</v>
      </c>
      <c r="I895" s="12">
        <f>STOCK[[#This Row],[Precio Venta Ideal (x1.5)]]</f>
        <v>21.529411764705884</v>
      </c>
      <c r="J895" s="87">
        <v>2</v>
      </c>
      <c r="K895" s="87">
        <f>SUMIFS(VENTAS[Cantidad],VENTAS[Código del producto Vendido],STOCK[[#This Row],[Code]])</f>
        <v>2</v>
      </c>
      <c r="L895" s="87">
        <f>STOCK[[#This Row],[Entradas]]-STOCK[[#This Row],[Salidas]]</f>
        <v>0</v>
      </c>
      <c r="M895" s="12">
        <f>STOCK[[#This Row],[Precio Final]]*10%</f>
        <v>2</v>
      </c>
      <c r="N895" s="12">
        <v>142</v>
      </c>
      <c r="O895" s="12">
        <v>17</v>
      </c>
      <c r="P895" s="12">
        <f t="shared" si="1"/>
        <v>8.3529411764705888</v>
      </c>
      <c r="Q895" s="87">
        <v>0</v>
      </c>
      <c r="R895" s="12">
        <v>0</v>
      </c>
      <c r="S895" s="12">
        <v>4</v>
      </c>
      <c r="T895" s="12">
        <f>STOCK[[#This Row],[Costo Unitario (USD)]]+STOCK[[#This Row],[Costo Envío (USD)]]+STOCK[[#This Row],[Comisión 10%]]</f>
        <v>14.352941176470589</v>
      </c>
      <c r="U895" s="12">
        <f>STOCK[[#This Row],[Costo total]]*1.5</f>
        <v>21.529411764705884</v>
      </c>
      <c r="V895" s="12">
        <v>20</v>
      </c>
      <c r="W895" s="12">
        <f>STOCK[[#This Row],[Precio Final]]-STOCK[[#This Row],[Costo total]]</f>
        <v>5.6470588235294112</v>
      </c>
      <c r="X895" s="12">
        <f>STOCK[[#This Row],[Ganancia Unitaria]]*STOCK[[#This Row],[Salidas]]</f>
        <v>11.294117647058822</v>
      </c>
      <c r="Y895" s="12" t="s">
        <v>1900</v>
      </c>
      <c r="Z895" s="12">
        <f>STOCK[[#This Row],[Costo Envío (USD)]]*STOCK[[#This Row],[Entradas]]</f>
        <v>8</v>
      </c>
      <c r="AA895" s="12">
        <f>STOCK[[#This Row],[Costo total]]*STOCK[[#This Row],[Entradas]]</f>
        <v>28.705882352941178</v>
      </c>
      <c r="AB895" s="12">
        <f>STOCK[[#This Row],[Stock Actual]]*STOCK[[#This Row],[Costo total]]</f>
        <v>0</v>
      </c>
    </row>
    <row r="896" spans="1:28" s="7" customFormat="1" ht="50" customHeight="1" x14ac:dyDescent="0.15">
      <c r="A896" s="7" t="s">
        <v>1725</v>
      </c>
      <c r="B896" s="70"/>
      <c r="C896" s="7" t="s">
        <v>4</v>
      </c>
      <c r="D896" s="7" t="s">
        <v>1787</v>
      </c>
      <c r="E896" s="7" t="s">
        <v>1702</v>
      </c>
      <c r="F896" s="7" t="s">
        <v>2132</v>
      </c>
      <c r="G896" s="7" t="s">
        <v>1480</v>
      </c>
      <c r="H896" s="7">
        <f>STOCK[[#This Row],[Precio Final]]</f>
        <v>20</v>
      </c>
      <c r="I896" s="7">
        <f>STOCK[[#This Row],[Precio Venta Ideal (x1.5)]]</f>
        <v>21.529411764705884</v>
      </c>
      <c r="J896" s="8">
        <v>2</v>
      </c>
      <c r="K896" s="8">
        <f>SUMIFS(VENTAS[Cantidad],VENTAS[Código del producto Vendido],STOCK[[#This Row],[Code]])</f>
        <v>1</v>
      </c>
      <c r="L896" s="8">
        <f>STOCK[[#This Row],[Entradas]]-STOCK[[#This Row],[Salidas]]</f>
        <v>1</v>
      </c>
      <c r="M896" s="7">
        <f>STOCK[[#This Row],[Precio Final]]*10%</f>
        <v>2</v>
      </c>
      <c r="N896" s="7">
        <v>142</v>
      </c>
      <c r="O896" s="7">
        <v>17</v>
      </c>
      <c r="P896" s="7">
        <f t="shared" si="1"/>
        <v>8.3529411764705888</v>
      </c>
      <c r="Q896" s="8">
        <v>0</v>
      </c>
      <c r="R896" s="7">
        <v>0</v>
      </c>
      <c r="S896" s="7">
        <v>4</v>
      </c>
      <c r="T896" s="12">
        <f>STOCK[[#This Row],[Costo Unitario (USD)]]+STOCK[[#This Row],[Costo Envío (USD)]]+STOCK[[#This Row],[Comisión 10%]]</f>
        <v>14.352941176470589</v>
      </c>
      <c r="U896" s="7">
        <f>STOCK[[#This Row],[Costo total]]*1.5</f>
        <v>21.529411764705884</v>
      </c>
      <c r="V896" s="7">
        <v>20</v>
      </c>
      <c r="W896" s="7">
        <f>STOCK[[#This Row],[Precio Final]]-STOCK[[#This Row],[Costo total]]</f>
        <v>5.6470588235294112</v>
      </c>
      <c r="X896" s="7">
        <f>STOCK[[#This Row],[Ganancia Unitaria]]*STOCK[[#This Row],[Salidas]]</f>
        <v>5.6470588235294112</v>
      </c>
      <c r="Y896" s="7" t="s">
        <v>1900</v>
      </c>
      <c r="Z896" s="7">
        <f>STOCK[[#This Row],[Costo Envío (USD)]]*STOCK[[#This Row],[Entradas]]</f>
        <v>8</v>
      </c>
      <c r="AA896" s="7">
        <f>STOCK[[#This Row],[Costo total]]*STOCK[[#This Row],[Entradas]]</f>
        <v>28.705882352941178</v>
      </c>
      <c r="AB896" s="7">
        <f>STOCK[[#This Row],[Stock Actual]]*STOCK[[#This Row],[Costo total]]</f>
        <v>14.352941176470589</v>
      </c>
    </row>
    <row r="897" spans="1:28" s="12" customFormat="1" ht="50" customHeight="1" x14ac:dyDescent="0.15">
      <c r="A897" s="12" t="s">
        <v>1724</v>
      </c>
      <c r="B897" s="70"/>
      <c r="C897" s="12" t="s">
        <v>4</v>
      </c>
      <c r="D897" s="12" t="s">
        <v>2254</v>
      </c>
      <c r="E897" s="12" t="s">
        <v>1759</v>
      </c>
      <c r="F897" s="12" t="s">
        <v>2106</v>
      </c>
      <c r="G897" s="12" t="s">
        <v>69</v>
      </c>
      <c r="H897" s="12">
        <f>STOCK[[#This Row],[Precio Final]]</f>
        <v>10</v>
      </c>
      <c r="I897" s="12">
        <f>STOCK[[#This Row],[Precio Venta Ideal (x1.5)]]</f>
        <v>7.2352941176470598</v>
      </c>
      <c r="J897" s="87">
        <v>2</v>
      </c>
      <c r="K897" s="87">
        <f>SUMIFS(VENTAS[Cantidad],VENTAS[Código del producto Vendido],STOCK[[#This Row],[Code]])</f>
        <v>1</v>
      </c>
      <c r="L897" s="87">
        <f>STOCK[[#This Row],[Entradas]]-STOCK[[#This Row],[Salidas]]</f>
        <v>1</v>
      </c>
      <c r="M897" s="12">
        <f>STOCK[[#This Row],[Precio Final]]*10%</f>
        <v>1</v>
      </c>
      <c r="N897" s="12">
        <v>48</v>
      </c>
      <c r="O897" s="12">
        <v>17</v>
      </c>
      <c r="P897" s="12">
        <f t="shared" si="1"/>
        <v>2.8235294117647061</v>
      </c>
      <c r="Q897" s="87">
        <v>0</v>
      </c>
      <c r="R897" s="12">
        <v>0</v>
      </c>
      <c r="S897" s="12">
        <v>1</v>
      </c>
      <c r="T897" s="12">
        <f>STOCK[[#This Row],[Costo Unitario (USD)]]+STOCK[[#This Row],[Costo Envío (USD)]]+STOCK[[#This Row],[Comisión 10%]]</f>
        <v>4.8235294117647065</v>
      </c>
      <c r="U897" s="12">
        <f>STOCK[[#This Row],[Costo total]]*1.5</f>
        <v>7.2352941176470598</v>
      </c>
      <c r="V897" s="12">
        <v>10</v>
      </c>
      <c r="W897" s="12">
        <f>STOCK[[#This Row],[Precio Final]]-STOCK[[#This Row],[Costo total]]</f>
        <v>5.1764705882352935</v>
      </c>
      <c r="X897" s="12">
        <f>STOCK[[#This Row],[Ganancia Unitaria]]*STOCK[[#This Row],[Salidas]]</f>
        <v>5.1764705882352935</v>
      </c>
      <c r="Y897" s="12" t="s">
        <v>1900</v>
      </c>
      <c r="Z897" s="12">
        <f>STOCK[[#This Row],[Costo Envío (USD)]]*STOCK[[#This Row],[Entradas]]</f>
        <v>2</v>
      </c>
      <c r="AA897" s="12">
        <f>STOCK[[#This Row],[Costo total]]*STOCK[[#This Row],[Entradas]]</f>
        <v>9.647058823529413</v>
      </c>
      <c r="AB897" s="12">
        <f>STOCK[[#This Row],[Stock Actual]]*STOCK[[#This Row],[Costo total]]</f>
        <v>4.8235294117647065</v>
      </c>
    </row>
    <row r="898" spans="1:28" s="7" customFormat="1" ht="50" customHeight="1" x14ac:dyDescent="0.15">
      <c r="A898" s="7" t="s">
        <v>1722</v>
      </c>
      <c r="B898" s="70"/>
      <c r="C898" s="7" t="s">
        <v>4</v>
      </c>
      <c r="D898" s="7" t="s">
        <v>1906</v>
      </c>
      <c r="E898" s="7" t="s">
        <v>1703</v>
      </c>
      <c r="F898" s="7" t="s">
        <v>243</v>
      </c>
      <c r="G898" s="7" t="s">
        <v>69</v>
      </c>
      <c r="H898" s="7">
        <f>STOCK[[#This Row],[Precio Final]]</f>
        <v>20</v>
      </c>
      <c r="I898" s="7">
        <f>STOCK[[#This Row],[Precio Venta Ideal (x1.5)]]</f>
        <v>17.382352941176471</v>
      </c>
      <c r="J898" s="8">
        <v>1</v>
      </c>
      <c r="K898" s="8">
        <f>SUMIFS(VENTAS[Cantidad],VENTAS[Código del producto Vendido],STOCK[[#This Row],[Code]])</f>
        <v>1</v>
      </c>
      <c r="L898" s="8">
        <f>STOCK[[#This Row],[Entradas]]-STOCK[[#This Row],[Salidas]]</f>
        <v>0</v>
      </c>
      <c r="M898" s="7">
        <f>STOCK[[#This Row],[Precio Final]]*10%</f>
        <v>2</v>
      </c>
      <c r="N898" s="7">
        <v>112</v>
      </c>
      <c r="O898" s="7">
        <v>17</v>
      </c>
      <c r="P898" s="7">
        <f t="shared" si="1"/>
        <v>6.5882352941176467</v>
      </c>
      <c r="Q898" s="8">
        <v>0</v>
      </c>
      <c r="R898" s="7">
        <v>0</v>
      </c>
      <c r="S898" s="7">
        <v>3</v>
      </c>
      <c r="T898" s="12">
        <f>STOCK[[#This Row],[Costo Unitario (USD)]]+STOCK[[#This Row],[Costo Envío (USD)]]+STOCK[[#This Row],[Comisión 10%]]</f>
        <v>11.588235294117647</v>
      </c>
      <c r="U898" s="7">
        <f>STOCK[[#This Row],[Costo total]]*1.5</f>
        <v>17.382352941176471</v>
      </c>
      <c r="V898" s="7">
        <v>20</v>
      </c>
      <c r="W898" s="7">
        <f>STOCK[[#This Row],[Precio Final]]-STOCK[[#This Row],[Costo total]]</f>
        <v>8.4117647058823533</v>
      </c>
      <c r="X898" s="7">
        <f>STOCK[[#This Row],[Ganancia Unitaria]]*STOCK[[#This Row],[Salidas]]</f>
        <v>8.4117647058823533</v>
      </c>
      <c r="Y898" s="7" t="s">
        <v>1900</v>
      </c>
      <c r="Z898" s="7">
        <f>STOCK[[#This Row],[Costo Envío (USD)]]*STOCK[[#This Row],[Entradas]]</f>
        <v>3</v>
      </c>
      <c r="AA898" s="7">
        <f>STOCK[[#This Row],[Costo total]]*STOCK[[#This Row],[Entradas]]</f>
        <v>11.588235294117647</v>
      </c>
      <c r="AB898" s="7">
        <f>STOCK[[#This Row],[Stock Actual]]*STOCK[[#This Row],[Costo total]]</f>
        <v>0</v>
      </c>
    </row>
    <row r="899" spans="1:28" s="12" customFormat="1" ht="50" customHeight="1" x14ac:dyDescent="0.15">
      <c r="A899" s="12" t="s">
        <v>1723</v>
      </c>
      <c r="B899" s="70"/>
      <c r="C899" s="12" t="s">
        <v>4</v>
      </c>
      <c r="D899" s="12" t="s">
        <v>1787</v>
      </c>
      <c r="E899" s="12" t="s">
        <v>1814</v>
      </c>
      <c r="F899" s="12" t="s">
        <v>244</v>
      </c>
      <c r="G899" s="12" t="s">
        <v>69</v>
      </c>
      <c r="H899" s="12">
        <f>STOCK[[#This Row],[Precio Final]]</f>
        <v>20</v>
      </c>
      <c r="I899" s="12">
        <f>STOCK[[#This Row],[Precio Venta Ideal (x1.5)]]</f>
        <v>17.382352941176471</v>
      </c>
      <c r="J899" s="87">
        <v>1</v>
      </c>
      <c r="K899" s="87">
        <f>SUMIFS(VENTAS[Cantidad],VENTAS[Código del producto Vendido],STOCK[[#This Row],[Code]])</f>
        <v>1</v>
      </c>
      <c r="L899" s="87">
        <f>STOCK[[#This Row],[Entradas]]-STOCK[[#This Row],[Salidas]]</f>
        <v>0</v>
      </c>
      <c r="M899" s="12">
        <f>STOCK[[#This Row],[Precio Final]]*10%</f>
        <v>2</v>
      </c>
      <c r="N899" s="12">
        <v>112</v>
      </c>
      <c r="O899" s="12">
        <v>17</v>
      </c>
      <c r="P899" s="12">
        <f t="shared" si="1"/>
        <v>6.5882352941176467</v>
      </c>
      <c r="Q899" s="87">
        <v>0</v>
      </c>
      <c r="R899" s="12">
        <v>0</v>
      </c>
      <c r="S899" s="12">
        <v>3</v>
      </c>
      <c r="T899" s="12">
        <f>STOCK[[#This Row],[Costo Unitario (USD)]]+STOCK[[#This Row],[Costo Envío (USD)]]+STOCK[[#This Row],[Comisión 10%]]</f>
        <v>11.588235294117647</v>
      </c>
      <c r="U899" s="12">
        <f>STOCK[[#This Row],[Costo total]]*1.5</f>
        <v>17.382352941176471</v>
      </c>
      <c r="V899" s="12">
        <v>20</v>
      </c>
      <c r="W899" s="12">
        <f>STOCK[[#This Row],[Precio Final]]-STOCK[[#This Row],[Costo total]]</f>
        <v>8.4117647058823533</v>
      </c>
      <c r="X899" s="12">
        <f>STOCK[[#This Row],[Ganancia Unitaria]]*STOCK[[#This Row],[Salidas]]</f>
        <v>8.4117647058823533</v>
      </c>
      <c r="Y899" s="12" t="s">
        <v>1900</v>
      </c>
      <c r="Z899" s="12">
        <f>STOCK[[#This Row],[Costo Envío (USD)]]*STOCK[[#This Row],[Entradas]]</f>
        <v>3</v>
      </c>
      <c r="AA899" s="12">
        <f>STOCK[[#This Row],[Costo total]]*STOCK[[#This Row],[Entradas]]</f>
        <v>11.588235294117647</v>
      </c>
      <c r="AB899" s="12">
        <f>STOCK[[#This Row],[Stock Actual]]*STOCK[[#This Row],[Costo total]]</f>
        <v>0</v>
      </c>
    </row>
    <row r="900" spans="1:28" s="7" customFormat="1" ht="50" customHeight="1" x14ac:dyDescent="0.15">
      <c r="A900" s="7" t="s">
        <v>1758</v>
      </c>
      <c r="B900" s="70"/>
      <c r="C900" s="7" t="s">
        <v>4</v>
      </c>
      <c r="D900" s="7" t="s">
        <v>1793</v>
      </c>
      <c r="E900" s="7" t="s">
        <v>1754</v>
      </c>
      <c r="F900" s="7" t="s">
        <v>1756</v>
      </c>
      <c r="G900" s="7" t="s">
        <v>69</v>
      </c>
      <c r="H900" s="7">
        <f>STOCK[[#This Row],[Precio Final]]</f>
        <v>8</v>
      </c>
      <c r="I900" s="7">
        <f>STOCK[[#This Row],[Precio Venta Ideal (x1.5)]]</f>
        <v>7.552941176470588</v>
      </c>
      <c r="J900" s="8">
        <v>2</v>
      </c>
      <c r="K900" s="8">
        <f>SUMIFS(VENTAS[Cantidad],VENTAS[Código del producto Vendido],STOCK[[#This Row],[Code]])</f>
        <v>2</v>
      </c>
      <c r="L900" s="8">
        <f>STOCK[[#This Row],[Entradas]]-STOCK[[#This Row],[Salidas]]</f>
        <v>0</v>
      </c>
      <c r="M900" s="7">
        <f>STOCK[[#This Row],[Precio Final]]*10%</f>
        <v>0.8</v>
      </c>
      <c r="N900" s="7">
        <v>55</v>
      </c>
      <c r="O900" s="7">
        <v>17</v>
      </c>
      <c r="P900" s="7">
        <f t="shared" si="1"/>
        <v>3.2352941176470589</v>
      </c>
      <c r="Q900" s="8">
        <v>0</v>
      </c>
      <c r="R900" s="7">
        <v>0</v>
      </c>
      <c r="S900" s="7">
        <v>1</v>
      </c>
      <c r="T900" s="12">
        <f>STOCK[[#This Row],[Costo Unitario (USD)]]+STOCK[[#This Row],[Costo Envío (USD)]]+STOCK[[#This Row],[Comisión 10%]]</f>
        <v>5.0352941176470587</v>
      </c>
      <c r="U900" s="7">
        <f>STOCK[[#This Row],[Costo total]]*1.5</f>
        <v>7.552941176470588</v>
      </c>
      <c r="V900" s="7">
        <v>8</v>
      </c>
      <c r="W900" s="7">
        <f>STOCK[[#This Row],[Precio Final]]-STOCK[[#This Row],[Costo total]]</f>
        <v>2.9647058823529413</v>
      </c>
      <c r="X900" s="7">
        <f>STOCK[[#This Row],[Ganancia Unitaria]]*STOCK[[#This Row],[Salidas]]</f>
        <v>5.9294117647058826</v>
      </c>
      <c r="Y900" s="7" t="s">
        <v>1900</v>
      </c>
      <c r="Z900" s="7">
        <f>STOCK[[#This Row],[Costo Envío (USD)]]*STOCK[[#This Row],[Entradas]]</f>
        <v>2</v>
      </c>
      <c r="AA900" s="7">
        <f>STOCK[[#This Row],[Costo total]]*STOCK[[#This Row],[Entradas]]</f>
        <v>10.070588235294117</v>
      </c>
      <c r="AB900" s="7">
        <f>STOCK[[#This Row],[Stock Actual]]*STOCK[[#This Row],[Costo total]]</f>
        <v>0</v>
      </c>
    </row>
    <row r="901" spans="1:28" s="12" customFormat="1" ht="50" customHeight="1" x14ac:dyDescent="0.15">
      <c r="A901" s="12" t="s">
        <v>2586</v>
      </c>
      <c r="B901" s="70"/>
      <c r="C901" s="12" t="s">
        <v>4</v>
      </c>
      <c r="D901" s="12" t="s">
        <v>2254</v>
      </c>
      <c r="E901" s="12" t="s">
        <v>1755</v>
      </c>
      <c r="F901" s="12" t="s">
        <v>2105</v>
      </c>
      <c r="G901" s="12" t="s">
        <v>69</v>
      </c>
      <c r="H901" s="12">
        <f>STOCK[[#This Row],[Precio Final]]</f>
        <v>8</v>
      </c>
      <c r="I901" s="12">
        <f>STOCK[[#This Row],[Precio Venta Ideal (x1.5)]]</f>
        <v>6.8470588235294114</v>
      </c>
      <c r="J901" s="87">
        <v>2</v>
      </c>
      <c r="K901" s="87">
        <f>SUMIFS(VENTAS[Cantidad],VENTAS[Código del producto Vendido],STOCK[[#This Row],[Code]])</f>
        <v>1</v>
      </c>
      <c r="L901" s="87">
        <f>STOCK[[#This Row],[Entradas]]-STOCK[[#This Row],[Salidas]]</f>
        <v>1</v>
      </c>
      <c r="M901" s="12">
        <f>STOCK[[#This Row],[Precio Final]]*10%</f>
        <v>0.8</v>
      </c>
      <c r="N901" s="12">
        <v>47</v>
      </c>
      <c r="O901" s="12">
        <v>17</v>
      </c>
      <c r="P901" s="12">
        <f t="shared" si="1"/>
        <v>2.7647058823529411</v>
      </c>
      <c r="Q901" s="87">
        <v>0</v>
      </c>
      <c r="R901" s="12">
        <v>0</v>
      </c>
      <c r="S901" s="12">
        <v>1</v>
      </c>
      <c r="T901" s="12">
        <f>STOCK[[#This Row],[Costo Unitario (USD)]]+STOCK[[#This Row],[Costo Envío (USD)]]+STOCK[[#This Row],[Comisión 10%]]</f>
        <v>4.5647058823529409</v>
      </c>
      <c r="U901" s="12">
        <f>STOCK[[#This Row],[Costo total]]*1.5</f>
        <v>6.8470588235294114</v>
      </c>
      <c r="V901" s="12">
        <v>8</v>
      </c>
      <c r="W901" s="12">
        <f>STOCK[[#This Row],[Precio Final]]-STOCK[[#This Row],[Costo total]]</f>
        <v>3.4352941176470591</v>
      </c>
      <c r="X901" s="12">
        <f>STOCK[[#This Row],[Ganancia Unitaria]]*STOCK[[#This Row],[Salidas]]</f>
        <v>3.4352941176470591</v>
      </c>
      <c r="Y901" s="12" t="s">
        <v>1900</v>
      </c>
      <c r="Z901" s="12">
        <f>STOCK[[#This Row],[Costo Envío (USD)]]*STOCK[[#This Row],[Entradas]]</f>
        <v>2</v>
      </c>
      <c r="AA901" s="12">
        <f>STOCK[[#This Row],[Costo total]]*STOCK[[#This Row],[Entradas]]</f>
        <v>9.1294117647058819</v>
      </c>
      <c r="AB901" s="12">
        <f>STOCK[[#This Row],[Stock Actual]]*STOCK[[#This Row],[Costo total]]</f>
        <v>4.5647058823529409</v>
      </c>
    </row>
    <row r="902" spans="1:28" s="7" customFormat="1" ht="50" customHeight="1" x14ac:dyDescent="0.15">
      <c r="A902" s="7" t="s">
        <v>1713</v>
      </c>
      <c r="B902" s="76"/>
      <c r="C902" s="7" t="s">
        <v>4</v>
      </c>
      <c r="D902" s="7" t="s">
        <v>1771</v>
      </c>
      <c r="E902" s="7" t="s">
        <v>1704</v>
      </c>
      <c r="F902" s="7" t="s">
        <v>1700</v>
      </c>
      <c r="G902" s="7" t="s">
        <v>69</v>
      </c>
      <c r="H902" s="7">
        <f>STOCK[[#This Row],[Precio Final]]</f>
        <v>2</v>
      </c>
      <c r="I902" s="7">
        <f>STOCK[[#This Row],[Precio Venta Ideal (x1.5)]]</f>
        <v>2.3867647058823529</v>
      </c>
      <c r="J902" s="8">
        <v>3</v>
      </c>
      <c r="K902" s="8">
        <f>SUMIFS(VENTAS[Cantidad],VENTAS[Código del producto Vendido],STOCK[[#This Row],[Code]])</f>
        <v>3</v>
      </c>
      <c r="L902" s="8">
        <f>STOCK[[#This Row],[Entradas]]-STOCK[[#This Row],[Salidas]]</f>
        <v>0</v>
      </c>
      <c r="M902" s="7">
        <f>STOCK[[#This Row],[Precio Final]]*10%</f>
        <v>0.2</v>
      </c>
      <c r="N902" s="7">
        <v>16</v>
      </c>
      <c r="O902" s="7">
        <v>17</v>
      </c>
      <c r="P902" s="7">
        <f t="shared" si="1"/>
        <v>0.94117647058823528</v>
      </c>
      <c r="Q902" s="8">
        <v>0</v>
      </c>
      <c r="R902" s="7">
        <v>0</v>
      </c>
      <c r="S902" s="7">
        <v>0.45</v>
      </c>
      <c r="T902" s="12">
        <f>STOCK[[#This Row],[Costo Unitario (USD)]]+STOCK[[#This Row],[Costo Envío (USD)]]+STOCK[[#This Row],[Comisión 10%]]</f>
        <v>1.5911764705882352</v>
      </c>
      <c r="U902" s="7">
        <f>STOCK[[#This Row],[Costo total]]*1.5</f>
        <v>2.3867647058823529</v>
      </c>
      <c r="V902" s="7">
        <v>2</v>
      </c>
      <c r="W902" s="7">
        <f>STOCK[[#This Row],[Precio Final]]-STOCK[[#This Row],[Costo total]]</f>
        <v>0.40882352941176481</v>
      </c>
      <c r="X902" s="7">
        <f>STOCK[[#This Row],[Ganancia Unitaria]]*STOCK[[#This Row],[Salidas]]</f>
        <v>1.2264705882352944</v>
      </c>
      <c r="Y902" s="7" t="s">
        <v>1900</v>
      </c>
      <c r="Z902" s="7">
        <f>STOCK[[#This Row],[Costo Envío (USD)]]*STOCK[[#This Row],[Entradas]]</f>
        <v>1.35</v>
      </c>
      <c r="AA902" s="7">
        <f>STOCK[[#This Row],[Costo total]]*STOCK[[#This Row],[Entradas]]</f>
        <v>4.7735294117647058</v>
      </c>
      <c r="AB902" s="7">
        <f>STOCK[[#This Row],[Stock Actual]]*STOCK[[#This Row],[Costo total]]</f>
        <v>0</v>
      </c>
    </row>
    <row r="903" spans="1:28" s="12" customFormat="1" ht="50" customHeight="1" x14ac:dyDescent="0.15">
      <c r="A903" s="12" t="s">
        <v>1714</v>
      </c>
      <c r="B903" s="70"/>
      <c r="C903" s="12" t="s">
        <v>4</v>
      </c>
      <c r="D903" s="12" t="s">
        <v>2253</v>
      </c>
      <c r="E903" s="12" t="s">
        <v>1704</v>
      </c>
      <c r="F903" s="12" t="s">
        <v>2104</v>
      </c>
      <c r="G903" s="12" t="s">
        <v>69</v>
      </c>
      <c r="H903" s="12">
        <f>STOCK[[#This Row],[Precio Final]]</f>
        <v>2</v>
      </c>
      <c r="I903" s="12">
        <f>STOCK[[#This Row],[Precio Venta Ideal (x1.5)]]</f>
        <v>2.3867647058823529</v>
      </c>
      <c r="J903" s="87">
        <v>3</v>
      </c>
      <c r="K903" s="87">
        <f>SUMIFS(VENTAS[Cantidad],VENTAS[Código del producto Vendido],STOCK[[#This Row],[Code]])</f>
        <v>2</v>
      </c>
      <c r="L903" s="87">
        <f>STOCK[[#This Row],[Entradas]]-STOCK[[#This Row],[Salidas]]</f>
        <v>1</v>
      </c>
      <c r="M903" s="12">
        <f>STOCK[[#This Row],[Precio Final]]*10%</f>
        <v>0.2</v>
      </c>
      <c r="N903" s="12">
        <v>16</v>
      </c>
      <c r="O903" s="12">
        <v>17</v>
      </c>
      <c r="P903" s="12">
        <f t="shared" si="1"/>
        <v>0.94117647058823528</v>
      </c>
      <c r="Q903" s="87">
        <v>0</v>
      </c>
      <c r="R903" s="12">
        <v>0</v>
      </c>
      <c r="S903" s="12">
        <v>0.45</v>
      </c>
      <c r="T903" s="12">
        <f>STOCK[[#This Row],[Costo Unitario (USD)]]+STOCK[[#This Row],[Costo Envío (USD)]]+STOCK[[#This Row],[Comisión 10%]]</f>
        <v>1.5911764705882352</v>
      </c>
      <c r="U903" s="12">
        <f>STOCK[[#This Row],[Costo total]]*1.5</f>
        <v>2.3867647058823529</v>
      </c>
      <c r="V903" s="12">
        <v>2</v>
      </c>
      <c r="W903" s="12">
        <f>STOCK[[#This Row],[Precio Final]]-STOCK[[#This Row],[Costo total]]</f>
        <v>0.40882352941176481</v>
      </c>
      <c r="X903" s="12">
        <f>STOCK[[#This Row],[Ganancia Unitaria]]*STOCK[[#This Row],[Salidas]]</f>
        <v>0.81764705882352962</v>
      </c>
      <c r="Y903" s="12" t="s">
        <v>1900</v>
      </c>
      <c r="Z903" s="12">
        <f>STOCK[[#This Row],[Costo Envío (USD)]]*STOCK[[#This Row],[Entradas]]</f>
        <v>1.35</v>
      </c>
      <c r="AA903" s="12">
        <f>STOCK[[#This Row],[Costo total]]*STOCK[[#This Row],[Entradas]]</f>
        <v>4.7735294117647058</v>
      </c>
      <c r="AB903" s="12">
        <f>STOCK[[#This Row],[Stock Actual]]*STOCK[[#This Row],[Costo total]]</f>
        <v>1.5911764705882352</v>
      </c>
    </row>
    <row r="904" spans="1:28" s="7" customFormat="1" ht="50" customHeight="1" x14ac:dyDescent="0.15">
      <c r="A904" s="7" t="s">
        <v>1715</v>
      </c>
      <c r="B904" s="70"/>
      <c r="C904" s="7" t="s">
        <v>4</v>
      </c>
      <c r="D904" s="7" t="s">
        <v>1771</v>
      </c>
      <c r="E904" s="7" t="s">
        <v>1704</v>
      </c>
      <c r="F904" s="7" t="s">
        <v>1705</v>
      </c>
      <c r="G904" s="7" t="s">
        <v>69</v>
      </c>
      <c r="H904" s="7">
        <f>STOCK[[#This Row],[Precio Final]]</f>
        <v>2</v>
      </c>
      <c r="I904" s="7">
        <f>STOCK[[#This Row],[Precio Venta Ideal (x1.5)]]</f>
        <v>2.3867647058823529</v>
      </c>
      <c r="J904" s="8">
        <v>3</v>
      </c>
      <c r="K904" s="8">
        <f>SUMIFS(VENTAS[Cantidad],VENTAS[Código del producto Vendido],STOCK[[#This Row],[Code]])</f>
        <v>3</v>
      </c>
      <c r="L904" s="8">
        <f>STOCK[[#This Row],[Entradas]]-STOCK[[#This Row],[Salidas]]</f>
        <v>0</v>
      </c>
      <c r="M904" s="7">
        <f>STOCK[[#This Row],[Precio Final]]*10%</f>
        <v>0.2</v>
      </c>
      <c r="N904" s="7">
        <v>16</v>
      </c>
      <c r="O904" s="7">
        <v>17</v>
      </c>
      <c r="P904" s="7">
        <f t="shared" si="1"/>
        <v>0.94117647058823528</v>
      </c>
      <c r="Q904" s="8">
        <v>0</v>
      </c>
      <c r="R904" s="7">
        <v>0</v>
      </c>
      <c r="S904" s="7">
        <v>0.45</v>
      </c>
      <c r="T904" s="12">
        <f>STOCK[[#This Row],[Costo Unitario (USD)]]+STOCK[[#This Row],[Costo Envío (USD)]]+STOCK[[#This Row],[Comisión 10%]]</f>
        <v>1.5911764705882352</v>
      </c>
      <c r="U904" s="7">
        <f>STOCK[[#This Row],[Costo total]]*1.5</f>
        <v>2.3867647058823529</v>
      </c>
      <c r="V904" s="7">
        <v>2</v>
      </c>
      <c r="W904" s="7">
        <f>STOCK[[#This Row],[Precio Final]]-STOCK[[#This Row],[Costo total]]</f>
        <v>0.40882352941176481</v>
      </c>
      <c r="X904" s="7">
        <f>STOCK[[#This Row],[Ganancia Unitaria]]*STOCK[[#This Row],[Salidas]]</f>
        <v>1.2264705882352944</v>
      </c>
      <c r="Y904" s="7" t="s">
        <v>1900</v>
      </c>
      <c r="Z904" s="7">
        <f>STOCK[[#This Row],[Costo Envío (USD)]]*STOCK[[#This Row],[Entradas]]</f>
        <v>1.35</v>
      </c>
      <c r="AA904" s="7">
        <f>STOCK[[#This Row],[Costo total]]*STOCK[[#This Row],[Entradas]]</f>
        <v>4.7735294117647058</v>
      </c>
      <c r="AB904" s="7">
        <f>STOCK[[#This Row],[Stock Actual]]*STOCK[[#This Row],[Costo total]]</f>
        <v>0</v>
      </c>
    </row>
    <row r="905" spans="1:28" s="12" customFormat="1" ht="50" customHeight="1" x14ac:dyDescent="0.15">
      <c r="A905" s="12" t="s">
        <v>1716</v>
      </c>
      <c r="B905" s="70"/>
      <c r="C905" s="12" t="s">
        <v>4</v>
      </c>
      <c r="D905" s="12" t="s">
        <v>2252</v>
      </c>
      <c r="E905" s="12" t="s">
        <v>1706</v>
      </c>
      <c r="F905" s="12" t="s">
        <v>2103</v>
      </c>
      <c r="G905" s="12" t="s">
        <v>69</v>
      </c>
      <c r="H905" s="12">
        <f>STOCK[[#This Row],[Precio Final]]</f>
        <v>25</v>
      </c>
      <c r="I905" s="12">
        <f>STOCK[[#This Row],[Precio Venta Ideal (x1.5)]]</f>
        <v>23.161764705882355</v>
      </c>
      <c r="J905" s="87">
        <v>2</v>
      </c>
      <c r="K905" s="87">
        <f>SUMIFS(VENTAS[Cantidad],VENTAS[Código del producto Vendido],STOCK[[#This Row],[Code]])</f>
        <v>1</v>
      </c>
      <c r="L905" s="87">
        <f>STOCK[[#This Row],[Entradas]]-STOCK[[#This Row],[Salidas]]</f>
        <v>1</v>
      </c>
      <c r="M905" s="12">
        <f>STOCK[[#This Row],[Precio Final]]*10%</f>
        <v>2.5</v>
      </c>
      <c r="N905" s="12">
        <v>169</v>
      </c>
      <c r="O905" s="12">
        <v>17</v>
      </c>
      <c r="P905" s="12">
        <f t="shared" si="1"/>
        <v>9.9411764705882355</v>
      </c>
      <c r="Q905" s="87">
        <v>0</v>
      </c>
      <c r="R905" s="12">
        <v>0</v>
      </c>
      <c r="S905" s="12">
        <v>3</v>
      </c>
      <c r="T905" s="12">
        <f>STOCK[[#This Row],[Costo Unitario (USD)]]+STOCK[[#This Row],[Costo Envío (USD)]]+STOCK[[#This Row],[Comisión 10%]]</f>
        <v>15.441176470588236</v>
      </c>
      <c r="U905" s="12">
        <f>STOCK[[#This Row],[Costo total]]*1.5</f>
        <v>23.161764705882355</v>
      </c>
      <c r="V905" s="12">
        <v>25</v>
      </c>
      <c r="W905" s="12">
        <f>STOCK[[#This Row],[Precio Final]]-STOCK[[#This Row],[Costo total]]</f>
        <v>9.5588235294117645</v>
      </c>
      <c r="X905" s="12">
        <f>STOCK[[#This Row],[Ganancia Unitaria]]*STOCK[[#This Row],[Salidas]]</f>
        <v>9.5588235294117645</v>
      </c>
      <c r="Y905" s="12" t="s">
        <v>1900</v>
      </c>
      <c r="Z905" s="12">
        <f>STOCK[[#This Row],[Costo Envío (USD)]]*STOCK[[#This Row],[Entradas]]</f>
        <v>6</v>
      </c>
      <c r="AA905" s="12">
        <f>STOCK[[#This Row],[Costo total]]*STOCK[[#This Row],[Entradas]]</f>
        <v>30.882352941176471</v>
      </c>
      <c r="AB905" s="12">
        <f>STOCK[[#This Row],[Stock Actual]]*STOCK[[#This Row],[Costo total]]</f>
        <v>15.441176470588236</v>
      </c>
    </row>
    <row r="906" spans="1:28" s="7" customFormat="1" ht="50" customHeight="1" x14ac:dyDescent="0.15">
      <c r="A906" s="7" t="s">
        <v>1717</v>
      </c>
      <c r="B906" s="70"/>
      <c r="C906" s="7" t="s">
        <v>4</v>
      </c>
      <c r="D906" s="7" t="s">
        <v>2698</v>
      </c>
      <c r="E906" s="7" t="s">
        <v>1707</v>
      </c>
      <c r="F906" s="7" t="s">
        <v>2102</v>
      </c>
      <c r="G906" s="7" t="s">
        <v>69</v>
      </c>
      <c r="H906" s="7">
        <f>STOCK[[#This Row],[Precio Final]]</f>
        <v>35</v>
      </c>
      <c r="I906" s="7">
        <f>STOCK[[#This Row],[Precio Venta Ideal (x1.5)]]</f>
        <v>36.044117647058826</v>
      </c>
      <c r="J906" s="8">
        <v>1</v>
      </c>
      <c r="K906" s="8">
        <f>SUMIFS(VENTAS[Cantidad],VENTAS[Código del producto Vendido],STOCK[[#This Row],[Code]])</f>
        <v>1</v>
      </c>
      <c r="L906" s="8">
        <f>STOCK[[#This Row],[Entradas]]-STOCK[[#This Row],[Salidas]]</f>
        <v>0</v>
      </c>
      <c r="M906" s="7">
        <f>STOCK[[#This Row],[Precio Final]]*10%</f>
        <v>3.5</v>
      </c>
      <c r="N906" s="7">
        <v>264</v>
      </c>
      <c r="O906" s="7">
        <v>17</v>
      </c>
      <c r="P906" s="7">
        <f t="shared" si="1"/>
        <v>15.529411764705882</v>
      </c>
      <c r="Q906" s="8">
        <v>0</v>
      </c>
      <c r="R906" s="7">
        <v>0</v>
      </c>
      <c r="S906" s="7">
        <v>5</v>
      </c>
      <c r="T906" s="12">
        <f>STOCK[[#This Row],[Costo Unitario (USD)]]+STOCK[[#This Row],[Costo Envío (USD)]]+STOCK[[#This Row],[Comisión 10%]]</f>
        <v>24.029411764705884</v>
      </c>
      <c r="U906" s="7">
        <f>STOCK[[#This Row],[Costo total]]*1.5</f>
        <v>36.044117647058826</v>
      </c>
      <c r="V906" s="7">
        <v>35</v>
      </c>
      <c r="W906" s="7">
        <f>STOCK[[#This Row],[Precio Final]]-STOCK[[#This Row],[Costo total]]</f>
        <v>10.970588235294116</v>
      </c>
      <c r="X906" s="7">
        <f>STOCK[[#This Row],[Ganancia Unitaria]]*STOCK[[#This Row],[Salidas]]</f>
        <v>10.970588235294116</v>
      </c>
      <c r="Y906" s="7" t="s">
        <v>1900</v>
      </c>
      <c r="Z906" s="7">
        <f>STOCK[[#This Row],[Costo Envío (USD)]]*STOCK[[#This Row],[Entradas]]</f>
        <v>5</v>
      </c>
      <c r="AA906" s="7">
        <f>STOCK[[#This Row],[Costo total]]*STOCK[[#This Row],[Entradas]]</f>
        <v>24.029411764705884</v>
      </c>
      <c r="AB906" s="7">
        <f>STOCK[[#This Row],[Stock Actual]]*STOCK[[#This Row],[Costo total]]</f>
        <v>0</v>
      </c>
    </row>
    <row r="907" spans="1:28" s="12" customFormat="1" ht="50" customHeight="1" x14ac:dyDescent="0.15">
      <c r="A907" s="12" t="s">
        <v>1720</v>
      </c>
      <c r="B907" s="77"/>
      <c r="C907" s="12" t="s">
        <v>4</v>
      </c>
      <c r="D907" s="12" t="s">
        <v>1957</v>
      </c>
      <c r="E907" s="12" t="s">
        <v>1708</v>
      </c>
      <c r="F907" s="12" t="s">
        <v>2101</v>
      </c>
      <c r="G907" s="12" t="s">
        <v>69</v>
      </c>
      <c r="H907" s="12">
        <f>STOCK[[#This Row],[Precio Final]]</f>
        <v>3</v>
      </c>
      <c r="I907" s="12">
        <f>STOCK[[#This Row],[Precio Venta Ideal (x1.5)]]</f>
        <v>3.052941176470588</v>
      </c>
      <c r="J907" s="87">
        <v>3</v>
      </c>
      <c r="K907" s="87">
        <f>SUMIFS(VENTAS[Cantidad],VENTAS[Código del producto Vendido],STOCK[[#This Row],[Code]])</f>
        <v>3</v>
      </c>
      <c r="L907" s="87">
        <f>STOCK[[#This Row],[Entradas]]-STOCK[[#This Row],[Salidas]]</f>
        <v>0</v>
      </c>
      <c r="M907" s="12">
        <f>STOCK[[#This Row],[Precio Final]]*10%</f>
        <v>0.30000000000000004</v>
      </c>
      <c r="N907" s="12">
        <v>21</v>
      </c>
      <c r="O907" s="12">
        <v>17</v>
      </c>
      <c r="P907" s="12">
        <f t="shared" si="1"/>
        <v>1.2352941176470589</v>
      </c>
      <c r="Q907" s="87">
        <v>0</v>
      </c>
      <c r="R907" s="12">
        <v>0</v>
      </c>
      <c r="S907" s="12">
        <v>0.5</v>
      </c>
      <c r="T907" s="12">
        <f>STOCK[[#This Row],[Costo Unitario (USD)]]+STOCK[[#This Row],[Costo Envío (USD)]]+STOCK[[#This Row],[Comisión 10%]]</f>
        <v>2.0352941176470587</v>
      </c>
      <c r="U907" s="12">
        <f>STOCK[[#This Row],[Costo total]]*1.5</f>
        <v>3.052941176470588</v>
      </c>
      <c r="V907" s="12">
        <v>3</v>
      </c>
      <c r="W907" s="12">
        <f>STOCK[[#This Row],[Precio Final]]-STOCK[[#This Row],[Costo total]]</f>
        <v>0.9647058823529413</v>
      </c>
      <c r="X907" s="12">
        <f>STOCK[[#This Row],[Ganancia Unitaria]]*STOCK[[#This Row],[Salidas]]</f>
        <v>2.8941176470588239</v>
      </c>
      <c r="Y907" s="12" t="s">
        <v>1900</v>
      </c>
      <c r="Z907" s="12">
        <f>STOCK[[#This Row],[Costo Envío (USD)]]*STOCK[[#This Row],[Entradas]]</f>
        <v>1.5</v>
      </c>
      <c r="AA907" s="12">
        <f>STOCK[[#This Row],[Costo total]]*STOCK[[#This Row],[Entradas]]</f>
        <v>6.1058823529411761</v>
      </c>
      <c r="AB907" s="12">
        <f>STOCK[[#This Row],[Stock Actual]]*STOCK[[#This Row],[Costo total]]</f>
        <v>0</v>
      </c>
    </row>
    <row r="908" spans="1:28" s="7" customFormat="1" ht="50" customHeight="1" x14ac:dyDescent="0.15">
      <c r="A908" s="7" t="s">
        <v>1721</v>
      </c>
      <c r="B908" s="70"/>
      <c r="C908" s="7" t="s">
        <v>4</v>
      </c>
      <c r="D908" s="7" t="s">
        <v>1957</v>
      </c>
      <c r="E908" s="7" t="s">
        <v>1709</v>
      </c>
      <c r="F908" s="7" t="s">
        <v>2101</v>
      </c>
      <c r="G908" s="7" t="s">
        <v>1710</v>
      </c>
      <c r="H908" s="7">
        <f>STOCK[[#This Row],[Precio Final]]</f>
        <v>3</v>
      </c>
      <c r="I908" s="7">
        <f>STOCK[[#This Row],[Precio Venta Ideal (x1.5)]]</f>
        <v>3.3176470588235296</v>
      </c>
      <c r="J908" s="8">
        <v>1</v>
      </c>
      <c r="K908" s="8">
        <f>SUMIFS(VENTAS[Cantidad],VENTAS[Código del producto Vendido],STOCK[[#This Row],[Code]])</f>
        <v>1</v>
      </c>
      <c r="L908" s="8">
        <f>STOCK[[#This Row],[Entradas]]-STOCK[[#This Row],[Salidas]]</f>
        <v>0</v>
      </c>
      <c r="M908" s="7">
        <f>STOCK[[#This Row],[Precio Final]]*10%</f>
        <v>0.30000000000000004</v>
      </c>
      <c r="N908" s="7">
        <v>24</v>
      </c>
      <c r="O908" s="7">
        <v>17</v>
      </c>
      <c r="P908" s="7">
        <f t="shared" si="1"/>
        <v>1.411764705882353</v>
      </c>
      <c r="Q908" s="8">
        <v>0</v>
      </c>
      <c r="R908" s="7">
        <v>0</v>
      </c>
      <c r="S908" s="7">
        <v>0.5</v>
      </c>
      <c r="T908" s="12">
        <f>STOCK[[#This Row],[Costo Unitario (USD)]]+STOCK[[#This Row],[Costo Envío (USD)]]+STOCK[[#This Row],[Comisión 10%]]</f>
        <v>2.2117647058823531</v>
      </c>
      <c r="U908" s="7">
        <f>STOCK[[#This Row],[Costo total]]*1.5</f>
        <v>3.3176470588235296</v>
      </c>
      <c r="V908" s="7">
        <v>3</v>
      </c>
      <c r="W908" s="7">
        <f>STOCK[[#This Row],[Precio Final]]-STOCK[[#This Row],[Costo total]]</f>
        <v>0.78823529411764692</v>
      </c>
      <c r="X908" s="7">
        <f>STOCK[[#This Row],[Ganancia Unitaria]]*STOCK[[#This Row],[Salidas]]</f>
        <v>0.78823529411764692</v>
      </c>
      <c r="Y908" s="7" t="s">
        <v>1900</v>
      </c>
      <c r="Z908" s="7">
        <f>STOCK[[#This Row],[Costo Envío (USD)]]*STOCK[[#This Row],[Entradas]]</f>
        <v>0.5</v>
      </c>
      <c r="AA908" s="7">
        <f>STOCK[[#This Row],[Costo total]]*STOCK[[#This Row],[Entradas]]</f>
        <v>2.2117647058823531</v>
      </c>
      <c r="AB908" s="7">
        <f>STOCK[[#This Row],[Stock Actual]]*STOCK[[#This Row],[Costo total]]</f>
        <v>0</v>
      </c>
    </row>
    <row r="909" spans="1:28" s="12" customFormat="1" ht="50" customHeight="1" x14ac:dyDescent="0.15">
      <c r="A909" s="12" t="s">
        <v>1718</v>
      </c>
      <c r="B909" s="70"/>
      <c r="C909" s="12" t="s">
        <v>4</v>
      </c>
      <c r="D909" s="12" t="s">
        <v>26</v>
      </c>
      <c r="E909" s="12" t="s">
        <v>1711</v>
      </c>
      <c r="F909" s="12" t="s">
        <v>2100</v>
      </c>
      <c r="G909" s="12" t="s">
        <v>69</v>
      </c>
      <c r="H909" s="12">
        <f>STOCK[[#This Row],[Precio Final]]</f>
        <v>40</v>
      </c>
      <c r="I909" s="12">
        <f>STOCK[[#This Row],[Precio Venta Ideal (x1.5)]]</f>
        <v>40.411764705882355</v>
      </c>
      <c r="J909" s="87">
        <v>2</v>
      </c>
      <c r="K909" s="87">
        <f>SUMIFS(VENTAS[Cantidad],VENTAS[Código del producto Vendido],STOCK[[#This Row],[Code]])</f>
        <v>2</v>
      </c>
      <c r="L909" s="87">
        <f>STOCK[[#This Row],[Entradas]]-STOCK[[#This Row],[Salidas]]</f>
        <v>0</v>
      </c>
      <c r="M909" s="12">
        <f>STOCK[[#This Row],[Precio Final]]*10%</f>
        <v>4</v>
      </c>
      <c r="N909" s="12">
        <v>305</v>
      </c>
      <c r="O909" s="12">
        <v>17</v>
      </c>
      <c r="P909" s="12">
        <f t="shared" si="1"/>
        <v>17.941176470588236</v>
      </c>
      <c r="Q909" s="87">
        <v>0</v>
      </c>
      <c r="R909" s="12">
        <v>0</v>
      </c>
      <c r="S909" s="12">
        <v>5</v>
      </c>
      <c r="T909" s="12">
        <f>STOCK[[#This Row],[Costo Unitario (USD)]]+STOCK[[#This Row],[Costo Envío (USD)]]+STOCK[[#This Row],[Comisión 10%]]</f>
        <v>26.941176470588236</v>
      </c>
      <c r="U909" s="12">
        <f>STOCK[[#This Row],[Costo total]]*1.5</f>
        <v>40.411764705882355</v>
      </c>
      <c r="V909" s="12">
        <v>40</v>
      </c>
      <c r="W909" s="12">
        <f>STOCK[[#This Row],[Precio Final]]-STOCK[[#This Row],[Costo total]]</f>
        <v>13.058823529411764</v>
      </c>
      <c r="X909" s="12">
        <f>STOCK[[#This Row],[Ganancia Unitaria]]*STOCK[[#This Row],[Salidas]]</f>
        <v>26.117647058823529</v>
      </c>
      <c r="Y909" s="12" t="s">
        <v>1900</v>
      </c>
      <c r="Z909" s="12">
        <f>STOCK[[#This Row],[Costo Envío (USD)]]*STOCK[[#This Row],[Entradas]]</f>
        <v>10</v>
      </c>
      <c r="AA909" s="12">
        <f>STOCK[[#This Row],[Costo total]]*STOCK[[#This Row],[Entradas]]</f>
        <v>53.882352941176471</v>
      </c>
      <c r="AB909" s="12">
        <f>STOCK[[#This Row],[Stock Actual]]*STOCK[[#This Row],[Costo total]]</f>
        <v>0</v>
      </c>
    </row>
    <row r="910" spans="1:28" s="7" customFormat="1" ht="50" customHeight="1" x14ac:dyDescent="0.15">
      <c r="A910" s="7" t="s">
        <v>1719</v>
      </c>
      <c r="B910" s="70"/>
      <c r="C910" s="7" t="s">
        <v>4</v>
      </c>
      <c r="D910" s="7" t="s">
        <v>3090</v>
      </c>
      <c r="E910" s="7" t="s">
        <v>3089</v>
      </c>
      <c r="F910" s="7" t="s">
        <v>243</v>
      </c>
      <c r="G910" s="7" t="s">
        <v>69</v>
      </c>
      <c r="H910" s="7">
        <f>STOCK[[#This Row],[Precio Final]]</f>
        <v>25</v>
      </c>
      <c r="I910" s="7">
        <f>STOCK[[#This Row],[Precio Venta Ideal (x1.5)]]</f>
        <v>13.897058823529413</v>
      </c>
      <c r="J910" s="8">
        <v>1</v>
      </c>
      <c r="K910" s="8">
        <f>SUMIFS(VENTAS[Cantidad],VENTAS[Código del producto Vendido],STOCK[[#This Row],[Code]])</f>
        <v>0</v>
      </c>
      <c r="L910" s="8">
        <f>STOCK[[#This Row],[Entradas]]-STOCK[[#This Row],[Salidas]]</f>
        <v>1</v>
      </c>
      <c r="M910" s="7">
        <f>STOCK[[#This Row],[Precio Final]]*10%</f>
        <v>2.5</v>
      </c>
      <c r="N910" s="7">
        <v>115</v>
      </c>
      <c r="O910" s="7">
        <v>17</v>
      </c>
      <c r="P910" s="7">
        <f t="shared" si="1"/>
        <v>6.7647058823529411</v>
      </c>
      <c r="Q910" s="8">
        <v>0</v>
      </c>
      <c r="R910" s="7">
        <v>0</v>
      </c>
      <c r="S910" s="7">
        <v>0</v>
      </c>
      <c r="T910" s="12">
        <f>STOCK[[#This Row],[Costo Unitario (USD)]]+STOCK[[#This Row],[Costo Envío (USD)]]+STOCK[[#This Row],[Comisión 10%]]</f>
        <v>9.264705882352942</v>
      </c>
      <c r="U910" s="7">
        <f>STOCK[[#This Row],[Costo total]]*1.5</f>
        <v>13.897058823529413</v>
      </c>
      <c r="V910" s="7">
        <v>25</v>
      </c>
      <c r="W910" s="7">
        <f>STOCK[[#This Row],[Precio Final]]-STOCK[[#This Row],[Costo total]]</f>
        <v>15.735294117647058</v>
      </c>
      <c r="X910" s="7">
        <f>STOCK[[#This Row],[Ganancia Unitaria]]*STOCK[[#This Row],[Salidas]]</f>
        <v>0</v>
      </c>
      <c r="AA910" s="7">
        <f>STOCK[[#This Row],[Costo total]]*STOCK[[#This Row],[Entradas]]</f>
        <v>9.264705882352942</v>
      </c>
      <c r="AB910" s="7">
        <f>STOCK[[#This Row],[Stock Actual]]*STOCK[[#This Row],[Costo total]]</f>
        <v>9.264705882352942</v>
      </c>
    </row>
    <row r="911" spans="1:28" s="12" customFormat="1" ht="50" customHeight="1" x14ac:dyDescent="0.15">
      <c r="A911" s="12" t="s">
        <v>1776</v>
      </c>
      <c r="B911" s="70"/>
      <c r="C911" s="12" t="s">
        <v>4</v>
      </c>
      <c r="D911" s="12" t="s">
        <v>2057</v>
      </c>
      <c r="E911" s="12" t="s">
        <v>1864</v>
      </c>
      <c r="F911" s="12" t="s">
        <v>2099</v>
      </c>
      <c r="G911" s="12" t="s">
        <v>1144</v>
      </c>
      <c r="H911" s="12">
        <f>STOCK[[#This Row],[Precio Final]]</f>
        <v>22</v>
      </c>
      <c r="I911" s="12">
        <f>STOCK[[#This Row],[Precio Venta Ideal (x1.5)]]</f>
        <v>19.485000000000003</v>
      </c>
      <c r="J911" s="87">
        <v>4</v>
      </c>
      <c r="K911" s="87">
        <f>SUMIFS(VENTAS[Cantidad],VENTAS[Código del producto Vendido],STOCK[[#This Row],[Code]])</f>
        <v>4</v>
      </c>
      <c r="L911" s="87">
        <f>STOCK[[#This Row],[Entradas]]-STOCK[[#This Row],[Salidas]]</f>
        <v>0</v>
      </c>
      <c r="M911" s="12">
        <f>STOCK[[#This Row],[Precio Final]]*10%</f>
        <v>2.2000000000000002</v>
      </c>
      <c r="N911" s="12">
        <v>0</v>
      </c>
      <c r="O911" s="12">
        <v>0</v>
      </c>
      <c r="P911" s="12">
        <v>8.99</v>
      </c>
      <c r="Q911" s="87">
        <v>0</v>
      </c>
      <c r="R911" s="12">
        <v>0</v>
      </c>
      <c r="S911" s="12">
        <v>1.8</v>
      </c>
      <c r="T911" s="12">
        <f>STOCK[[#This Row],[Costo Unitario (USD)]]+STOCK[[#This Row],[Costo Envío (USD)]]+STOCK[[#This Row],[Comisión 10%]]</f>
        <v>12.990000000000002</v>
      </c>
      <c r="U911" s="12">
        <f>STOCK[[#This Row],[Costo total]]*1.5</f>
        <v>19.485000000000003</v>
      </c>
      <c r="V911" s="12">
        <v>22</v>
      </c>
      <c r="W911" s="12">
        <f>STOCK[[#This Row],[Precio Final]]-STOCK[[#This Row],[Costo total]]</f>
        <v>9.009999999999998</v>
      </c>
      <c r="X911" s="12">
        <f>STOCK[[#This Row],[Ganancia Unitaria]]*STOCK[[#This Row],[Salidas]]</f>
        <v>36.039999999999992</v>
      </c>
      <c r="Y911" s="12" t="s">
        <v>1881</v>
      </c>
      <c r="AA911" s="12">
        <f>STOCK[[#This Row],[Costo total]]*STOCK[[#This Row],[Entradas]]</f>
        <v>51.960000000000008</v>
      </c>
      <c r="AB911" s="12">
        <f>STOCK[[#This Row],[Stock Actual]]*STOCK[[#This Row],[Costo total]]</f>
        <v>0</v>
      </c>
    </row>
    <row r="912" spans="1:28" s="7" customFormat="1" ht="50" customHeight="1" x14ac:dyDescent="0.15">
      <c r="A912" s="7" t="s">
        <v>1777</v>
      </c>
      <c r="B912" s="70"/>
      <c r="C912" s="7" t="s">
        <v>4</v>
      </c>
      <c r="D912" s="7" t="s">
        <v>2057</v>
      </c>
      <c r="E912" s="7" t="s">
        <v>1864</v>
      </c>
      <c r="F912" s="7" t="s">
        <v>2098</v>
      </c>
      <c r="G912" s="7" t="s">
        <v>1144</v>
      </c>
      <c r="H912" s="7">
        <f>STOCK[[#This Row],[Precio Final]]</f>
        <v>22</v>
      </c>
      <c r="I912" s="7">
        <f>STOCK[[#This Row],[Precio Venta Ideal (x1.5)]]</f>
        <v>19.485000000000003</v>
      </c>
      <c r="J912" s="8">
        <v>1</v>
      </c>
      <c r="K912" s="8">
        <f>SUMIFS(VENTAS[Cantidad],VENTAS[Código del producto Vendido],STOCK[[#This Row],[Code]])</f>
        <v>1</v>
      </c>
      <c r="L912" s="8">
        <f>STOCK[[#This Row],[Entradas]]-STOCK[[#This Row],[Salidas]]</f>
        <v>0</v>
      </c>
      <c r="M912" s="7">
        <f>STOCK[[#This Row],[Precio Final]]*10%</f>
        <v>2.2000000000000002</v>
      </c>
      <c r="N912" s="7">
        <v>0</v>
      </c>
      <c r="O912" s="7">
        <v>0</v>
      </c>
      <c r="P912" s="7">
        <v>8.99</v>
      </c>
      <c r="Q912" s="8">
        <v>0</v>
      </c>
      <c r="R912" s="7">
        <v>0</v>
      </c>
      <c r="S912" s="7">
        <v>1.8</v>
      </c>
      <c r="T912" s="12">
        <f>STOCK[[#This Row],[Costo Unitario (USD)]]+STOCK[[#This Row],[Costo Envío (USD)]]+STOCK[[#This Row],[Comisión 10%]]</f>
        <v>12.990000000000002</v>
      </c>
      <c r="U912" s="7">
        <f>STOCK[[#This Row],[Costo total]]*1.5</f>
        <v>19.485000000000003</v>
      </c>
      <c r="V912" s="7">
        <v>22</v>
      </c>
      <c r="W912" s="7">
        <f>STOCK[[#This Row],[Precio Final]]-STOCK[[#This Row],[Costo total]]</f>
        <v>9.009999999999998</v>
      </c>
      <c r="X912" s="7">
        <f>STOCK[[#This Row],[Ganancia Unitaria]]*STOCK[[#This Row],[Salidas]]</f>
        <v>9.009999999999998</v>
      </c>
      <c r="Y912" s="7" t="s">
        <v>1881</v>
      </c>
      <c r="AA912" s="7">
        <f>STOCK[[#This Row],[Costo total]]*STOCK[[#This Row],[Entradas]]</f>
        <v>12.990000000000002</v>
      </c>
      <c r="AB912" s="7">
        <f>STOCK[[#This Row],[Stock Actual]]*STOCK[[#This Row],[Costo total]]</f>
        <v>0</v>
      </c>
    </row>
    <row r="913" spans="1:28" s="12" customFormat="1" ht="50" customHeight="1" x14ac:dyDescent="0.15">
      <c r="A913" s="12" t="s">
        <v>1778</v>
      </c>
      <c r="B913" s="70"/>
      <c r="C913" s="12" t="s">
        <v>4</v>
      </c>
      <c r="D913" s="12" t="s">
        <v>26</v>
      </c>
      <c r="E913" s="12" t="s">
        <v>1864</v>
      </c>
      <c r="F913" s="12" t="s">
        <v>2097</v>
      </c>
      <c r="G913" s="12" t="s">
        <v>1144</v>
      </c>
      <c r="H913" s="12">
        <f>STOCK[[#This Row],[Precio Final]]</f>
        <v>22</v>
      </c>
      <c r="I913" s="12">
        <f>STOCK[[#This Row],[Precio Venta Ideal (x1.5)]]</f>
        <v>19.485000000000003</v>
      </c>
      <c r="J913" s="87">
        <v>2</v>
      </c>
      <c r="K913" s="87">
        <f>SUMIFS(VENTAS[Cantidad],VENTAS[Código del producto Vendido],STOCK[[#This Row],[Code]])</f>
        <v>2</v>
      </c>
      <c r="L913" s="87">
        <f>STOCK[[#This Row],[Entradas]]-STOCK[[#This Row],[Salidas]]</f>
        <v>0</v>
      </c>
      <c r="M913" s="12">
        <f>STOCK[[#This Row],[Precio Final]]*10%</f>
        <v>2.2000000000000002</v>
      </c>
      <c r="N913" s="12">
        <v>0</v>
      </c>
      <c r="O913" s="12">
        <v>0</v>
      </c>
      <c r="P913" s="12">
        <v>8.99</v>
      </c>
      <c r="Q913" s="87">
        <v>0</v>
      </c>
      <c r="R913" s="12">
        <v>0</v>
      </c>
      <c r="S913" s="12">
        <v>1.8</v>
      </c>
      <c r="T913" s="12">
        <f>STOCK[[#This Row],[Costo Unitario (USD)]]+STOCK[[#This Row],[Costo Envío (USD)]]+STOCK[[#This Row],[Comisión 10%]]</f>
        <v>12.990000000000002</v>
      </c>
      <c r="U913" s="12">
        <f>STOCK[[#This Row],[Costo total]]*1.5</f>
        <v>19.485000000000003</v>
      </c>
      <c r="V913" s="12">
        <v>22</v>
      </c>
      <c r="W913" s="12">
        <f>STOCK[[#This Row],[Precio Final]]-STOCK[[#This Row],[Costo total]]</f>
        <v>9.009999999999998</v>
      </c>
      <c r="X913" s="12">
        <f>STOCK[[#This Row],[Ganancia Unitaria]]*STOCK[[#This Row],[Salidas]]</f>
        <v>18.019999999999996</v>
      </c>
      <c r="Y913" s="12" t="s">
        <v>1881</v>
      </c>
      <c r="AA913" s="12">
        <f>STOCK[[#This Row],[Costo total]]*STOCK[[#This Row],[Entradas]]</f>
        <v>25.980000000000004</v>
      </c>
      <c r="AB913" s="12">
        <f>STOCK[[#This Row],[Stock Actual]]*STOCK[[#This Row],[Costo total]]</f>
        <v>0</v>
      </c>
    </row>
    <row r="914" spans="1:28" s="7" customFormat="1" ht="50" customHeight="1" x14ac:dyDescent="0.15">
      <c r="A914" s="7" t="s">
        <v>1779</v>
      </c>
      <c r="B914" s="70"/>
      <c r="C914" s="7" t="s">
        <v>4</v>
      </c>
      <c r="D914" s="7" t="s">
        <v>2228</v>
      </c>
      <c r="E914" s="7" t="s">
        <v>1867</v>
      </c>
      <c r="F914" s="7" t="s">
        <v>2088</v>
      </c>
      <c r="G914" s="7" t="s">
        <v>1144</v>
      </c>
      <c r="H914" s="7">
        <f>STOCK[[#This Row],[Precio Final]]</f>
        <v>25</v>
      </c>
      <c r="I914" s="7">
        <f>STOCK[[#This Row],[Precio Venta Ideal (x1.5)]]</f>
        <v>21.435000000000002</v>
      </c>
      <c r="J914" s="8">
        <v>2</v>
      </c>
      <c r="K914" s="8">
        <f>SUMIFS(VENTAS[Cantidad],VENTAS[Código del producto Vendido],STOCK[[#This Row],[Code]])</f>
        <v>1</v>
      </c>
      <c r="L914" s="8">
        <f>STOCK[[#This Row],[Entradas]]-STOCK[[#This Row],[Salidas]]</f>
        <v>1</v>
      </c>
      <c r="M914" s="7">
        <f>STOCK[[#This Row],[Precio Final]]*10%</f>
        <v>2.5</v>
      </c>
      <c r="N914" s="7">
        <v>0</v>
      </c>
      <c r="O914" s="7">
        <v>0</v>
      </c>
      <c r="P914" s="7">
        <v>9.99</v>
      </c>
      <c r="Q914" s="8">
        <v>0</v>
      </c>
      <c r="R914" s="7">
        <v>0</v>
      </c>
      <c r="S914" s="7">
        <v>1.8</v>
      </c>
      <c r="T914" s="12">
        <f>STOCK[[#This Row],[Costo Unitario (USD)]]+STOCK[[#This Row],[Costo Envío (USD)]]+STOCK[[#This Row],[Comisión 10%]]</f>
        <v>14.290000000000001</v>
      </c>
      <c r="U914" s="7">
        <f>STOCK[[#This Row],[Costo total]]*1.5</f>
        <v>21.435000000000002</v>
      </c>
      <c r="V914" s="7">
        <v>25</v>
      </c>
      <c r="W914" s="7">
        <f>STOCK[[#This Row],[Precio Final]]-STOCK[[#This Row],[Costo total]]</f>
        <v>10.709999999999999</v>
      </c>
      <c r="X914" s="7">
        <f>STOCK[[#This Row],[Ganancia Unitaria]]*STOCK[[#This Row],[Salidas]]</f>
        <v>10.709999999999999</v>
      </c>
      <c r="Y914" s="7" t="s">
        <v>1881</v>
      </c>
      <c r="AA914" s="7">
        <f>STOCK[[#This Row],[Costo total]]*STOCK[[#This Row],[Entradas]]</f>
        <v>28.580000000000002</v>
      </c>
      <c r="AB914" s="7">
        <f>STOCK[[#This Row],[Stock Actual]]*STOCK[[#This Row],[Costo total]]</f>
        <v>14.290000000000001</v>
      </c>
    </row>
    <row r="915" spans="1:28" s="12" customFormat="1" ht="50" customHeight="1" x14ac:dyDescent="0.15">
      <c r="A915" s="12" t="s">
        <v>1780</v>
      </c>
      <c r="B915" s="70"/>
      <c r="C915" s="12" t="s">
        <v>4</v>
      </c>
      <c r="D915" s="12" t="s">
        <v>2251</v>
      </c>
      <c r="E915" s="12" t="s">
        <v>1815</v>
      </c>
      <c r="F915" s="12" t="s">
        <v>2096</v>
      </c>
      <c r="G915" s="12" t="s">
        <v>1144</v>
      </c>
      <c r="H915" s="12">
        <f>STOCK[[#This Row],[Precio Final]]</f>
        <v>30</v>
      </c>
      <c r="I915" s="12">
        <f>STOCK[[#This Row],[Precio Venta Ideal (x1.5)]]</f>
        <v>29.684999999999999</v>
      </c>
      <c r="J915" s="87">
        <v>2</v>
      </c>
      <c r="K915" s="87">
        <f>SUMIFS(VENTAS[Cantidad],VENTAS[Código del producto Vendido],STOCK[[#This Row],[Code]])</f>
        <v>1</v>
      </c>
      <c r="L915" s="87">
        <f>STOCK[[#This Row],[Entradas]]-STOCK[[#This Row],[Salidas]]</f>
        <v>1</v>
      </c>
      <c r="M915" s="12">
        <f>STOCK[[#This Row],[Precio Final]]*10%</f>
        <v>3</v>
      </c>
      <c r="N915" s="12">
        <v>0</v>
      </c>
      <c r="O915" s="12">
        <v>0</v>
      </c>
      <c r="P915" s="12">
        <v>14.99</v>
      </c>
      <c r="Q915" s="87">
        <v>0</v>
      </c>
      <c r="R915" s="12">
        <v>0</v>
      </c>
      <c r="S915" s="12">
        <v>1.8</v>
      </c>
      <c r="T915" s="12">
        <f>STOCK[[#This Row],[Costo Unitario (USD)]]+STOCK[[#This Row],[Costo Envío (USD)]]+STOCK[[#This Row],[Comisión 10%]]</f>
        <v>19.79</v>
      </c>
      <c r="U915" s="12">
        <f>STOCK[[#This Row],[Costo total]]*1.5</f>
        <v>29.684999999999999</v>
      </c>
      <c r="V915" s="12">
        <v>30</v>
      </c>
      <c r="W915" s="12">
        <f>STOCK[[#This Row],[Precio Final]]-STOCK[[#This Row],[Costo total]]</f>
        <v>10.210000000000001</v>
      </c>
      <c r="X915" s="12">
        <f>STOCK[[#This Row],[Ganancia Unitaria]]*STOCK[[#This Row],[Salidas]]</f>
        <v>10.210000000000001</v>
      </c>
      <c r="Y915" s="12" t="s">
        <v>1881</v>
      </c>
      <c r="AA915" s="12">
        <f>STOCK[[#This Row],[Costo total]]*STOCK[[#This Row],[Entradas]]</f>
        <v>39.58</v>
      </c>
      <c r="AB915" s="12">
        <f>STOCK[[#This Row],[Stock Actual]]*STOCK[[#This Row],[Costo total]]</f>
        <v>19.79</v>
      </c>
    </row>
    <row r="916" spans="1:28" s="7" customFormat="1" ht="50" customHeight="1" x14ac:dyDescent="0.15">
      <c r="A916" s="7" t="s">
        <v>1816</v>
      </c>
      <c r="B916" s="70"/>
      <c r="C916" s="7" t="s">
        <v>4</v>
      </c>
      <c r="D916" s="7" t="s">
        <v>2251</v>
      </c>
      <c r="E916" s="7" t="s">
        <v>1865</v>
      </c>
      <c r="F916" s="7" t="s">
        <v>2095</v>
      </c>
      <c r="G916" s="7" t="s">
        <v>1144</v>
      </c>
      <c r="H916" s="7">
        <f>STOCK[[#This Row],[Precio Final]]</f>
        <v>25</v>
      </c>
      <c r="I916" s="7">
        <f>STOCK[[#This Row],[Precio Venta Ideal (x1.5)]]</f>
        <v>21.435000000000002</v>
      </c>
      <c r="J916" s="8">
        <v>1</v>
      </c>
      <c r="K916" s="8">
        <f>SUMIFS(VENTAS[Cantidad],VENTAS[Código del producto Vendido],STOCK[[#This Row],[Code]])</f>
        <v>0</v>
      </c>
      <c r="L916" s="8">
        <f>STOCK[[#This Row],[Entradas]]-STOCK[[#This Row],[Salidas]]</f>
        <v>1</v>
      </c>
      <c r="M916" s="7">
        <f>STOCK[[#This Row],[Precio Final]]*10%</f>
        <v>2.5</v>
      </c>
      <c r="N916" s="7">
        <v>0</v>
      </c>
      <c r="O916" s="7">
        <v>0</v>
      </c>
      <c r="P916" s="7">
        <v>9.99</v>
      </c>
      <c r="Q916" s="8">
        <v>0</v>
      </c>
      <c r="R916" s="7">
        <v>0</v>
      </c>
      <c r="S916" s="7">
        <v>1.8</v>
      </c>
      <c r="T916" s="12">
        <f>STOCK[[#This Row],[Costo Unitario (USD)]]+STOCK[[#This Row],[Costo Envío (USD)]]+STOCK[[#This Row],[Comisión 10%]]</f>
        <v>14.290000000000001</v>
      </c>
      <c r="U916" s="7">
        <f>STOCK[[#This Row],[Costo total]]*1.5</f>
        <v>21.435000000000002</v>
      </c>
      <c r="V916" s="7">
        <v>25</v>
      </c>
      <c r="W916" s="7">
        <f>STOCK[[#This Row],[Precio Final]]-STOCK[[#This Row],[Costo total]]</f>
        <v>10.709999999999999</v>
      </c>
      <c r="X916" s="7">
        <f>STOCK[[#This Row],[Ganancia Unitaria]]*STOCK[[#This Row],[Salidas]]</f>
        <v>0</v>
      </c>
      <c r="Y916" s="7" t="s">
        <v>1881</v>
      </c>
      <c r="AA916" s="7">
        <f>STOCK[[#This Row],[Costo total]]*STOCK[[#This Row],[Entradas]]</f>
        <v>14.290000000000001</v>
      </c>
      <c r="AB916" s="7">
        <f>STOCK[[#This Row],[Stock Actual]]*STOCK[[#This Row],[Costo total]]</f>
        <v>14.290000000000001</v>
      </c>
    </row>
    <row r="917" spans="1:28" s="12" customFormat="1" ht="50" customHeight="1" x14ac:dyDescent="0.15">
      <c r="A917" s="12" t="s">
        <v>1817</v>
      </c>
      <c r="B917" s="70"/>
      <c r="C917" s="12" t="s">
        <v>4</v>
      </c>
      <c r="D917" s="12" t="s">
        <v>2251</v>
      </c>
      <c r="E917" s="12" t="s">
        <v>1865</v>
      </c>
      <c r="F917" s="12" t="s">
        <v>2094</v>
      </c>
      <c r="G917" s="12" t="s">
        <v>1144</v>
      </c>
      <c r="H917" s="12">
        <f>STOCK[[#This Row],[Precio Final]]</f>
        <v>25</v>
      </c>
      <c r="I917" s="12">
        <f>STOCK[[#This Row],[Precio Venta Ideal (x1.5)]]</f>
        <v>21.435000000000002</v>
      </c>
      <c r="J917" s="87">
        <v>1</v>
      </c>
      <c r="K917" s="87">
        <f>SUMIFS(VENTAS[Cantidad],VENTAS[Código del producto Vendido],STOCK[[#This Row],[Code]])</f>
        <v>0</v>
      </c>
      <c r="L917" s="87">
        <f>STOCK[[#This Row],[Entradas]]-STOCK[[#This Row],[Salidas]]</f>
        <v>1</v>
      </c>
      <c r="M917" s="12">
        <f>STOCK[[#This Row],[Precio Final]]*10%</f>
        <v>2.5</v>
      </c>
      <c r="N917" s="12">
        <v>0</v>
      </c>
      <c r="O917" s="12">
        <v>0</v>
      </c>
      <c r="P917" s="12">
        <v>9.99</v>
      </c>
      <c r="Q917" s="87">
        <v>0</v>
      </c>
      <c r="R917" s="12">
        <v>0</v>
      </c>
      <c r="S917" s="12">
        <v>1.8</v>
      </c>
      <c r="T917" s="12">
        <f>STOCK[[#This Row],[Costo Unitario (USD)]]+STOCK[[#This Row],[Costo Envío (USD)]]+STOCK[[#This Row],[Comisión 10%]]</f>
        <v>14.290000000000001</v>
      </c>
      <c r="U917" s="12">
        <f>STOCK[[#This Row],[Costo total]]*1.5</f>
        <v>21.435000000000002</v>
      </c>
      <c r="V917" s="12">
        <v>25</v>
      </c>
      <c r="W917" s="12">
        <f>STOCK[[#This Row],[Precio Final]]-STOCK[[#This Row],[Costo total]]</f>
        <v>10.709999999999999</v>
      </c>
      <c r="X917" s="12">
        <f>STOCK[[#This Row],[Ganancia Unitaria]]*STOCK[[#This Row],[Salidas]]</f>
        <v>0</v>
      </c>
      <c r="Y917" s="12" t="s">
        <v>1881</v>
      </c>
      <c r="AA917" s="12">
        <f>STOCK[[#This Row],[Costo total]]*STOCK[[#This Row],[Entradas]]</f>
        <v>14.290000000000001</v>
      </c>
      <c r="AB917" s="12">
        <f>STOCK[[#This Row],[Stock Actual]]*STOCK[[#This Row],[Costo total]]</f>
        <v>14.290000000000001</v>
      </c>
    </row>
    <row r="918" spans="1:28" s="7" customFormat="1" ht="50" customHeight="1" x14ac:dyDescent="0.15">
      <c r="A918" s="7" t="s">
        <v>1818</v>
      </c>
      <c r="B918" s="70"/>
      <c r="C918" s="7" t="s">
        <v>4</v>
      </c>
      <c r="D918" s="7" t="s">
        <v>2251</v>
      </c>
      <c r="E918" s="7" t="s">
        <v>1820</v>
      </c>
      <c r="F918" s="7" t="s">
        <v>2093</v>
      </c>
      <c r="G918" s="7" t="s">
        <v>1144</v>
      </c>
      <c r="H918" s="7">
        <f>STOCK[[#This Row],[Precio Final]]</f>
        <v>30</v>
      </c>
      <c r="I918" s="7">
        <f>STOCK[[#This Row],[Precio Venta Ideal (x1.5)]]</f>
        <v>22.185000000000002</v>
      </c>
      <c r="J918" s="8">
        <v>3</v>
      </c>
      <c r="K918" s="8">
        <f>SUMIFS(VENTAS[Cantidad],VENTAS[Código del producto Vendido],STOCK[[#This Row],[Code]])</f>
        <v>0</v>
      </c>
      <c r="L918" s="8">
        <f>STOCK[[#This Row],[Entradas]]-STOCK[[#This Row],[Salidas]]</f>
        <v>3</v>
      </c>
      <c r="M918" s="7">
        <f>STOCK[[#This Row],[Precio Final]]*10%</f>
        <v>3</v>
      </c>
      <c r="N918" s="7">
        <v>0</v>
      </c>
      <c r="O918" s="7">
        <v>0</v>
      </c>
      <c r="P918" s="7">
        <v>9.99</v>
      </c>
      <c r="Q918" s="8">
        <v>0</v>
      </c>
      <c r="R918" s="7">
        <v>0</v>
      </c>
      <c r="S918" s="7">
        <v>1.8</v>
      </c>
      <c r="T918" s="12">
        <f>STOCK[[#This Row],[Costo Unitario (USD)]]+STOCK[[#This Row],[Costo Envío (USD)]]+STOCK[[#This Row],[Comisión 10%]]</f>
        <v>14.790000000000001</v>
      </c>
      <c r="U918" s="7">
        <f>STOCK[[#This Row],[Costo total]]*1.5</f>
        <v>22.185000000000002</v>
      </c>
      <c r="V918" s="7">
        <v>30</v>
      </c>
      <c r="W918" s="7">
        <f>STOCK[[#This Row],[Precio Final]]-STOCK[[#This Row],[Costo total]]</f>
        <v>15.209999999999999</v>
      </c>
      <c r="X918" s="7">
        <f>STOCK[[#This Row],[Ganancia Unitaria]]*STOCK[[#This Row],[Salidas]]</f>
        <v>0</v>
      </c>
      <c r="Y918" s="7" t="s">
        <v>1881</v>
      </c>
      <c r="AA918" s="7">
        <f>STOCK[[#This Row],[Costo total]]*STOCK[[#This Row],[Entradas]]</f>
        <v>44.370000000000005</v>
      </c>
      <c r="AB918" s="7">
        <f>STOCK[[#This Row],[Stock Actual]]*STOCK[[#This Row],[Costo total]]</f>
        <v>44.370000000000005</v>
      </c>
    </row>
    <row r="919" spans="1:28" s="12" customFormat="1" ht="50" customHeight="1" x14ac:dyDescent="0.15">
      <c r="A919" s="12" t="s">
        <v>1819</v>
      </c>
      <c r="B919" s="70"/>
      <c r="C919" s="12" t="s">
        <v>4</v>
      </c>
      <c r="D919" s="12" t="s">
        <v>2057</v>
      </c>
      <c r="E919" s="12" t="s">
        <v>1821</v>
      </c>
      <c r="F919" s="12" t="s">
        <v>2092</v>
      </c>
      <c r="G919" s="12" t="s">
        <v>1144</v>
      </c>
      <c r="H919" s="12">
        <f>STOCK[[#This Row],[Precio Final]]</f>
        <v>20</v>
      </c>
      <c r="I919" s="12">
        <f>STOCK[[#This Row],[Precio Venta Ideal (x1.5)]]</f>
        <v>20.685000000000002</v>
      </c>
      <c r="J919" s="87">
        <v>2</v>
      </c>
      <c r="K919" s="87">
        <f>SUMIFS(VENTAS[Cantidad],VENTAS[Código del producto Vendido],STOCK[[#This Row],[Code]])</f>
        <v>2</v>
      </c>
      <c r="L919" s="87">
        <f>STOCK[[#This Row],[Entradas]]-STOCK[[#This Row],[Salidas]]</f>
        <v>0</v>
      </c>
      <c r="M919" s="12">
        <f>STOCK[[#This Row],[Precio Final]]*10%</f>
        <v>2</v>
      </c>
      <c r="N919" s="12">
        <v>0</v>
      </c>
      <c r="O919" s="12">
        <v>0</v>
      </c>
      <c r="P919" s="12">
        <v>9.99</v>
      </c>
      <c r="Q919" s="87">
        <v>0</v>
      </c>
      <c r="R919" s="12">
        <v>0</v>
      </c>
      <c r="S919" s="12">
        <v>1.8</v>
      </c>
      <c r="T919" s="12">
        <f>STOCK[[#This Row],[Costo Unitario (USD)]]+STOCK[[#This Row],[Costo Envío (USD)]]+STOCK[[#This Row],[Comisión 10%]]</f>
        <v>13.790000000000001</v>
      </c>
      <c r="U919" s="12">
        <f>STOCK[[#This Row],[Costo total]]*1.5</f>
        <v>20.685000000000002</v>
      </c>
      <c r="V919" s="12">
        <v>20</v>
      </c>
      <c r="W919" s="12">
        <f>STOCK[[#This Row],[Precio Final]]-STOCK[[#This Row],[Costo total]]</f>
        <v>6.2099999999999991</v>
      </c>
      <c r="X919" s="12">
        <f>STOCK[[#This Row],[Ganancia Unitaria]]*STOCK[[#This Row],[Salidas]]</f>
        <v>12.419999999999998</v>
      </c>
      <c r="Y919" s="12" t="s">
        <v>1881</v>
      </c>
      <c r="AA919" s="12">
        <f>STOCK[[#This Row],[Costo total]]*STOCK[[#This Row],[Entradas]]</f>
        <v>27.580000000000002</v>
      </c>
      <c r="AB919" s="12">
        <f>STOCK[[#This Row],[Stock Actual]]*STOCK[[#This Row],[Costo total]]</f>
        <v>0</v>
      </c>
    </row>
    <row r="920" spans="1:28" s="7" customFormat="1" ht="50" customHeight="1" x14ac:dyDescent="0.15">
      <c r="A920" s="7" t="s">
        <v>1822</v>
      </c>
      <c r="B920" s="70"/>
      <c r="C920" s="7" t="s">
        <v>4</v>
      </c>
      <c r="D920" s="7" t="s">
        <v>2057</v>
      </c>
      <c r="E920" s="7" t="s">
        <v>1821</v>
      </c>
      <c r="F920" s="7" t="s">
        <v>2083</v>
      </c>
      <c r="G920" s="7" t="s">
        <v>1144</v>
      </c>
      <c r="H920" s="7">
        <f>STOCK[[#This Row],[Precio Final]]</f>
        <v>20</v>
      </c>
      <c r="I920" s="7">
        <f>STOCK[[#This Row],[Precio Venta Ideal (x1.5)]]</f>
        <v>20.685000000000002</v>
      </c>
      <c r="J920" s="8">
        <v>2</v>
      </c>
      <c r="K920" s="8">
        <f>SUMIFS(VENTAS[Cantidad],VENTAS[Código del producto Vendido],STOCK[[#This Row],[Code]])</f>
        <v>2</v>
      </c>
      <c r="L920" s="8">
        <f>STOCK[[#This Row],[Entradas]]-STOCK[[#This Row],[Salidas]]</f>
        <v>0</v>
      </c>
      <c r="M920" s="7">
        <f>STOCK[[#This Row],[Precio Final]]*10%</f>
        <v>2</v>
      </c>
      <c r="N920" s="7">
        <v>0</v>
      </c>
      <c r="O920" s="7">
        <v>0</v>
      </c>
      <c r="P920" s="7">
        <v>9.99</v>
      </c>
      <c r="Q920" s="8">
        <v>0</v>
      </c>
      <c r="R920" s="7">
        <v>0</v>
      </c>
      <c r="S920" s="7">
        <v>1.8</v>
      </c>
      <c r="T920" s="12">
        <f>STOCK[[#This Row],[Costo Unitario (USD)]]+STOCK[[#This Row],[Costo Envío (USD)]]+STOCK[[#This Row],[Comisión 10%]]</f>
        <v>13.790000000000001</v>
      </c>
      <c r="U920" s="7">
        <f>STOCK[[#This Row],[Costo total]]*1.5</f>
        <v>20.685000000000002</v>
      </c>
      <c r="V920" s="7">
        <v>20</v>
      </c>
      <c r="W920" s="7">
        <f>STOCK[[#This Row],[Precio Final]]-STOCK[[#This Row],[Costo total]]</f>
        <v>6.2099999999999991</v>
      </c>
      <c r="X920" s="7">
        <f>STOCK[[#This Row],[Ganancia Unitaria]]*STOCK[[#This Row],[Salidas]]</f>
        <v>12.419999999999998</v>
      </c>
      <c r="Y920" s="7" t="s">
        <v>1881</v>
      </c>
      <c r="AA920" s="7">
        <f>STOCK[[#This Row],[Costo total]]*STOCK[[#This Row],[Entradas]]</f>
        <v>27.580000000000002</v>
      </c>
      <c r="AB920" s="7">
        <f>STOCK[[#This Row],[Stock Actual]]*STOCK[[#This Row],[Costo total]]</f>
        <v>0</v>
      </c>
    </row>
    <row r="921" spans="1:28" s="12" customFormat="1" ht="50" customHeight="1" x14ac:dyDescent="0.15">
      <c r="A921" s="12" t="s">
        <v>1863</v>
      </c>
      <c r="B921" s="70"/>
      <c r="C921" s="12" t="s">
        <v>4</v>
      </c>
      <c r="D921" s="12" t="s">
        <v>2057</v>
      </c>
      <c r="E921" s="12" t="s">
        <v>1821</v>
      </c>
      <c r="F921" s="12" t="s">
        <v>2084</v>
      </c>
      <c r="G921" s="12" t="s">
        <v>1144</v>
      </c>
      <c r="H921" s="12">
        <f>STOCK[[#This Row],[Precio Final]]</f>
        <v>20</v>
      </c>
      <c r="I921" s="12">
        <f>STOCK[[#This Row],[Precio Venta Ideal (x1.5)]]</f>
        <v>20.685000000000002</v>
      </c>
      <c r="J921" s="87">
        <v>1</v>
      </c>
      <c r="K921" s="87">
        <f>SUMIFS(VENTAS[Cantidad],VENTAS[Código del producto Vendido],STOCK[[#This Row],[Code]])</f>
        <v>1</v>
      </c>
      <c r="L921" s="87">
        <f>STOCK[[#This Row],[Entradas]]-STOCK[[#This Row],[Salidas]]</f>
        <v>0</v>
      </c>
      <c r="M921" s="12">
        <f>STOCK[[#This Row],[Precio Final]]*10%</f>
        <v>2</v>
      </c>
      <c r="N921" s="12">
        <v>0</v>
      </c>
      <c r="O921" s="12">
        <v>0</v>
      </c>
      <c r="P921" s="12">
        <v>9.99</v>
      </c>
      <c r="Q921" s="87">
        <v>0</v>
      </c>
      <c r="R921" s="12">
        <v>0</v>
      </c>
      <c r="S921" s="12">
        <v>1.8</v>
      </c>
      <c r="T921" s="12">
        <f>STOCK[[#This Row],[Costo Unitario (USD)]]+STOCK[[#This Row],[Costo Envío (USD)]]+STOCK[[#This Row],[Comisión 10%]]</f>
        <v>13.790000000000001</v>
      </c>
      <c r="U921" s="12">
        <f>STOCK[[#This Row],[Costo total]]*1.5</f>
        <v>20.685000000000002</v>
      </c>
      <c r="V921" s="12">
        <v>20</v>
      </c>
      <c r="W921" s="12">
        <f>STOCK[[#This Row],[Precio Final]]-STOCK[[#This Row],[Costo total]]</f>
        <v>6.2099999999999991</v>
      </c>
      <c r="X921" s="12">
        <f>STOCK[[#This Row],[Ganancia Unitaria]]*STOCK[[#This Row],[Salidas]]</f>
        <v>6.2099999999999991</v>
      </c>
      <c r="Y921" s="12" t="s">
        <v>1881</v>
      </c>
      <c r="AA921" s="12">
        <f>STOCK[[#This Row],[Costo total]]*STOCK[[#This Row],[Entradas]]</f>
        <v>13.790000000000001</v>
      </c>
      <c r="AB921" s="12">
        <f>STOCK[[#This Row],[Stock Actual]]*STOCK[[#This Row],[Costo total]]</f>
        <v>0</v>
      </c>
    </row>
    <row r="922" spans="1:28" s="7" customFormat="1" ht="50" customHeight="1" x14ac:dyDescent="0.15">
      <c r="A922" s="7" t="s">
        <v>1823</v>
      </c>
      <c r="B922" s="70"/>
      <c r="C922" s="7" t="s">
        <v>4</v>
      </c>
      <c r="D922" s="7" t="s">
        <v>2057</v>
      </c>
      <c r="E922" s="7" t="s">
        <v>1862</v>
      </c>
      <c r="F922" s="7" t="s">
        <v>2083</v>
      </c>
      <c r="G922" s="7" t="s">
        <v>1144</v>
      </c>
      <c r="H922" s="7">
        <f>STOCK[[#This Row],[Precio Final]]</f>
        <v>30</v>
      </c>
      <c r="I922" s="7">
        <f>STOCK[[#This Row],[Precio Venta Ideal (x1.5)]]</f>
        <v>25.934999999999999</v>
      </c>
      <c r="J922" s="8">
        <v>1</v>
      </c>
      <c r="K922" s="8">
        <f>SUMIFS(VENTAS[Cantidad],VENTAS[Código del producto Vendido],STOCK[[#This Row],[Code]])</f>
        <v>0</v>
      </c>
      <c r="L922" s="8">
        <f>STOCK[[#This Row],[Entradas]]-STOCK[[#This Row],[Salidas]]</f>
        <v>1</v>
      </c>
      <c r="M922" s="7">
        <f>STOCK[[#This Row],[Precio Final]]*10%</f>
        <v>3</v>
      </c>
      <c r="N922" s="7">
        <v>0</v>
      </c>
      <c r="O922" s="7">
        <v>0</v>
      </c>
      <c r="P922" s="7">
        <v>12.49</v>
      </c>
      <c r="Q922" s="8">
        <v>0</v>
      </c>
      <c r="R922" s="7">
        <v>0</v>
      </c>
      <c r="S922" s="7">
        <v>1.8</v>
      </c>
      <c r="T922" s="12">
        <f>STOCK[[#This Row],[Costo Unitario (USD)]]+STOCK[[#This Row],[Costo Envío (USD)]]+STOCK[[#This Row],[Comisión 10%]]</f>
        <v>17.29</v>
      </c>
      <c r="U922" s="7">
        <f>STOCK[[#This Row],[Costo total]]*1.5</f>
        <v>25.934999999999999</v>
      </c>
      <c r="V922" s="7">
        <v>30</v>
      </c>
      <c r="W922" s="7">
        <f>STOCK[[#This Row],[Precio Final]]-STOCK[[#This Row],[Costo total]]</f>
        <v>12.71</v>
      </c>
      <c r="X922" s="7">
        <f>STOCK[[#This Row],[Ganancia Unitaria]]*STOCK[[#This Row],[Salidas]]</f>
        <v>0</v>
      </c>
      <c r="Y922" s="7" t="s">
        <v>1881</v>
      </c>
      <c r="AA922" s="7">
        <f>STOCK[[#This Row],[Costo total]]*STOCK[[#This Row],[Entradas]]</f>
        <v>17.29</v>
      </c>
      <c r="AB922" s="7">
        <f>STOCK[[#This Row],[Stock Actual]]*STOCK[[#This Row],[Costo total]]</f>
        <v>17.29</v>
      </c>
    </row>
    <row r="923" spans="1:28" s="12" customFormat="1" ht="50" customHeight="1" x14ac:dyDescent="0.15">
      <c r="A923" s="12" t="s">
        <v>1824</v>
      </c>
      <c r="B923" s="70"/>
      <c r="C923" s="12" t="s">
        <v>4</v>
      </c>
      <c r="D923" s="12" t="s">
        <v>2228</v>
      </c>
      <c r="E923" s="12" t="s">
        <v>1868</v>
      </c>
      <c r="F923" s="12" t="s">
        <v>2091</v>
      </c>
      <c r="G923" s="12" t="s">
        <v>1144</v>
      </c>
      <c r="H923" s="12">
        <f>STOCK[[#This Row],[Precio Final]]</f>
        <v>25</v>
      </c>
      <c r="I923" s="12">
        <f>STOCK[[#This Row],[Precio Venta Ideal (x1.5)]]</f>
        <v>23.685000000000002</v>
      </c>
      <c r="J923" s="87">
        <v>2</v>
      </c>
      <c r="K923" s="87">
        <f>SUMIFS(VENTAS[Cantidad],VENTAS[Código del producto Vendido],STOCK[[#This Row],[Code]])</f>
        <v>1</v>
      </c>
      <c r="L923" s="87">
        <f>STOCK[[#This Row],[Entradas]]-STOCK[[#This Row],[Salidas]]</f>
        <v>1</v>
      </c>
      <c r="M923" s="12">
        <f>STOCK[[#This Row],[Precio Final]]*10%</f>
        <v>2.5</v>
      </c>
      <c r="N923" s="12">
        <v>0</v>
      </c>
      <c r="O923" s="12">
        <v>0</v>
      </c>
      <c r="P923" s="12">
        <v>11.49</v>
      </c>
      <c r="Q923" s="87">
        <v>0</v>
      </c>
      <c r="R923" s="12">
        <v>0</v>
      </c>
      <c r="S923" s="12">
        <v>1.8</v>
      </c>
      <c r="T923" s="12">
        <f>STOCK[[#This Row],[Costo Unitario (USD)]]+STOCK[[#This Row],[Costo Envío (USD)]]+STOCK[[#This Row],[Comisión 10%]]</f>
        <v>15.790000000000001</v>
      </c>
      <c r="U923" s="12">
        <f>STOCK[[#This Row],[Costo total]]*1.5</f>
        <v>23.685000000000002</v>
      </c>
      <c r="V923" s="12">
        <v>25</v>
      </c>
      <c r="W923" s="12">
        <f>STOCK[[#This Row],[Precio Final]]-STOCK[[#This Row],[Costo total]]</f>
        <v>9.2099999999999991</v>
      </c>
      <c r="X923" s="12">
        <f>STOCK[[#This Row],[Ganancia Unitaria]]*STOCK[[#This Row],[Salidas]]</f>
        <v>9.2099999999999991</v>
      </c>
      <c r="Y923" s="12" t="s">
        <v>1881</v>
      </c>
      <c r="AA923" s="12">
        <f>STOCK[[#This Row],[Costo total]]*STOCK[[#This Row],[Entradas]]</f>
        <v>31.580000000000002</v>
      </c>
      <c r="AB923" s="12">
        <f>STOCK[[#This Row],[Stock Actual]]*STOCK[[#This Row],[Costo total]]</f>
        <v>15.790000000000001</v>
      </c>
    </row>
    <row r="924" spans="1:28" s="7" customFormat="1" ht="50" customHeight="1" x14ac:dyDescent="0.15">
      <c r="A924" s="7" t="s">
        <v>1825</v>
      </c>
      <c r="B924" s="70"/>
      <c r="C924" s="7" t="s">
        <v>4</v>
      </c>
      <c r="D924" s="7" t="s">
        <v>2228</v>
      </c>
      <c r="E924" s="7" t="s">
        <v>1866</v>
      </c>
      <c r="F924" s="7" t="s">
        <v>2089</v>
      </c>
      <c r="G924" s="7" t="s">
        <v>1144</v>
      </c>
      <c r="H924" s="7">
        <f>STOCK[[#This Row],[Precio Final]]</f>
        <v>18</v>
      </c>
      <c r="I924" s="7">
        <f>STOCK[[#This Row],[Precio Venta Ideal (x1.5)]]</f>
        <v>18.885000000000002</v>
      </c>
      <c r="J924" s="8">
        <v>2</v>
      </c>
      <c r="K924" s="8">
        <f>SUMIFS(VENTAS[Cantidad],VENTAS[Código del producto Vendido],STOCK[[#This Row],[Code]])</f>
        <v>1</v>
      </c>
      <c r="L924" s="8">
        <f>STOCK[[#This Row],[Entradas]]-STOCK[[#This Row],[Salidas]]</f>
        <v>1</v>
      </c>
      <c r="M924" s="7">
        <f>STOCK[[#This Row],[Precio Final]]*10%</f>
        <v>1.8</v>
      </c>
      <c r="N924" s="7">
        <v>0</v>
      </c>
      <c r="O924" s="7">
        <v>0</v>
      </c>
      <c r="P924" s="7">
        <v>8.99</v>
      </c>
      <c r="Q924" s="8">
        <v>0</v>
      </c>
      <c r="R924" s="7">
        <v>0</v>
      </c>
      <c r="S924" s="7">
        <v>1.8</v>
      </c>
      <c r="T924" s="12">
        <f>STOCK[[#This Row],[Costo Unitario (USD)]]+STOCK[[#This Row],[Costo Envío (USD)]]+STOCK[[#This Row],[Comisión 10%]]</f>
        <v>12.590000000000002</v>
      </c>
      <c r="U924" s="7">
        <f>STOCK[[#This Row],[Costo total]]*1.5</f>
        <v>18.885000000000002</v>
      </c>
      <c r="V924" s="7">
        <v>18</v>
      </c>
      <c r="W924" s="7">
        <f>STOCK[[#This Row],[Precio Final]]-STOCK[[#This Row],[Costo total]]</f>
        <v>5.4099999999999984</v>
      </c>
      <c r="X924" s="7">
        <f>STOCK[[#This Row],[Ganancia Unitaria]]*STOCK[[#This Row],[Salidas]]</f>
        <v>5.4099999999999984</v>
      </c>
      <c r="Y924" s="7" t="s">
        <v>1881</v>
      </c>
      <c r="AA924" s="7">
        <f>STOCK[[#This Row],[Costo total]]*STOCK[[#This Row],[Entradas]]</f>
        <v>25.180000000000003</v>
      </c>
      <c r="AB924" s="7">
        <f>STOCK[[#This Row],[Stock Actual]]*STOCK[[#This Row],[Costo total]]</f>
        <v>12.590000000000002</v>
      </c>
    </row>
    <row r="925" spans="1:28" s="12" customFormat="1" ht="50" customHeight="1" x14ac:dyDescent="0.15">
      <c r="A925" s="12" t="s">
        <v>1826</v>
      </c>
      <c r="B925" s="70"/>
      <c r="C925" s="12" t="s">
        <v>4</v>
      </c>
      <c r="D925" s="12" t="s">
        <v>2228</v>
      </c>
      <c r="E925" s="12" t="s">
        <v>1869</v>
      </c>
      <c r="F925" s="12" t="s">
        <v>2090</v>
      </c>
      <c r="G925" s="12" t="s">
        <v>1144</v>
      </c>
      <c r="H925" s="12">
        <f>STOCK[[#This Row],[Precio Final]]</f>
        <v>18</v>
      </c>
      <c r="I925" s="12">
        <f>STOCK[[#This Row],[Precio Venta Ideal (x1.5)]]</f>
        <v>20.385000000000002</v>
      </c>
      <c r="J925" s="87">
        <v>2</v>
      </c>
      <c r="K925" s="87">
        <f>SUMIFS(VENTAS[Cantidad],VENTAS[Código del producto Vendido],STOCK[[#This Row],[Code]])</f>
        <v>0</v>
      </c>
      <c r="L925" s="87">
        <f>STOCK[[#This Row],[Entradas]]-STOCK[[#This Row],[Salidas]]</f>
        <v>2</v>
      </c>
      <c r="M925" s="12">
        <f>STOCK[[#This Row],[Precio Final]]*10%</f>
        <v>1.8</v>
      </c>
      <c r="N925" s="12">
        <v>0</v>
      </c>
      <c r="O925" s="12">
        <v>0</v>
      </c>
      <c r="P925" s="12">
        <v>9.99</v>
      </c>
      <c r="Q925" s="87">
        <v>0</v>
      </c>
      <c r="R925" s="12">
        <v>0</v>
      </c>
      <c r="S925" s="12">
        <v>1.8</v>
      </c>
      <c r="T925" s="12">
        <f>STOCK[[#This Row],[Costo Unitario (USD)]]+STOCK[[#This Row],[Costo Envío (USD)]]+STOCK[[#This Row],[Comisión 10%]]</f>
        <v>13.590000000000002</v>
      </c>
      <c r="U925" s="12">
        <f>STOCK[[#This Row],[Costo total]]*1.5</f>
        <v>20.385000000000002</v>
      </c>
      <c r="V925" s="12">
        <v>18</v>
      </c>
      <c r="W925" s="12">
        <f>STOCK[[#This Row],[Precio Final]]-STOCK[[#This Row],[Costo total]]</f>
        <v>4.4099999999999984</v>
      </c>
      <c r="X925" s="12">
        <f>STOCK[[#This Row],[Ganancia Unitaria]]*STOCK[[#This Row],[Salidas]]</f>
        <v>0</v>
      </c>
      <c r="Y925" s="12" t="s">
        <v>1881</v>
      </c>
      <c r="AA925" s="12">
        <f>STOCK[[#This Row],[Costo total]]*STOCK[[#This Row],[Entradas]]</f>
        <v>27.180000000000003</v>
      </c>
      <c r="AB925" s="12">
        <f>STOCK[[#This Row],[Stock Actual]]*STOCK[[#This Row],[Costo total]]</f>
        <v>27.180000000000003</v>
      </c>
    </row>
    <row r="926" spans="1:28" s="7" customFormat="1" ht="50" customHeight="1" x14ac:dyDescent="0.15">
      <c r="A926" s="7" t="s">
        <v>1827</v>
      </c>
      <c r="B926" s="70"/>
      <c r="C926" s="7" t="s">
        <v>4</v>
      </c>
      <c r="D926" s="7" t="s">
        <v>2228</v>
      </c>
      <c r="E926" s="7" t="s">
        <v>2247</v>
      </c>
      <c r="F926" s="7" t="s">
        <v>2248</v>
      </c>
      <c r="G926" s="7" t="s">
        <v>1144</v>
      </c>
      <c r="H926" s="7">
        <f>STOCK[[#This Row],[Precio Final]]</f>
        <v>20</v>
      </c>
      <c r="I926" s="7">
        <f>STOCK[[#This Row],[Precio Venta Ideal (x1.5)]]</f>
        <v>19.185000000000002</v>
      </c>
      <c r="J926" s="8">
        <v>2</v>
      </c>
      <c r="K926" s="8">
        <f>SUMIFS(VENTAS[Cantidad],VENTAS[Código del producto Vendido],STOCK[[#This Row],[Code]])</f>
        <v>2</v>
      </c>
      <c r="L926" s="8">
        <f>STOCK[[#This Row],[Entradas]]-STOCK[[#This Row],[Salidas]]</f>
        <v>0</v>
      </c>
      <c r="M926" s="7">
        <f>STOCK[[#This Row],[Precio Final]]*10%</f>
        <v>2</v>
      </c>
      <c r="N926" s="7">
        <v>0</v>
      </c>
      <c r="O926" s="7">
        <v>0</v>
      </c>
      <c r="P926" s="7">
        <v>8.99</v>
      </c>
      <c r="Q926" s="8">
        <v>0</v>
      </c>
      <c r="R926" s="7">
        <v>0</v>
      </c>
      <c r="S926" s="7">
        <v>1.8</v>
      </c>
      <c r="T926" s="12">
        <f>STOCK[[#This Row],[Costo Unitario (USD)]]+STOCK[[#This Row],[Costo Envío (USD)]]+STOCK[[#This Row],[Comisión 10%]]</f>
        <v>12.790000000000001</v>
      </c>
      <c r="U926" s="7">
        <f>STOCK[[#This Row],[Costo total]]*1.5</f>
        <v>19.185000000000002</v>
      </c>
      <c r="V926" s="7">
        <v>20</v>
      </c>
      <c r="W926" s="7">
        <f>STOCK[[#This Row],[Precio Final]]-STOCK[[#This Row],[Costo total]]</f>
        <v>7.2099999999999991</v>
      </c>
      <c r="X926" s="7">
        <f>STOCK[[#This Row],[Ganancia Unitaria]]*STOCK[[#This Row],[Salidas]]</f>
        <v>14.419999999999998</v>
      </c>
      <c r="Y926" s="7" t="s">
        <v>1881</v>
      </c>
      <c r="AA926" s="7">
        <f>STOCK[[#This Row],[Costo total]]*STOCK[[#This Row],[Entradas]]</f>
        <v>25.580000000000002</v>
      </c>
      <c r="AB926" s="7">
        <f>STOCK[[#This Row],[Stock Actual]]*STOCK[[#This Row],[Costo total]]</f>
        <v>0</v>
      </c>
    </row>
    <row r="927" spans="1:28" s="12" customFormat="1" ht="50" customHeight="1" x14ac:dyDescent="0.15">
      <c r="A927" s="12" t="s">
        <v>1828</v>
      </c>
      <c r="B927" s="70"/>
      <c r="C927" s="12" t="s">
        <v>4</v>
      </c>
      <c r="D927" s="12" t="s">
        <v>2228</v>
      </c>
      <c r="E927" s="12" t="s">
        <v>2246</v>
      </c>
      <c r="F927" s="12" t="s">
        <v>2248</v>
      </c>
      <c r="G927" s="12" t="s">
        <v>1144</v>
      </c>
      <c r="H927" s="12">
        <f>STOCK[[#This Row],[Precio Final]]</f>
        <v>20</v>
      </c>
      <c r="I927" s="12">
        <f>STOCK[[#This Row],[Precio Venta Ideal (x1.5)]]</f>
        <v>19.185000000000002</v>
      </c>
      <c r="J927" s="87">
        <v>2</v>
      </c>
      <c r="K927" s="87">
        <f>SUMIFS(VENTAS[Cantidad],VENTAS[Código del producto Vendido],STOCK[[#This Row],[Code]])</f>
        <v>2</v>
      </c>
      <c r="L927" s="87">
        <f>STOCK[[#This Row],[Entradas]]-STOCK[[#This Row],[Salidas]]</f>
        <v>0</v>
      </c>
      <c r="M927" s="12">
        <f>STOCK[[#This Row],[Precio Final]]*10%</f>
        <v>2</v>
      </c>
      <c r="N927" s="12">
        <v>0</v>
      </c>
      <c r="O927" s="12">
        <v>0</v>
      </c>
      <c r="P927" s="12">
        <v>8.99</v>
      </c>
      <c r="Q927" s="87">
        <v>0</v>
      </c>
      <c r="R927" s="12">
        <v>0</v>
      </c>
      <c r="S927" s="12">
        <v>1.8</v>
      </c>
      <c r="T927" s="12">
        <f>STOCK[[#This Row],[Costo Unitario (USD)]]+STOCK[[#This Row],[Costo Envío (USD)]]+STOCK[[#This Row],[Comisión 10%]]</f>
        <v>12.790000000000001</v>
      </c>
      <c r="U927" s="12">
        <f>STOCK[[#This Row],[Costo total]]*1.5</f>
        <v>19.185000000000002</v>
      </c>
      <c r="V927" s="12">
        <v>20</v>
      </c>
      <c r="W927" s="12">
        <f>STOCK[[#This Row],[Precio Final]]-STOCK[[#This Row],[Costo total]]</f>
        <v>7.2099999999999991</v>
      </c>
      <c r="X927" s="12">
        <f>STOCK[[#This Row],[Ganancia Unitaria]]*STOCK[[#This Row],[Salidas]]</f>
        <v>14.419999999999998</v>
      </c>
      <c r="Y927" s="12" t="s">
        <v>1881</v>
      </c>
      <c r="AA927" s="12">
        <f>STOCK[[#This Row],[Costo total]]*STOCK[[#This Row],[Entradas]]</f>
        <v>25.580000000000002</v>
      </c>
      <c r="AB927" s="12">
        <f>STOCK[[#This Row],[Stock Actual]]*STOCK[[#This Row],[Costo total]]</f>
        <v>0</v>
      </c>
    </row>
    <row r="928" spans="1:28" s="7" customFormat="1" ht="50" customHeight="1" x14ac:dyDescent="0.15">
      <c r="A928" s="7" t="s">
        <v>1829</v>
      </c>
      <c r="B928" s="70"/>
      <c r="C928" s="7" t="s">
        <v>4</v>
      </c>
      <c r="D928" s="7" t="s">
        <v>2228</v>
      </c>
      <c r="E928" s="7" t="s">
        <v>1870</v>
      </c>
      <c r="F928" s="7" t="s">
        <v>2088</v>
      </c>
      <c r="G928" s="7" t="s">
        <v>1144</v>
      </c>
      <c r="H928" s="7">
        <f>STOCK[[#This Row],[Precio Final]]</f>
        <v>20</v>
      </c>
      <c r="I928" s="7">
        <f>STOCK[[#This Row],[Precio Venta Ideal (x1.5)]]</f>
        <v>20.685000000000002</v>
      </c>
      <c r="J928" s="8">
        <v>2</v>
      </c>
      <c r="K928" s="8">
        <f>SUMIFS(VENTAS[Cantidad],VENTAS[Código del producto Vendido],STOCK[[#This Row],[Code]])</f>
        <v>0</v>
      </c>
      <c r="L928" s="8">
        <f>STOCK[[#This Row],[Entradas]]-STOCK[[#This Row],[Salidas]]</f>
        <v>2</v>
      </c>
      <c r="M928" s="7">
        <f>STOCK[[#This Row],[Precio Final]]*10%</f>
        <v>2</v>
      </c>
      <c r="N928" s="7">
        <v>0</v>
      </c>
      <c r="O928" s="7">
        <v>0</v>
      </c>
      <c r="P928" s="7">
        <v>9.99</v>
      </c>
      <c r="Q928" s="8">
        <v>0</v>
      </c>
      <c r="R928" s="7">
        <v>0</v>
      </c>
      <c r="S928" s="7">
        <v>1.8</v>
      </c>
      <c r="T928" s="12">
        <f>STOCK[[#This Row],[Costo Unitario (USD)]]+STOCK[[#This Row],[Costo Envío (USD)]]+STOCK[[#This Row],[Comisión 10%]]</f>
        <v>13.790000000000001</v>
      </c>
      <c r="U928" s="7">
        <f>STOCK[[#This Row],[Costo total]]*1.5</f>
        <v>20.685000000000002</v>
      </c>
      <c r="V928" s="7">
        <v>20</v>
      </c>
      <c r="W928" s="7">
        <f>STOCK[[#This Row],[Precio Final]]-STOCK[[#This Row],[Costo total]]</f>
        <v>6.2099999999999991</v>
      </c>
      <c r="X928" s="7">
        <f>STOCK[[#This Row],[Ganancia Unitaria]]*STOCK[[#This Row],[Salidas]]</f>
        <v>0</v>
      </c>
      <c r="Y928" s="7" t="s">
        <v>1881</v>
      </c>
      <c r="AA928" s="7">
        <f>STOCK[[#This Row],[Costo total]]*STOCK[[#This Row],[Entradas]]</f>
        <v>27.580000000000002</v>
      </c>
      <c r="AB928" s="7">
        <f>STOCK[[#This Row],[Stock Actual]]*STOCK[[#This Row],[Costo total]]</f>
        <v>27.580000000000002</v>
      </c>
    </row>
    <row r="929" spans="1:28" s="12" customFormat="1" ht="50" customHeight="1" x14ac:dyDescent="0.15">
      <c r="A929" s="12" t="s">
        <v>1830</v>
      </c>
      <c r="B929" s="70"/>
      <c r="C929" s="12" t="s">
        <v>4</v>
      </c>
      <c r="D929" s="12" t="s">
        <v>2228</v>
      </c>
      <c r="E929" s="12" t="s">
        <v>2249</v>
      </c>
      <c r="F929" s="12" t="s">
        <v>2248</v>
      </c>
      <c r="G929" s="12" t="s">
        <v>1144</v>
      </c>
      <c r="H929" s="12">
        <f>STOCK[[#This Row],[Precio Final]]</f>
        <v>25</v>
      </c>
      <c r="I929" s="12">
        <f>STOCK[[#This Row],[Precio Venta Ideal (x1.5)]]</f>
        <v>27.434999999999999</v>
      </c>
      <c r="J929" s="87">
        <v>2</v>
      </c>
      <c r="K929" s="87">
        <f>SUMIFS(VENTAS[Cantidad],VENTAS[Código del producto Vendido],STOCK[[#This Row],[Code]])</f>
        <v>2</v>
      </c>
      <c r="L929" s="87">
        <f>STOCK[[#This Row],[Entradas]]-STOCK[[#This Row],[Salidas]]</f>
        <v>0</v>
      </c>
      <c r="M929" s="12">
        <f>STOCK[[#This Row],[Precio Final]]*10%</f>
        <v>2.5</v>
      </c>
      <c r="N929" s="12">
        <v>0</v>
      </c>
      <c r="O929" s="12">
        <v>0</v>
      </c>
      <c r="P929" s="12">
        <v>13.99</v>
      </c>
      <c r="Q929" s="87">
        <v>0</v>
      </c>
      <c r="R929" s="12">
        <v>0</v>
      </c>
      <c r="S929" s="12">
        <v>1.8</v>
      </c>
      <c r="T929" s="12">
        <f>STOCK[[#This Row],[Costo Unitario (USD)]]+STOCK[[#This Row],[Costo Envío (USD)]]+STOCK[[#This Row],[Comisión 10%]]</f>
        <v>18.29</v>
      </c>
      <c r="U929" s="12">
        <f>STOCK[[#This Row],[Costo total]]*1.5</f>
        <v>27.434999999999999</v>
      </c>
      <c r="V929" s="12">
        <v>25</v>
      </c>
      <c r="W929" s="12">
        <f>STOCK[[#This Row],[Precio Final]]-STOCK[[#This Row],[Costo total]]</f>
        <v>6.7100000000000009</v>
      </c>
      <c r="X929" s="12">
        <f>STOCK[[#This Row],[Ganancia Unitaria]]*STOCK[[#This Row],[Salidas]]</f>
        <v>13.420000000000002</v>
      </c>
      <c r="Y929" s="12" t="s">
        <v>1881</v>
      </c>
      <c r="AA929" s="12">
        <f>STOCK[[#This Row],[Costo total]]*STOCK[[#This Row],[Entradas]]</f>
        <v>36.58</v>
      </c>
      <c r="AB929" s="12">
        <f>STOCK[[#This Row],[Stock Actual]]*STOCK[[#This Row],[Costo total]]</f>
        <v>0</v>
      </c>
    </row>
    <row r="930" spans="1:28" s="7" customFormat="1" ht="50" customHeight="1" x14ac:dyDescent="0.15">
      <c r="A930" s="7" t="s">
        <v>1831</v>
      </c>
      <c r="B930" s="70"/>
      <c r="C930" s="7" t="s">
        <v>4</v>
      </c>
      <c r="D930" s="7" t="s">
        <v>2228</v>
      </c>
      <c r="E930" s="7" t="s">
        <v>2250</v>
      </c>
      <c r="F930" s="7" t="s">
        <v>2248</v>
      </c>
      <c r="G930" s="7" t="s">
        <v>1144</v>
      </c>
      <c r="H930" s="7">
        <f>STOCK[[#This Row],[Precio Final]]</f>
        <v>25</v>
      </c>
      <c r="I930" s="7">
        <f>STOCK[[#This Row],[Precio Venta Ideal (x1.5)]]</f>
        <v>27.434999999999999</v>
      </c>
      <c r="J930" s="8">
        <v>2</v>
      </c>
      <c r="K930" s="8">
        <f>SUMIFS(VENTAS[Cantidad],VENTAS[Código del producto Vendido],STOCK[[#This Row],[Code]])</f>
        <v>2</v>
      </c>
      <c r="L930" s="8">
        <f>STOCK[[#This Row],[Entradas]]-STOCK[[#This Row],[Salidas]]</f>
        <v>0</v>
      </c>
      <c r="M930" s="7">
        <f>STOCK[[#This Row],[Precio Final]]*10%</f>
        <v>2.5</v>
      </c>
      <c r="N930" s="7">
        <v>0</v>
      </c>
      <c r="O930" s="7">
        <v>0</v>
      </c>
      <c r="P930" s="7">
        <v>13.99</v>
      </c>
      <c r="Q930" s="8">
        <v>0</v>
      </c>
      <c r="R930" s="7">
        <v>0</v>
      </c>
      <c r="S930" s="7">
        <v>1.8</v>
      </c>
      <c r="T930" s="12">
        <f>STOCK[[#This Row],[Costo Unitario (USD)]]+STOCK[[#This Row],[Costo Envío (USD)]]+STOCK[[#This Row],[Comisión 10%]]</f>
        <v>18.29</v>
      </c>
      <c r="U930" s="7">
        <f>STOCK[[#This Row],[Costo total]]*1.5</f>
        <v>27.434999999999999</v>
      </c>
      <c r="V930" s="7">
        <v>25</v>
      </c>
      <c r="W930" s="7">
        <f>STOCK[[#This Row],[Precio Final]]-STOCK[[#This Row],[Costo total]]</f>
        <v>6.7100000000000009</v>
      </c>
      <c r="X930" s="7">
        <f>STOCK[[#This Row],[Ganancia Unitaria]]*STOCK[[#This Row],[Salidas]]</f>
        <v>13.420000000000002</v>
      </c>
      <c r="Y930" s="7" t="s">
        <v>1881</v>
      </c>
      <c r="AA930" s="7">
        <f>STOCK[[#This Row],[Costo total]]*STOCK[[#This Row],[Entradas]]</f>
        <v>36.58</v>
      </c>
      <c r="AB930" s="7">
        <f>STOCK[[#This Row],[Stock Actual]]*STOCK[[#This Row],[Costo total]]</f>
        <v>0</v>
      </c>
    </row>
    <row r="931" spans="1:28" s="12" customFormat="1" ht="50" customHeight="1" x14ac:dyDescent="0.15">
      <c r="A931" s="12" t="s">
        <v>1832</v>
      </c>
      <c r="B931" s="70"/>
      <c r="C931" s="12" t="s">
        <v>4</v>
      </c>
      <c r="D931" s="12" t="s">
        <v>2228</v>
      </c>
      <c r="E931" s="12" t="s">
        <v>1871</v>
      </c>
      <c r="F931" s="12" t="s">
        <v>2087</v>
      </c>
      <c r="G931" s="12" t="s">
        <v>1144</v>
      </c>
      <c r="H931" s="12">
        <f>STOCK[[#This Row],[Precio Final]]</f>
        <v>20</v>
      </c>
      <c r="I931" s="12">
        <f>STOCK[[#This Row],[Precio Venta Ideal (x1.5)]]</f>
        <v>20.685000000000002</v>
      </c>
      <c r="J931" s="87">
        <v>2</v>
      </c>
      <c r="K931" s="87">
        <f>SUMIFS(VENTAS[Cantidad],VENTAS[Código del producto Vendido],STOCK[[#This Row],[Code]])</f>
        <v>0</v>
      </c>
      <c r="L931" s="87">
        <f>STOCK[[#This Row],[Entradas]]-STOCK[[#This Row],[Salidas]]</f>
        <v>2</v>
      </c>
      <c r="M931" s="12">
        <f>STOCK[[#This Row],[Precio Final]]*10%</f>
        <v>2</v>
      </c>
      <c r="N931" s="12">
        <v>0</v>
      </c>
      <c r="O931" s="12">
        <v>0</v>
      </c>
      <c r="P931" s="12">
        <v>9.99</v>
      </c>
      <c r="Q931" s="87">
        <v>0</v>
      </c>
      <c r="R931" s="12">
        <v>0</v>
      </c>
      <c r="S931" s="12">
        <v>1.8</v>
      </c>
      <c r="T931" s="12">
        <f>STOCK[[#This Row],[Costo Unitario (USD)]]+STOCK[[#This Row],[Costo Envío (USD)]]+STOCK[[#This Row],[Comisión 10%]]</f>
        <v>13.790000000000001</v>
      </c>
      <c r="U931" s="12">
        <f>STOCK[[#This Row],[Costo total]]*1.5</f>
        <v>20.685000000000002</v>
      </c>
      <c r="V931" s="12">
        <v>20</v>
      </c>
      <c r="W931" s="12">
        <f>STOCK[[#This Row],[Precio Final]]-STOCK[[#This Row],[Costo total]]</f>
        <v>6.2099999999999991</v>
      </c>
      <c r="X931" s="12">
        <f>STOCK[[#This Row],[Ganancia Unitaria]]*STOCK[[#This Row],[Salidas]]</f>
        <v>0</v>
      </c>
      <c r="Y931" s="12" t="s">
        <v>1881</v>
      </c>
      <c r="AA931" s="12">
        <f>STOCK[[#This Row],[Costo total]]*STOCK[[#This Row],[Entradas]]</f>
        <v>27.580000000000002</v>
      </c>
      <c r="AB931" s="12">
        <f>STOCK[[#This Row],[Stock Actual]]*STOCK[[#This Row],[Costo total]]</f>
        <v>27.580000000000002</v>
      </c>
    </row>
    <row r="932" spans="1:28" s="7" customFormat="1" ht="50" customHeight="1" x14ac:dyDescent="0.15">
      <c r="A932" s="7" t="s">
        <v>1833</v>
      </c>
      <c r="B932" s="70"/>
      <c r="C932" s="7" t="s">
        <v>4</v>
      </c>
      <c r="D932" s="7" t="s">
        <v>2245</v>
      </c>
      <c r="E932" s="7" t="s">
        <v>1872</v>
      </c>
      <c r="F932" s="7" t="s">
        <v>2086</v>
      </c>
      <c r="G932" s="7" t="s">
        <v>1144</v>
      </c>
      <c r="H932" s="7">
        <f>STOCK[[#This Row],[Precio Final]]</f>
        <v>40</v>
      </c>
      <c r="I932" s="7">
        <f>STOCK[[#This Row],[Precio Venta Ideal (x1.5)]]</f>
        <v>42.435000000000002</v>
      </c>
      <c r="J932" s="8">
        <v>1</v>
      </c>
      <c r="K932" s="8">
        <f>SUMIFS(VENTAS[Cantidad],VENTAS[Código del producto Vendido],STOCK[[#This Row],[Code]])</f>
        <v>0</v>
      </c>
      <c r="L932" s="8">
        <f>STOCK[[#This Row],[Entradas]]-STOCK[[#This Row],[Salidas]]</f>
        <v>1</v>
      </c>
      <c r="M932" s="7">
        <f>STOCK[[#This Row],[Precio Final]]*10%</f>
        <v>4</v>
      </c>
      <c r="N932" s="7">
        <v>0</v>
      </c>
      <c r="O932" s="7">
        <v>0</v>
      </c>
      <c r="P932" s="7">
        <v>22.49</v>
      </c>
      <c r="Q932" s="8">
        <v>0</v>
      </c>
      <c r="R932" s="7">
        <v>0</v>
      </c>
      <c r="S932" s="7">
        <v>1.8</v>
      </c>
      <c r="T932" s="12">
        <f>STOCK[[#This Row],[Costo Unitario (USD)]]+STOCK[[#This Row],[Costo Envío (USD)]]+STOCK[[#This Row],[Comisión 10%]]</f>
        <v>28.29</v>
      </c>
      <c r="U932" s="7">
        <f>STOCK[[#This Row],[Costo total]]*1.5</f>
        <v>42.435000000000002</v>
      </c>
      <c r="V932" s="7">
        <v>40</v>
      </c>
      <c r="W932" s="7">
        <f>STOCK[[#This Row],[Precio Final]]-STOCK[[#This Row],[Costo total]]</f>
        <v>11.71</v>
      </c>
      <c r="X932" s="7">
        <f>STOCK[[#This Row],[Ganancia Unitaria]]*STOCK[[#This Row],[Salidas]]</f>
        <v>0</v>
      </c>
      <c r="Y932" s="7" t="s">
        <v>1881</v>
      </c>
      <c r="AA932" s="7">
        <f>STOCK[[#This Row],[Costo total]]*STOCK[[#This Row],[Entradas]]</f>
        <v>28.29</v>
      </c>
      <c r="AB932" s="7">
        <f>STOCK[[#This Row],[Stock Actual]]*STOCK[[#This Row],[Costo total]]</f>
        <v>28.29</v>
      </c>
    </row>
    <row r="933" spans="1:28" s="12" customFormat="1" ht="50" customHeight="1" x14ac:dyDescent="0.15">
      <c r="A933" s="12" t="s">
        <v>1834</v>
      </c>
      <c r="B933" s="70"/>
      <c r="C933" s="12" t="s">
        <v>4</v>
      </c>
      <c r="D933" s="12" t="s">
        <v>2245</v>
      </c>
      <c r="E933" s="12" t="s">
        <v>1872</v>
      </c>
      <c r="F933" s="12" t="s">
        <v>2085</v>
      </c>
      <c r="G933" s="12" t="s">
        <v>1144</v>
      </c>
      <c r="H933" s="12">
        <f>STOCK[[#This Row],[Precio Final]]</f>
        <v>40</v>
      </c>
      <c r="I933" s="12">
        <f>STOCK[[#This Row],[Precio Venta Ideal (x1.5)]]</f>
        <v>42.435000000000002</v>
      </c>
      <c r="J933" s="87">
        <v>1</v>
      </c>
      <c r="K933" s="87">
        <f>SUMIFS(VENTAS[Cantidad],VENTAS[Código del producto Vendido],STOCK[[#This Row],[Code]])</f>
        <v>1</v>
      </c>
      <c r="L933" s="87">
        <f>STOCK[[#This Row],[Entradas]]-STOCK[[#This Row],[Salidas]]</f>
        <v>0</v>
      </c>
      <c r="M933" s="12">
        <f>STOCK[[#This Row],[Precio Final]]*10%</f>
        <v>4</v>
      </c>
      <c r="N933" s="12">
        <v>0</v>
      </c>
      <c r="O933" s="12">
        <v>0</v>
      </c>
      <c r="P933" s="12">
        <v>22.49</v>
      </c>
      <c r="Q933" s="87">
        <v>0</v>
      </c>
      <c r="R933" s="12">
        <v>0</v>
      </c>
      <c r="S933" s="12">
        <v>1.8</v>
      </c>
      <c r="T933" s="12">
        <f>STOCK[[#This Row],[Costo Unitario (USD)]]+STOCK[[#This Row],[Costo Envío (USD)]]+STOCK[[#This Row],[Comisión 10%]]</f>
        <v>28.29</v>
      </c>
      <c r="U933" s="12">
        <f>STOCK[[#This Row],[Costo total]]*1.5</f>
        <v>42.435000000000002</v>
      </c>
      <c r="V933" s="12">
        <v>40</v>
      </c>
      <c r="W933" s="12">
        <f>STOCK[[#This Row],[Precio Final]]-STOCK[[#This Row],[Costo total]]</f>
        <v>11.71</v>
      </c>
      <c r="X933" s="12">
        <f>STOCK[[#This Row],[Ganancia Unitaria]]*STOCK[[#This Row],[Salidas]]</f>
        <v>11.71</v>
      </c>
      <c r="Y933" s="12" t="s">
        <v>1881</v>
      </c>
      <c r="AA933" s="12">
        <f>STOCK[[#This Row],[Costo total]]*STOCK[[#This Row],[Entradas]]</f>
        <v>28.29</v>
      </c>
      <c r="AB933" s="12">
        <f>STOCK[[#This Row],[Stock Actual]]*STOCK[[#This Row],[Costo total]]</f>
        <v>0</v>
      </c>
    </row>
    <row r="934" spans="1:28" s="7" customFormat="1" ht="50" customHeight="1" x14ac:dyDescent="0.15">
      <c r="A934" s="7" t="s">
        <v>1835</v>
      </c>
      <c r="B934" s="70"/>
      <c r="C934" s="7" t="s">
        <v>4</v>
      </c>
      <c r="D934" s="7" t="s">
        <v>1961</v>
      </c>
      <c r="E934" s="7" t="s">
        <v>1872</v>
      </c>
      <c r="F934" s="7" t="s">
        <v>2084</v>
      </c>
      <c r="G934" s="7" t="s">
        <v>1144</v>
      </c>
      <c r="H934" s="7">
        <f>STOCK[[#This Row],[Precio Final]]</f>
        <v>40</v>
      </c>
      <c r="I934" s="7">
        <f>STOCK[[#This Row],[Precio Venta Ideal (x1.5)]]</f>
        <v>42.435000000000002</v>
      </c>
      <c r="J934" s="8">
        <v>1</v>
      </c>
      <c r="K934" s="8">
        <f>SUMIFS(VENTAS[Cantidad],VENTAS[Código del producto Vendido],STOCK[[#This Row],[Code]])</f>
        <v>1</v>
      </c>
      <c r="L934" s="8">
        <f>STOCK[[#This Row],[Entradas]]-STOCK[[#This Row],[Salidas]]</f>
        <v>0</v>
      </c>
      <c r="M934" s="7">
        <f>STOCK[[#This Row],[Precio Final]]*10%</f>
        <v>4</v>
      </c>
      <c r="N934" s="7">
        <v>0</v>
      </c>
      <c r="O934" s="7">
        <v>0</v>
      </c>
      <c r="P934" s="7">
        <v>22.49</v>
      </c>
      <c r="Q934" s="8">
        <v>0</v>
      </c>
      <c r="R934" s="7">
        <v>0</v>
      </c>
      <c r="S934" s="7">
        <v>1.8</v>
      </c>
      <c r="T934" s="12">
        <f>STOCK[[#This Row],[Costo Unitario (USD)]]+STOCK[[#This Row],[Costo Envío (USD)]]+STOCK[[#This Row],[Comisión 10%]]</f>
        <v>28.29</v>
      </c>
      <c r="U934" s="7">
        <f>STOCK[[#This Row],[Costo total]]*1.5</f>
        <v>42.435000000000002</v>
      </c>
      <c r="V934" s="7">
        <v>40</v>
      </c>
      <c r="W934" s="7">
        <f>STOCK[[#This Row],[Precio Final]]-STOCK[[#This Row],[Costo total]]</f>
        <v>11.71</v>
      </c>
      <c r="X934" s="7">
        <f>STOCK[[#This Row],[Ganancia Unitaria]]*STOCK[[#This Row],[Salidas]]</f>
        <v>11.71</v>
      </c>
      <c r="Y934" s="7" t="s">
        <v>1881</v>
      </c>
      <c r="AA934" s="7">
        <f>STOCK[[#This Row],[Costo total]]*STOCK[[#This Row],[Entradas]]</f>
        <v>28.29</v>
      </c>
      <c r="AB934" s="7">
        <f>STOCK[[#This Row],[Stock Actual]]*STOCK[[#This Row],[Costo total]]</f>
        <v>0</v>
      </c>
    </row>
    <row r="935" spans="1:28" s="12" customFormat="1" ht="50" customHeight="1" x14ac:dyDescent="0.15">
      <c r="A935" s="12" t="s">
        <v>1836</v>
      </c>
      <c r="B935" s="70"/>
      <c r="C935" s="12" t="s">
        <v>4</v>
      </c>
      <c r="D935" s="12" t="s">
        <v>2245</v>
      </c>
      <c r="E935" s="12" t="s">
        <v>1872</v>
      </c>
      <c r="F935" s="12" t="s">
        <v>2083</v>
      </c>
      <c r="G935" s="12" t="s">
        <v>1144</v>
      </c>
      <c r="H935" s="12">
        <f>STOCK[[#This Row],[Precio Final]]</f>
        <v>40</v>
      </c>
      <c r="I935" s="12">
        <f>STOCK[[#This Row],[Precio Venta Ideal (x1.5)]]</f>
        <v>42.435000000000002</v>
      </c>
      <c r="J935" s="87">
        <v>1</v>
      </c>
      <c r="K935" s="87">
        <f>SUMIFS(VENTAS[Cantidad],VENTAS[Código del producto Vendido],STOCK[[#This Row],[Code]])</f>
        <v>0</v>
      </c>
      <c r="L935" s="87">
        <f>STOCK[[#This Row],[Entradas]]-STOCK[[#This Row],[Salidas]]</f>
        <v>1</v>
      </c>
      <c r="M935" s="12">
        <f>STOCK[[#This Row],[Precio Final]]*10%</f>
        <v>4</v>
      </c>
      <c r="N935" s="12">
        <v>0</v>
      </c>
      <c r="O935" s="12">
        <v>0</v>
      </c>
      <c r="P935" s="12">
        <v>22.49</v>
      </c>
      <c r="Q935" s="87">
        <v>0</v>
      </c>
      <c r="R935" s="12">
        <v>0</v>
      </c>
      <c r="S935" s="12">
        <v>1.8</v>
      </c>
      <c r="T935" s="12">
        <f>STOCK[[#This Row],[Costo Unitario (USD)]]+STOCK[[#This Row],[Costo Envío (USD)]]+STOCK[[#This Row],[Comisión 10%]]</f>
        <v>28.29</v>
      </c>
      <c r="U935" s="12">
        <f>STOCK[[#This Row],[Costo total]]*1.5</f>
        <v>42.435000000000002</v>
      </c>
      <c r="V935" s="12">
        <v>40</v>
      </c>
      <c r="W935" s="12">
        <f>STOCK[[#This Row],[Precio Final]]-STOCK[[#This Row],[Costo total]]</f>
        <v>11.71</v>
      </c>
      <c r="X935" s="12">
        <f>STOCK[[#This Row],[Ganancia Unitaria]]*STOCK[[#This Row],[Salidas]]</f>
        <v>0</v>
      </c>
      <c r="Y935" s="12" t="s">
        <v>1881</v>
      </c>
      <c r="AA935" s="12">
        <f>STOCK[[#This Row],[Costo total]]*STOCK[[#This Row],[Entradas]]</f>
        <v>28.29</v>
      </c>
      <c r="AB935" s="12">
        <f>STOCK[[#This Row],[Stock Actual]]*STOCK[[#This Row],[Costo total]]</f>
        <v>28.29</v>
      </c>
    </row>
    <row r="936" spans="1:28" s="7" customFormat="1" ht="50" customHeight="1" x14ac:dyDescent="0.15">
      <c r="A936" s="7" t="s">
        <v>1837</v>
      </c>
      <c r="B936" s="70"/>
      <c r="C936" s="7" t="s">
        <v>4</v>
      </c>
      <c r="D936" s="7" t="s">
        <v>26</v>
      </c>
      <c r="E936" s="7" t="s">
        <v>1873</v>
      </c>
      <c r="F936" s="7" t="s">
        <v>2082</v>
      </c>
      <c r="G936" s="7" t="s">
        <v>1874</v>
      </c>
      <c r="H936" s="7">
        <f>STOCK[[#This Row],[Precio Final]]</f>
        <v>30</v>
      </c>
      <c r="I936" s="7">
        <f>STOCK[[#This Row],[Precio Venta Ideal (x1.5)]]</f>
        <v>33.57</v>
      </c>
      <c r="J936" s="8">
        <v>1</v>
      </c>
      <c r="K936" s="8">
        <f>SUMIFS(VENTAS[Cantidad],VENTAS[Código del producto Vendido],STOCK[[#This Row],[Code]])</f>
        <v>0</v>
      </c>
      <c r="L936" s="8">
        <f>STOCK[[#This Row],[Entradas]]-STOCK[[#This Row],[Salidas]]</f>
        <v>1</v>
      </c>
      <c r="M936" s="7">
        <f>STOCK[[#This Row],[Precio Final]]*10%</f>
        <v>3</v>
      </c>
      <c r="N936" s="7">
        <v>0</v>
      </c>
      <c r="O936" s="7">
        <v>0</v>
      </c>
      <c r="P936" s="7">
        <v>17.88</v>
      </c>
      <c r="Q936" s="8">
        <v>0</v>
      </c>
      <c r="R936" s="7">
        <v>0</v>
      </c>
      <c r="S936" s="7">
        <v>1.5</v>
      </c>
      <c r="T936" s="12">
        <f>STOCK[[#This Row],[Costo Unitario (USD)]]+STOCK[[#This Row],[Costo Envío (USD)]]+STOCK[[#This Row],[Comisión 10%]]</f>
        <v>22.38</v>
      </c>
      <c r="U936" s="7">
        <f>STOCK[[#This Row],[Costo total]]*1.5</f>
        <v>33.57</v>
      </c>
      <c r="V936" s="7">
        <v>30</v>
      </c>
      <c r="W936" s="7">
        <f>STOCK[[#This Row],[Precio Final]]-STOCK[[#This Row],[Costo total]]</f>
        <v>7.620000000000001</v>
      </c>
      <c r="X936" s="7">
        <f>STOCK[[#This Row],[Ganancia Unitaria]]*STOCK[[#This Row],[Salidas]]</f>
        <v>0</v>
      </c>
      <c r="Y936" s="7" t="s">
        <v>1880</v>
      </c>
      <c r="AA936" s="7">
        <f>STOCK[[#This Row],[Costo total]]*STOCK[[#This Row],[Entradas]]</f>
        <v>22.38</v>
      </c>
      <c r="AB936" s="7">
        <f>STOCK[[#This Row],[Stock Actual]]*STOCK[[#This Row],[Costo total]]</f>
        <v>22.38</v>
      </c>
    </row>
    <row r="937" spans="1:28" s="12" customFormat="1" ht="50" customHeight="1" x14ac:dyDescent="0.15">
      <c r="A937" s="12" t="s">
        <v>1838</v>
      </c>
      <c r="B937" s="70"/>
      <c r="C937" s="12" t="s">
        <v>4</v>
      </c>
      <c r="D937" s="12" t="s">
        <v>2057</v>
      </c>
      <c r="E937" s="12" t="s">
        <v>1873</v>
      </c>
      <c r="F937" s="12" t="s">
        <v>2081</v>
      </c>
      <c r="G937" s="12" t="s">
        <v>1874</v>
      </c>
      <c r="H937" s="12">
        <f>STOCK[[#This Row],[Precio Final]]</f>
        <v>32</v>
      </c>
      <c r="I937" s="12">
        <f>STOCK[[#This Row],[Precio Venta Ideal (x1.5)]]</f>
        <v>33.869999999999997</v>
      </c>
      <c r="J937" s="87">
        <v>1</v>
      </c>
      <c r="K937" s="87">
        <f>SUMIFS(VENTAS[Cantidad],VENTAS[Código del producto Vendido],STOCK[[#This Row],[Code]])</f>
        <v>1</v>
      </c>
      <c r="L937" s="87">
        <f>STOCK[[#This Row],[Entradas]]-STOCK[[#This Row],[Salidas]]</f>
        <v>0</v>
      </c>
      <c r="M937" s="12">
        <f>STOCK[[#This Row],[Precio Final]]*10%</f>
        <v>3.2</v>
      </c>
      <c r="N937" s="12">
        <v>0</v>
      </c>
      <c r="O937" s="12">
        <v>0</v>
      </c>
      <c r="P937" s="12">
        <v>17.88</v>
      </c>
      <c r="Q937" s="87">
        <v>0</v>
      </c>
      <c r="R937" s="12">
        <v>0</v>
      </c>
      <c r="S937" s="12">
        <v>1.5</v>
      </c>
      <c r="T937" s="12">
        <f>STOCK[[#This Row],[Costo Unitario (USD)]]+STOCK[[#This Row],[Costo Envío (USD)]]+STOCK[[#This Row],[Comisión 10%]]</f>
        <v>22.58</v>
      </c>
      <c r="U937" s="12">
        <f>STOCK[[#This Row],[Costo total]]*1.5</f>
        <v>33.869999999999997</v>
      </c>
      <c r="V937" s="12">
        <v>32</v>
      </c>
      <c r="W937" s="12">
        <f>STOCK[[#This Row],[Precio Final]]-STOCK[[#This Row],[Costo total]]</f>
        <v>9.4200000000000017</v>
      </c>
      <c r="X937" s="12">
        <f>STOCK[[#This Row],[Ganancia Unitaria]]*STOCK[[#This Row],[Salidas]]</f>
        <v>9.4200000000000017</v>
      </c>
      <c r="Y937" s="12" t="s">
        <v>1880</v>
      </c>
      <c r="AA937" s="12">
        <f>STOCK[[#This Row],[Costo total]]*STOCK[[#This Row],[Entradas]]</f>
        <v>22.58</v>
      </c>
      <c r="AB937" s="12">
        <f>STOCK[[#This Row],[Stock Actual]]*STOCK[[#This Row],[Costo total]]</f>
        <v>0</v>
      </c>
    </row>
    <row r="938" spans="1:28" s="7" customFormat="1" ht="50" customHeight="1" x14ac:dyDescent="0.15">
      <c r="A938" s="7" t="s">
        <v>1839</v>
      </c>
      <c r="B938" s="70"/>
      <c r="C938" s="7" t="s">
        <v>4</v>
      </c>
      <c r="D938" s="7" t="s">
        <v>26</v>
      </c>
      <c r="E938" s="7" t="s">
        <v>1873</v>
      </c>
      <c r="F938" s="7" t="s">
        <v>2080</v>
      </c>
      <c r="G938" s="7" t="s">
        <v>1874</v>
      </c>
      <c r="H938" s="7">
        <f>STOCK[[#This Row],[Precio Final]]</f>
        <v>30</v>
      </c>
      <c r="I938" s="7">
        <f>STOCK[[#This Row],[Precio Venta Ideal (x1.5)]]</f>
        <v>33.57</v>
      </c>
      <c r="J938" s="8">
        <v>2</v>
      </c>
      <c r="K938" s="8">
        <f>SUMIFS(VENTAS[Cantidad],VENTAS[Código del producto Vendido],STOCK[[#This Row],[Code]])</f>
        <v>0</v>
      </c>
      <c r="L938" s="8">
        <f>STOCK[[#This Row],[Entradas]]-STOCK[[#This Row],[Salidas]]</f>
        <v>2</v>
      </c>
      <c r="M938" s="7">
        <f>STOCK[[#This Row],[Precio Final]]*10%</f>
        <v>3</v>
      </c>
      <c r="N938" s="7">
        <v>0</v>
      </c>
      <c r="O938" s="7">
        <v>0</v>
      </c>
      <c r="P938" s="7">
        <v>17.88</v>
      </c>
      <c r="Q938" s="8">
        <v>0</v>
      </c>
      <c r="R938" s="7">
        <v>0</v>
      </c>
      <c r="S938" s="7">
        <v>1.5</v>
      </c>
      <c r="T938" s="12">
        <f>STOCK[[#This Row],[Costo Unitario (USD)]]+STOCK[[#This Row],[Costo Envío (USD)]]+STOCK[[#This Row],[Comisión 10%]]</f>
        <v>22.38</v>
      </c>
      <c r="U938" s="7">
        <f>STOCK[[#This Row],[Costo total]]*1.5</f>
        <v>33.57</v>
      </c>
      <c r="V938" s="7">
        <v>30</v>
      </c>
      <c r="W938" s="7">
        <f>STOCK[[#This Row],[Precio Final]]-STOCK[[#This Row],[Costo total]]</f>
        <v>7.620000000000001</v>
      </c>
      <c r="X938" s="7">
        <f>STOCK[[#This Row],[Ganancia Unitaria]]*STOCK[[#This Row],[Salidas]]</f>
        <v>0</v>
      </c>
      <c r="Y938" s="7" t="s">
        <v>1880</v>
      </c>
      <c r="AA938" s="7">
        <f>STOCK[[#This Row],[Costo total]]*STOCK[[#This Row],[Entradas]]</f>
        <v>44.76</v>
      </c>
      <c r="AB938" s="7">
        <f>STOCK[[#This Row],[Stock Actual]]*STOCK[[#This Row],[Costo total]]</f>
        <v>44.76</v>
      </c>
    </row>
    <row r="939" spans="1:28" s="12" customFormat="1" ht="50" customHeight="1" x14ac:dyDescent="0.15">
      <c r="A939" s="12" t="s">
        <v>1840</v>
      </c>
      <c r="B939" s="70"/>
      <c r="C939" s="12" t="s">
        <v>4</v>
      </c>
      <c r="D939" s="12" t="s">
        <v>2055</v>
      </c>
      <c r="E939" s="12" t="s">
        <v>2239</v>
      </c>
      <c r="F939" s="12" t="s">
        <v>2238</v>
      </c>
      <c r="G939" s="12" t="s">
        <v>1874</v>
      </c>
      <c r="H939" s="12">
        <f>STOCK[[#This Row],[Precio Final]]</f>
        <v>35</v>
      </c>
      <c r="I939" s="12">
        <f>STOCK[[#This Row],[Precio Venta Ideal (x1.5)]]</f>
        <v>39.72</v>
      </c>
      <c r="J939" s="87">
        <v>1</v>
      </c>
      <c r="K939" s="87">
        <f>SUMIFS(VENTAS[Cantidad],VENTAS[Código del producto Vendido],STOCK[[#This Row],[Code]])</f>
        <v>1</v>
      </c>
      <c r="L939" s="87">
        <f>STOCK[[#This Row],[Entradas]]-STOCK[[#This Row],[Salidas]]</f>
        <v>0</v>
      </c>
      <c r="M939" s="12">
        <f>STOCK[[#This Row],[Precio Final]]*10%</f>
        <v>3.5</v>
      </c>
      <c r="N939" s="12">
        <v>0</v>
      </c>
      <c r="O939" s="12">
        <v>0</v>
      </c>
      <c r="P939" s="12">
        <v>20.48</v>
      </c>
      <c r="Q939" s="87">
        <v>0</v>
      </c>
      <c r="R939" s="12">
        <v>0</v>
      </c>
      <c r="S939" s="12">
        <v>2.5</v>
      </c>
      <c r="T939" s="12">
        <f>STOCK[[#This Row],[Costo Unitario (USD)]]+STOCK[[#This Row],[Costo Envío (USD)]]+STOCK[[#This Row],[Comisión 10%]]</f>
        <v>26.48</v>
      </c>
      <c r="U939" s="12">
        <f>STOCK[[#This Row],[Costo total]]*1.5</f>
        <v>39.72</v>
      </c>
      <c r="V939" s="12">
        <v>35</v>
      </c>
      <c r="W939" s="12">
        <f>STOCK[[#This Row],[Precio Final]]-STOCK[[#This Row],[Costo total]]</f>
        <v>8.52</v>
      </c>
      <c r="X939" s="12">
        <f>STOCK[[#This Row],[Ganancia Unitaria]]*STOCK[[#This Row],[Salidas]]</f>
        <v>8.52</v>
      </c>
      <c r="Y939" s="12" t="s">
        <v>1880</v>
      </c>
      <c r="AA939" s="12">
        <f>STOCK[[#This Row],[Costo total]]*STOCK[[#This Row],[Entradas]]</f>
        <v>26.48</v>
      </c>
      <c r="AB939" s="12">
        <f>STOCK[[#This Row],[Stock Actual]]*STOCK[[#This Row],[Costo total]]</f>
        <v>0</v>
      </c>
    </row>
    <row r="940" spans="1:28" s="7" customFormat="1" ht="50" customHeight="1" x14ac:dyDescent="0.15">
      <c r="A940" s="7" t="s">
        <v>1841</v>
      </c>
      <c r="B940" s="70"/>
      <c r="C940" s="7" t="s">
        <v>4</v>
      </c>
      <c r="D940" s="7" t="s">
        <v>2055</v>
      </c>
      <c r="E940" s="7" t="s">
        <v>2240</v>
      </c>
      <c r="F940" s="7" t="s">
        <v>2238</v>
      </c>
      <c r="G940" s="7" t="s">
        <v>1874</v>
      </c>
      <c r="H940" s="7">
        <f>STOCK[[#This Row],[Precio Final]]</f>
        <v>35</v>
      </c>
      <c r="I940" s="7">
        <f>STOCK[[#This Row],[Precio Venta Ideal (x1.5)]]</f>
        <v>39.72</v>
      </c>
      <c r="J940" s="8">
        <v>1</v>
      </c>
      <c r="K940" s="8">
        <f>SUMIFS(VENTAS[Cantidad],VENTAS[Código del producto Vendido],STOCK[[#This Row],[Code]])</f>
        <v>1</v>
      </c>
      <c r="L940" s="8">
        <f>STOCK[[#This Row],[Entradas]]-STOCK[[#This Row],[Salidas]]</f>
        <v>0</v>
      </c>
      <c r="M940" s="7">
        <f>STOCK[[#This Row],[Precio Final]]*10%</f>
        <v>3.5</v>
      </c>
      <c r="N940" s="7">
        <v>0</v>
      </c>
      <c r="O940" s="7">
        <v>0</v>
      </c>
      <c r="P940" s="7">
        <v>20.48</v>
      </c>
      <c r="Q940" s="8">
        <v>0</v>
      </c>
      <c r="R940" s="7">
        <v>0</v>
      </c>
      <c r="S940" s="7">
        <v>2.5</v>
      </c>
      <c r="T940" s="12">
        <f>STOCK[[#This Row],[Costo Unitario (USD)]]+STOCK[[#This Row],[Costo Envío (USD)]]+STOCK[[#This Row],[Comisión 10%]]</f>
        <v>26.48</v>
      </c>
      <c r="U940" s="7">
        <f>STOCK[[#This Row],[Costo total]]*1.5</f>
        <v>39.72</v>
      </c>
      <c r="V940" s="7">
        <v>35</v>
      </c>
      <c r="W940" s="7">
        <f>STOCK[[#This Row],[Precio Final]]-STOCK[[#This Row],[Costo total]]</f>
        <v>8.52</v>
      </c>
      <c r="X940" s="7">
        <f>STOCK[[#This Row],[Ganancia Unitaria]]*STOCK[[#This Row],[Salidas]]</f>
        <v>8.52</v>
      </c>
      <c r="Y940" s="7" t="s">
        <v>1880</v>
      </c>
      <c r="AA940" s="7">
        <f>STOCK[[#This Row],[Costo total]]*STOCK[[#This Row],[Entradas]]</f>
        <v>26.48</v>
      </c>
      <c r="AB940" s="7">
        <f>STOCK[[#This Row],[Stock Actual]]*STOCK[[#This Row],[Costo total]]</f>
        <v>0</v>
      </c>
    </row>
    <row r="941" spans="1:28" s="12" customFormat="1" ht="50" customHeight="1" x14ac:dyDescent="0.15">
      <c r="A941" s="12" t="s">
        <v>1902</v>
      </c>
      <c r="B941" s="70"/>
      <c r="C941" s="12" t="s">
        <v>4</v>
      </c>
      <c r="D941" s="12" t="s">
        <v>2057</v>
      </c>
      <c r="E941" s="12" t="s">
        <v>1904</v>
      </c>
      <c r="F941" s="12" t="s">
        <v>2079</v>
      </c>
      <c r="G941" s="12" t="s">
        <v>1874</v>
      </c>
      <c r="H941" s="12">
        <f>STOCK[[#This Row],[Precio Final]]</f>
        <v>35</v>
      </c>
      <c r="I941" s="12">
        <f>STOCK[[#This Row],[Precio Venta Ideal (x1.5)]]</f>
        <v>40.755000000000003</v>
      </c>
      <c r="J941" s="87">
        <v>1</v>
      </c>
      <c r="K941" s="87">
        <f>SUMIFS(VENTAS[Cantidad],VENTAS[Código del producto Vendido],STOCK[[#This Row],[Code]])</f>
        <v>1</v>
      </c>
      <c r="L941" s="87">
        <f>STOCK[[#This Row],[Entradas]]-STOCK[[#This Row],[Salidas]]</f>
        <v>0</v>
      </c>
      <c r="M941" s="12">
        <f>STOCK[[#This Row],[Precio Final]]*10%</f>
        <v>3.5</v>
      </c>
      <c r="N941" s="12">
        <v>0</v>
      </c>
      <c r="O941" s="12">
        <v>0</v>
      </c>
      <c r="P941" s="12">
        <v>22.17</v>
      </c>
      <c r="Q941" s="87">
        <v>0</v>
      </c>
      <c r="R941" s="12">
        <v>0</v>
      </c>
      <c r="S941" s="12">
        <v>1.5</v>
      </c>
      <c r="T941" s="12">
        <f>STOCK[[#This Row],[Costo Unitario (USD)]]+STOCK[[#This Row],[Costo Envío (USD)]]+STOCK[[#This Row],[Comisión 10%]]</f>
        <v>27.17</v>
      </c>
      <c r="U941" s="12">
        <f>STOCK[[#This Row],[Costo total]]*1.5</f>
        <v>40.755000000000003</v>
      </c>
      <c r="V941" s="12">
        <v>35</v>
      </c>
      <c r="W941" s="12">
        <f>STOCK[[#This Row],[Precio Final]]-STOCK[[#This Row],[Costo total]]</f>
        <v>7.8299999999999983</v>
      </c>
      <c r="X941" s="12">
        <f>STOCK[[#This Row],[Ganancia Unitaria]]*STOCK[[#This Row],[Salidas]]</f>
        <v>7.8299999999999983</v>
      </c>
      <c r="Y941" s="12" t="s">
        <v>1880</v>
      </c>
      <c r="AA941" s="12">
        <f>STOCK[[#This Row],[Costo total]]*STOCK[[#This Row],[Entradas]]</f>
        <v>27.17</v>
      </c>
      <c r="AB941" s="12">
        <f>STOCK[[#This Row],[Stock Actual]]*STOCK[[#This Row],[Costo total]]</f>
        <v>0</v>
      </c>
    </row>
    <row r="942" spans="1:28" s="7" customFormat="1" ht="50" customHeight="1" x14ac:dyDescent="0.15">
      <c r="A942" s="7" t="s">
        <v>1903</v>
      </c>
      <c r="B942" s="70"/>
      <c r="C942" s="7" t="s">
        <v>4</v>
      </c>
      <c r="D942" s="7" t="s">
        <v>26</v>
      </c>
      <c r="E942" s="7" t="s">
        <v>1901</v>
      </c>
      <c r="F942" s="7" t="s">
        <v>2078</v>
      </c>
      <c r="G942" s="7" t="s">
        <v>1874</v>
      </c>
      <c r="H942" s="7">
        <f>STOCK[[#This Row],[Precio Final]]</f>
        <v>35</v>
      </c>
      <c r="I942" s="7">
        <f>STOCK[[#This Row],[Precio Venta Ideal (x1.5)]]</f>
        <v>40.230000000000004</v>
      </c>
      <c r="J942" s="8">
        <v>1</v>
      </c>
      <c r="K942" s="8">
        <f>SUMIFS(VENTAS[Cantidad],VENTAS[Código del producto Vendido],STOCK[[#This Row],[Code]])</f>
        <v>0</v>
      </c>
      <c r="L942" s="8">
        <f>STOCK[[#This Row],[Entradas]]-STOCK[[#This Row],[Salidas]]</f>
        <v>1</v>
      </c>
      <c r="M942" s="7">
        <f>STOCK[[#This Row],[Precio Final]]*10%</f>
        <v>3.5</v>
      </c>
      <c r="N942" s="7">
        <v>0</v>
      </c>
      <c r="O942" s="7">
        <v>0</v>
      </c>
      <c r="P942" s="7">
        <v>21.82</v>
      </c>
      <c r="Q942" s="8">
        <v>0</v>
      </c>
      <c r="R942" s="7">
        <v>0</v>
      </c>
      <c r="S942" s="7">
        <v>1.5</v>
      </c>
      <c r="T942" s="12">
        <f>STOCK[[#This Row],[Costo Unitario (USD)]]+STOCK[[#This Row],[Costo Envío (USD)]]+STOCK[[#This Row],[Comisión 10%]]</f>
        <v>26.82</v>
      </c>
      <c r="U942" s="7">
        <f>STOCK[[#This Row],[Costo total]]*1.5</f>
        <v>40.230000000000004</v>
      </c>
      <c r="V942" s="7">
        <v>35</v>
      </c>
      <c r="W942" s="7">
        <f>STOCK[[#This Row],[Precio Final]]-STOCK[[#This Row],[Costo total]]</f>
        <v>8.18</v>
      </c>
      <c r="X942" s="7">
        <f>STOCK[[#This Row],[Ganancia Unitaria]]*STOCK[[#This Row],[Salidas]]</f>
        <v>0</v>
      </c>
      <c r="Y942" s="7" t="s">
        <v>1880</v>
      </c>
      <c r="AA942" s="7">
        <f>STOCK[[#This Row],[Costo total]]*STOCK[[#This Row],[Entradas]]</f>
        <v>26.82</v>
      </c>
      <c r="AB942" s="7">
        <f>STOCK[[#This Row],[Stock Actual]]*STOCK[[#This Row],[Costo total]]</f>
        <v>26.82</v>
      </c>
    </row>
    <row r="943" spans="1:28" s="12" customFormat="1" ht="50" customHeight="1" x14ac:dyDescent="0.15">
      <c r="A943" s="12" t="s">
        <v>1842</v>
      </c>
      <c r="B943" s="70"/>
      <c r="C943" s="12" t="s">
        <v>4</v>
      </c>
      <c r="D943" s="12" t="s">
        <v>2055</v>
      </c>
      <c r="E943" s="12" t="s">
        <v>1875</v>
      </c>
      <c r="F943" s="12" t="s">
        <v>2077</v>
      </c>
      <c r="G943" s="12" t="s">
        <v>1874</v>
      </c>
      <c r="H943" s="12">
        <f>STOCK[[#This Row],[Precio Final]]</f>
        <v>12</v>
      </c>
      <c r="I943" s="12">
        <f>STOCK[[#This Row],[Precio Venta Ideal (x1.5)]]</f>
        <v>11.55</v>
      </c>
      <c r="J943" s="87">
        <v>3</v>
      </c>
      <c r="K943" s="87">
        <f>SUMIFS(VENTAS[Cantidad],VENTAS[Código del producto Vendido],STOCK[[#This Row],[Code]])</f>
        <v>3</v>
      </c>
      <c r="L943" s="87">
        <f>STOCK[[#This Row],[Entradas]]-STOCK[[#This Row],[Salidas]]</f>
        <v>0</v>
      </c>
      <c r="M943" s="12">
        <f>STOCK[[#This Row],[Precio Final]]*10%</f>
        <v>1.2000000000000002</v>
      </c>
      <c r="N943" s="12">
        <v>0</v>
      </c>
      <c r="O943" s="12">
        <v>0</v>
      </c>
      <c r="P943" s="12">
        <v>5.5</v>
      </c>
      <c r="Q943" s="87">
        <v>0</v>
      </c>
      <c r="R943" s="12">
        <v>0</v>
      </c>
      <c r="S943" s="12">
        <v>1</v>
      </c>
      <c r="T943" s="12">
        <f>STOCK[[#This Row],[Costo Unitario (USD)]]+STOCK[[#This Row],[Costo Envío (USD)]]+STOCK[[#This Row],[Comisión 10%]]</f>
        <v>7.7</v>
      </c>
      <c r="U943" s="12">
        <f>STOCK[[#This Row],[Costo total]]*1.5</f>
        <v>11.55</v>
      </c>
      <c r="V943" s="12">
        <v>12</v>
      </c>
      <c r="W943" s="12">
        <f>STOCK[[#This Row],[Precio Final]]-STOCK[[#This Row],[Costo total]]</f>
        <v>4.3</v>
      </c>
      <c r="X943" s="12">
        <f>STOCK[[#This Row],[Ganancia Unitaria]]*STOCK[[#This Row],[Salidas]]</f>
        <v>12.899999999999999</v>
      </c>
      <c r="Y943" s="12" t="s">
        <v>1880</v>
      </c>
      <c r="AA943" s="12">
        <f>STOCK[[#This Row],[Costo total]]*STOCK[[#This Row],[Entradas]]</f>
        <v>23.1</v>
      </c>
      <c r="AB943" s="12">
        <f>STOCK[[#This Row],[Stock Actual]]*STOCK[[#This Row],[Costo total]]</f>
        <v>0</v>
      </c>
    </row>
    <row r="944" spans="1:28" s="7" customFormat="1" ht="50" customHeight="1" x14ac:dyDescent="0.15">
      <c r="A944" s="7" t="s">
        <v>1843</v>
      </c>
      <c r="B944" s="70"/>
      <c r="C944" s="7" t="s">
        <v>4</v>
      </c>
      <c r="D944" s="7" t="s">
        <v>2055</v>
      </c>
      <c r="E944" s="7" t="s">
        <v>2237</v>
      </c>
      <c r="F944" s="7" t="s">
        <v>2238</v>
      </c>
      <c r="G944" s="7" t="s">
        <v>1874</v>
      </c>
      <c r="H944" s="7">
        <f>STOCK[[#This Row],[Precio Final]]</f>
        <v>20</v>
      </c>
      <c r="I944" s="7">
        <f>STOCK[[#This Row],[Precio Venta Ideal (x1.5)]]</f>
        <v>22.125</v>
      </c>
      <c r="J944" s="8">
        <v>2</v>
      </c>
      <c r="K944" s="8">
        <f>SUMIFS(VENTAS[Cantidad],VENTAS[Código del producto Vendido],STOCK[[#This Row],[Code]])</f>
        <v>2</v>
      </c>
      <c r="L944" s="8">
        <f>STOCK[[#This Row],[Entradas]]-STOCK[[#This Row],[Salidas]]</f>
        <v>0</v>
      </c>
      <c r="M944" s="7">
        <f>STOCK[[#This Row],[Precio Final]]*10%</f>
        <v>2</v>
      </c>
      <c r="N944" s="7">
        <v>0</v>
      </c>
      <c r="O944" s="7">
        <v>0</v>
      </c>
      <c r="P944" s="7">
        <v>10.95</v>
      </c>
      <c r="Q944" s="8">
        <v>0</v>
      </c>
      <c r="R944" s="7">
        <v>0</v>
      </c>
      <c r="S944" s="7">
        <v>1.8</v>
      </c>
      <c r="T944" s="12">
        <f>STOCK[[#This Row],[Costo Unitario (USD)]]+STOCK[[#This Row],[Costo Envío (USD)]]+STOCK[[#This Row],[Comisión 10%]]</f>
        <v>14.75</v>
      </c>
      <c r="U944" s="7">
        <f>STOCK[[#This Row],[Costo total]]*1.5</f>
        <v>22.125</v>
      </c>
      <c r="V944" s="7">
        <v>20</v>
      </c>
      <c r="W944" s="7">
        <f>STOCK[[#This Row],[Precio Final]]-STOCK[[#This Row],[Costo total]]</f>
        <v>5.25</v>
      </c>
      <c r="X944" s="7">
        <f>STOCK[[#This Row],[Ganancia Unitaria]]*STOCK[[#This Row],[Salidas]]</f>
        <v>10.5</v>
      </c>
      <c r="Y944" s="7" t="s">
        <v>1880</v>
      </c>
      <c r="AA944" s="7">
        <f>STOCK[[#This Row],[Costo total]]*STOCK[[#This Row],[Entradas]]</f>
        <v>29.5</v>
      </c>
      <c r="AB944" s="7">
        <f>STOCK[[#This Row],[Stock Actual]]*STOCK[[#This Row],[Costo total]]</f>
        <v>0</v>
      </c>
    </row>
    <row r="945" spans="1:28" s="12" customFormat="1" ht="50" customHeight="1" x14ac:dyDescent="0.15">
      <c r="A945" s="12" t="s">
        <v>1844</v>
      </c>
      <c r="B945" s="70"/>
      <c r="C945" s="12" t="s">
        <v>4</v>
      </c>
      <c r="D945" s="12" t="s">
        <v>2055</v>
      </c>
      <c r="E945" s="12" t="s">
        <v>2236</v>
      </c>
      <c r="F945" s="12" t="s">
        <v>2238</v>
      </c>
      <c r="G945" s="12" t="s">
        <v>1874</v>
      </c>
      <c r="H945" s="12">
        <f>STOCK[[#This Row],[Precio Final]]</f>
        <v>20</v>
      </c>
      <c r="I945" s="12">
        <f>STOCK[[#This Row],[Precio Venta Ideal (x1.5)]]</f>
        <v>22.125</v>
      </c>
      <c r="J945" s="87">
        <v>2</v>
      </c>
      <c r="K945" s="87">
        <f>SUMIFS(VENTAS[Cantidad],VENTAS[Código del producto Vendido],STOCK[[#This Row],[Code]])</f>
        <v>2</v>
      </c>
      <c r="L945" s="87">
        <f>STOCK[[#This Row],[Entradas]]-STOCK[[#This Row],[Salidas]]</f>
        <v>0</v>
      </c>
      <c r="M945" s="12">
        <f>STOCK[[#This Row],[Precio Final]]*10%</f>
        <v>2</v>
      </c>
      <c r="N945" s="12">
        <v>0</v>
      </c>
      <c r="O945" s="12">
        <v>0</v>
      </c>
      <c r="P945" s="12">
        <v>10.95</v>
      </c>
      <c r="Q945" s="87">
        <v>0</v>
      </c>
      <c r="R945" s="12">
        <v>0</v>
      </c>
      <c r="S945" s="12">
        <v>1.8</v>
      </c>
      <c r="T945" s="12">
        <f>STOCK[[#This Row],[Costo Unitario (USD)]]+STOCK[[#This Row],[Costo Envío (USD)]]+STOCK[[#This Row],[Comisión 10%]]</f>
        <v>14.75</v>
      </c>
      <c r="U945" s="12">
        <f>STOCK[[#This Row],[Costo total]]*1.5</f>
        <v>22.125</v>
      </c>
      <c r="V945" s="12">
        <v>20</v>
      </c>
      <c r="W945" s="12">
        <f>STOCK[[#This Row],[Precio Final]]-STOCK[[#This Row],[Costo total]]</f>
        <v>5.25</v>
      </c>
      <c r="X945" s="12">
        <f>STOCK[[#This Row],[Ganancia Unitaria]]*STOCK[[#This Row],[Salidas]]</f>
        <v>10.5</v>
      </c>
      <c r="Y945" s="12" t="s">
        <v>1880</v>
      </c>
      <c r="AA945" s="12">
        <f>STOCK[[#This Row],[Costo total]]*STOCK[[#This Row],[Entradas]]</f>
        <v>29.5</v>
      </c>
      <c r="AB945" s="12">
        <f>STOCK[[#This Row],[Stock Actual]]*STOCK[[#This Row],[Costo total]]</f>
        <v>0</v>
      </c>
    </row>
    <row r="946" spans="1:28" s="7" customFormat="1" ht="50" customHeight="1" x14ac:dyDescent="0.15">
      <c r="A946" s="7" t="s">
        <v>1845</v>
      </c>
      <c r="B946" s="70"/>
      <c r="C946" s="7" t="s">
        <v>4</v>
      </c>
      <c r="D946" s="7" t="s">
        <v>2055</v>
      </c>
      <c r="E946" s="7" t="s">
        <v>2235</v>
      </c>
      <c r="F946" s="7" t="s">
        <v>2077</v>
      </c>
      <c r="G946" s="7" t="s">
        <v>1874</v>
      </c>
      <c r="H946" s="7">
        <f>STOCK[[#This Row],[Precio Final]]</f>
        <v>25</v>
      </c>
      <c r="I946" s="7">
        <f>STOCK[[#This Row],[Precio Venta Ideal (x1.5)]]</f>
        <v>22.68</v>
      </c>
      <c r="J946" s="8">
        <v>3</v>
      </c>
      <c r="K946" s="8">
        <f>SUMIFS(VENTAS[Cantidad],VENTAS[Código del producto Vendido],STOCK[[#This Row],[Code]])</f>
        <v>3</v>
      </c>
      <c r="L946" s="8">
        <f>STOCK[[#This Row],[Entradas]]-STOCK[[#This Row],[Salidas]]</f>
        <v>0</v>
      </c>
      <c r="M946" s="7">
        <f>STOCK[[#This Row],[Precio Final]]*10%</f>
        <v>2.5</v>
      </c>
      <c r="N946" s="7">
        <v>0</v>
      </c>
      <c r="O946" s="7">
        <v>0</v>
      </c>
      <c r="P946" s="7">
        <v>10.82</v>
      </c>
      <c r="Q946" s="8">
        <v>0</v>
      </c>
      <c r="R946" s="7">
        <v>0</v>
      </c>
      <c r="S946" s="7">
        <v>1.8</v>
      </c>
      <c r="T946" s="12">
        <f>STOCK[[#This Row],[Costo Unitario (USD)]]+STOCK[[#This Row],[Costo Envío (USD)]]+STOCK[[#This Row],[Comisión 10%]]</f>
        <v>15.120000000000001</v>
      </c>
      <c r="U946" s="7">
        <f>STOCK[[#This Row],[Costo total]]*1.5</f>
        <v>22.68</v>
      </c>
      <c r="V946" s="7">
        <v>25</v>
      </c>
      <c r="W946" s="7">
        <f>STOCK[[#This Row],[Precio Final]]-STOCK[[#This Row],[Costo total]]</f>
        <v>9.879999999999999</v>
      </c>
      <c r="X946" s="7">
        <f>STOCK[[#This Row],[Ganancia Unitaria]]*STOCK[[#This Row],[Salidas]]</f>
        <v>29.639999999999997</v>
      </c>
      <c r="Y946" s="7" t="s">
        <v>1880</v>
      </c>
      <c r="AA946" s="7">
        <f>STOCK[[#This Row],[Costo total]]*STOCK[[#This Row],[Entradas]]</f>
        <v>45.36</v>
      </c>
      <c r="AB946" s="7">
        <f>STOCK[[#This Row],[Stock Actual]]*STOCK[[#This Row],[Costo total]]</f>
        <v>0</v>
      </c>
    </row>
    <row r="947" spans="1:28" s="12" customFormat="1" ht="50" customHeight="1" x14ac:dyDescent="0.15">
      <c r="A947" s="12" t="s">
        <v>1846</v>
      </c>
      <c r="B947" s="70"/>
      <c r="C947" s="12" t="s">
        <v>4</v>
      </c>
      <c r="D947" s="12" t="s">
        <v>2055</v>
      </c>
      <c r="E947" s="12" t="s">
        <v>2234</v>
      </c>
      <c r="F947" s="12" t="s">
        <v>2076</v>
      </c>
      <c r="G947" s="12" t="s">
        <v>1874</v>
      </c>
      <c r="H947" s="12">
        <f>STOCK[[#This Row],[Precio Final]]</f>
        <v>25</v>
      </c>
      <c r="I947" s="12">
        <f>STOCK[[#This Row],[Precio Venta Ideal (x1.5)]]</f>
        <v>21.405000000000001</v>
      </c>
      <c r="J947" s="87">
        <v>3</v>
      </c>
      <c r="K947" s="87">
        <f>SUMIFS(VENTAS[Cantidad],VENTAS[Código del producto Vendido],STOCK[[#This Row],[Code]])</f>
        <v>1</v>
      </c>
      <c r="L947" s="87">
        <f>STOCK[[#This Row],[Entradas]]-STOCK[[#This Row],[Salidas]]</f>
        <v>2</v>
      </c>
      <c r="M947" s="12">
        <f>STOCK[[#This Row],[Precio Final]]*10%</f>
        <v>2.5</v>
      </c>
      <c r="N947" s="12">
        <v>0</v>
      </c>
      <c r="O947" s="12">
        <v>0</v>
      </c>
      <c r="P947" s="12">
        <v>9.9700000000000006</v>
      </c>
      <c r="Q947" s="87">
        <v>0</v>
      </c>
      <c r="R947" s="12">
        <v>0</v>
      </c>
      <c r="S947" s="12">
        <v>1.8</v>
      </c>
      <c r="T947" s="12">
        <f>STOCK[[#This Row],[Costo Unitario (USD)]]+STOCK[[#This Row],[Costo Envío (USD)]]+STOCK[[#This Row],[Comisión 10%]]</f>
        <v>14.270000000000001</v>
      </c>
      <c r="U947" s="12">
        <f>STOCK[[#This Row],[Costo total]]*1.5</f>
        <v>21.405000000000001</v>
      </c>
      <c r="V947" s="12">
        <v>25</v>
      </c>
      <c r="W947" s="12">
        <f>STOCK[[#This Row],[Precio Final]]-STOCK[[#This Row],[Costo total]]</f>
        <v>10.729999999999999</v>
      </c>
      <c r="X947" s="12">
        <f>STOCK[[#This Row],[Ganancia Unitaria]]*STOCK[[#This Row],[Salidas]]</f>
        <v>10.729999999999999</v>
      </c>
      <c r="Y947" s="12" t="s">
        <v>1880</v>
      </c>
      <c r="AA947" s="12">
        <f>STOCK[[#This Row],[Costo total]]*STOCK[[#This Row],[Entradas]]</f>
        <v>42.81</v>
      </c>
      <c r="AB947" s="12">
        <f>STOCK[[#This Row],[Stock Actual]]*STOCK[[#This Row],[Costo total]]</f>
        <v>28.540000000000003</v>
      </c>
    </row>
    <row r="948" spans="1:28" s="7" customFormat="1" ht="50" customHeight="1" x14ac:dyDescent="0.15">
      <c r="A948" s="7" t="s">
        <v>1847</v>
      </c>
      <c r="B948" s="70"/>
      <c r="C948" s="7" t="s">
        <v>4</v>
      </c>
      <c r="D948" s="7" t="s">
        <v>2245</v>
      </c>
      <c r="E948" s="7" t="s">
        <v>1876</v>
      </c>
      <c r="F948" s="7" t="s">
        <v>2300</v>
      </c>
      <c r="G948" s="7" t="s">
        <v>1874</v>
      </c>
      <c r="H948" s="7">
        <f>STOCK[[#This Row],[Precio Final]]</f>
        <v>14</v>
      </c>
      <c r="I948" s="7">
        <f>STOCK[[#This Row],[Precio Venta Ideal (x1.5)]]</f>
        <v>15.899999999999999</v>
      </c>
      <c r="J948" s="8">
        <v>2</v>
      </c>
      <c r="K948" s="8">
        <f>SUMIFS(VENTAS[Cantidad],VENTAS[Código del producto Vendido],STOCK[[#This Row],[Code]])</f>
        <v>2</v>
      </c>
      <c r="L948" s="8">
        <f>STOCK[[#This Row],[Entradas]]-STOCK[[#This Row],[Salidas]]</f>
        <v>0</v>
      </c>
      <c r="M948" s="7">
        <f>STOCK[[#This Row],[Precio Final]]*10%</f>
        <v>1.4000000000000001</v>
      </c>
      <c r="N948" s="7">
        <v>0</v>
      </c>
      <c r="O948" s="7">
        <v>0</v>
      </c>
      <c r="P948" s="7">
        <v>8.6999999999999993</v>
      </c>
      <c r="Q948" s="8">
        <v>0</v>
      </c>
      <c r="R948" s="7">
        <v>0</v>
      </c>
      <c r="S948" s="7">
        <v>0.5</v>
      </c>
      <c r="T948" s="12">
        <f>STOCK[[#This Row],[Costo Unitario (USD)]]+STOCK[[#This Row],[Costo Envío (USD)]]+STOCK[[#This Row],[Comisión 10%]]</f>
        <v>10.6</v>
      </c>
      <c r="U948" s="7">
        <f>STOCK[[#This Row],[Costo total]]*1.5</f>
        <v>15.899999999999999</v>
      </c>
      <c r="V948" s="7">
        <v>14</v>
      </c>
      <c r="W948" s="7">
        <f>STOCK[[#This Row],[Precio Final]]-STOCK[[#This Row],[Costo total]]</f>
        <v>3.4000000000000004</v>
      </c>
      <c r="X948" s="7">
        <f>STOCK[[#This Row],[Ganancia Unitaria]]*STOCK[[#This Row],[Salidas]]</f>
        <v>6.8000000000000007</v>
      </c>
      <c r="Y948" s="7" t="s">
        <v>1880</v>
      </c>
      <c r="AA948" s="7">
        <f>STOCK[[#This Row],[Costo total]]*STOCK[[#This Row],[Entradas]]</f>
        <v>21.2</v>
      </c>
      <c r="AB948" s="7">
        <f>STOCK[[#This Row],[Stock Actual]]*STOCK[[#This Row],[Costo total]]</f>
        <v>0</v>
      </c>
    </row>
    <row r="949" spans="1:28" s="12" customFormat="1" ht="50" customHeight="1" x14ac:dyDescent="0.15">
      <c r="A949" s="12" t="s">
        <v>1848</v>
      </c>
      <c r="B949" s="70"/>
      <c r="C949" s="12" t="s">
        <v>4</v>
      </c>
      <c r="D949" s="12" t="s">
        <v>2245</v>
      </c>
      <c r="E949" s="12" t="s">
        <v>1876</v>
      </c>
      <c r="F949" s="12" t="s">
        <v>2301</v>
      </c>
      <c r="G949" s="12" t="s">
        <v>1874</v>
      </c>
      <c r="H949" s="12">
        <f>STOCK[[#This Row],[Precio Final]]</f>
        <v>14</v>
      </c>
      <c r="I949" s="12">
        <f>STOCK[[#This Row],[Precio Venta Ideal (x1.5)]]</f>
        <v>15.899999999999999</v>
      </c>
      <c r="J949" s="87">
        <v>2</v>
      </c>
      <c r="K949" s="87">
        <f>SUMIFS(VENTAS[Cantidad],VENTAS[Código del producto Vendido],STOCK[[#This Row],[Code]])</f>
        <v>1</v>
      </c>
      <c r="L949" s="87">
        <f>STOCK[[#This Row],[Entradas]]-STOCK[[#This Row],[Salidas]]</f>
        <v>1</v>
      </c>
      <c r="M949" s="12">
        <f>STOCK[[#This Row],[Precio Final]]*10%</f>
        <v>1.4000000000000001</v>
      </c>
      <c r="N949" s="12">
        <v>0</v>
      </c>
      <c r="O949" s="12">
        <v>0</v>
      </c>
      <c r="P949" s="12">
        <v>8.6999999999999993</v>
      </c>
      <c r="Q949" s="87">
        <v>0</v>
      </c>
      <c r="R949" s="12">
        <v>0</v>
      </c>
      <c r="S949" s="12">
        <v>0.5</v>
      </c>
      <c r="T949" s="12">
        <f>STOCK[[#This Row],[Costo Unitario (USD)]]+STOCK[[#This Row],[Costo Envío (USD)]]+STOCK[[#This Row],[Comisión 10%]]</f>
        <v>10.6</v>
      </c>
      <c r="U949" s="12">
        <f>STOCK[[#This Row],[Costo total]]*1.5</f>
        <v>15.899999999999999</v>
      </c>
      <c r="V949" s="12">
        <v>14</v>
      </c>
      <c r="W949" s="12">
        <f>STOCK[[#This Row],[Precio Final]]-STOCK[[#This Row],[Costo total]]</f>
        <v>3.4000000000000004</v>
      </c>
      <c r="X949" s="12">
        <f>STOCK[[#This Row],[Ganancia Unitaria]]*STOCK[[#This Row],[Salidas]]</f>
        <v>3.4000000000000004</v>
      </c>
      <c r="Y949" s="12" t="s">
        <v>1880</v>
      </c>
      <c r="AA949" s="12">
        <f>STOCK[[#This Row],[Costo total]]*STOCK[[#This Row],[Entradas]]</f>
        <v>21.2</v>
      </c>
      <c r="AB949" s="12">
        <f>STOCK[[#This Row],[Stock Actual]]*STOCK[[#This Row],[Costo total]]</f>
        <v>10.6</v>
      </c>
    </row>
    <row r="950" spans="1:28" s="7" customFormat="1" ht="50" customHeight="1" x14ac:dyDescent="0.15">
      <c r="A950" s="7" t="s">
        <v>1849</v>
      </c>
      <c r="B950" s="70"/>
      <c r="C950" s="7" t="s">
        <v>4</v>
      </c>
      <c r="D950" s="7" t="s">
        <v>2245</v>
      </c>
      <c r="E950" s="7" t="s">
        <v>1876</v>
      </c>
      <c r="F950" s="7" t="s">
        <v>2302</v>
      </c>
      <c r="G950" s="7" t="s">
        <v>1874</v>
      </c>
      <c r="H950" s="7">
        <f>STOCK[[#This Row],[Precio Final]]</f>
        <v>14</v>
      </c>
      <c r="I950" s="7">
        <f>STOCK[[#This Row],[Precio Venta Ideal (x1.5)]]</f>
        <v>15.899999999999999</v>
      </c>
      <c r="J950" s="8">
        <v>2</v>
      </c>
      <c r="K950" s="8">
        <f>SUMIFS(VENTAS[Cantidad],VENTAS[Código del producto Vendido],STOCK[[#This Row],[Code]])</f>
        <v>0</v>
      </c>
      <c r="L950" s="8">
        <f>STOCK[[#This Row],[Entradas]]-STOCK[[#This Row],[Salidas]]</f>
        <v>2</v>
      </c>
      <c r="M950" s="7">
        <f>STOCK[[#This Row],[Precio Final]]*10%</f>
        <v>1.4000000000000001</v>
      </c>
      <c r="N950" s="7">
        <v>0</v>
      </c>
      <c r="O950" s="7">
        <v>0</v>
      </c>
      <c r="P950" s="7">
        <v>8.6999999999999993</v>
      </c>
      <c r="Q950" s="8">
        <v>0</v>
      </c>
      <c r="R950" s="7">
        <v>0</v>
      </c>
      <c r="S950" s="7">
        <v>0.5</v>
      </c>
      <c r="T950" s="12">
        <f>STOCK[[#This Row],[Costo Unitario (USD)]]+STOCK[[#This Row],[Costo Envío (USD)]]+STOCK[[#This Row],[Comisión 10%]]</f>
        <v>10.6</v>
      </c>
      <c r="U950" s="7">
        <f>STOCK[[#This Row],[Costo total]]*1.5</f>
        <v>15.899999999999999</v>
      </c>
      <c r="V950" s="7">
        <v>14</v>
      </c>
      <c r="W950" s="7">
        <f>STOCK[[#This Row],[Precio Final]]-STOCK[[#This Row],[Costo total]]</f>
        <v>3.4000000000000004</v>
      </c>
      <c r="X950" s="7">
        <f>STOCK[[#This Row],[Ganancia Unitaria]]*STOCK[[#This Row],[Salidas]]</f>
        <v>0</v>
      </c>
      <c r="Y950" s="7" t="s">
        <v>1880</v>
      </c>
      <c r="AA950" s="7">
        <f>STOCK[[#This Row],[Costo total]]*STOCK[[#This Row],[Entradas]]</f>
        <v>21.2</v>
      </c>
      <c r="AB950" s="7">
        <f>STOCK[[#This Row],[Stock Actual]]*STOCK[[#This Row],[Costo total]]</f>
        <v>21.2</v>
      </c>
    </row>
    <row r="951" spans="1:28" s="12" customFormat="1" ht="50" customHeight="1" x14ac:dyDescent="0.15">
      <c r="A951" s="12" t="s">
        <v>1850</v>
      </c>
      <c r="B951" s="70"/>
      <c r="C951" s="12" t="s">
        <v>4</v>
      </c>
      <c r="D951" s="12" t="s">
        <v>2055</v>
      </c>
      <c r="E951" s="12" t="s">
        <v>1878</v>
      </c>
      <c r="F951" s="12" t="s">
        <v>2075</v>
      </c>
      <c r="G951" s="12" t="s">
        <v>1874</v>
      </c>
      <c r="H951" s="12">
        <f>STOCK[[#This Row],[Precio Final]]</f>
        <v>35</v>
      </c>
      <c r="I951" s="12">
        <f>STOCK[[#This Row],[Precio Venta Ideal (x1.5)]]</f>
        <v>37.47</v>
      </c>
      <c r="J951" s="87">
        <v>2</v>
      </c>
      <c r="K951" s="87">
        <f>SUMIFS(VENTAS[Cantidad],VENTAS[Código del producto Vendido],STOCK[[#This Row],[Code]])</f>
        <v>0</v>
      </c>
      <c r="L951" s="87">
        <f>STOCK[[#This Row],[Entradas]]-STOCK[[#This Row],[Salidas]]</f>
        <v>2</v>
      </c>
      <c r="M951" s="12">
        <f>STOCK[[#This Row],[Precio Final]]*10%</f>
        <v>3.5</v>
      </c>
      <c r="N951" s="12">
        <v>0</v>
      </c>
      <c r="O951" s="12">
        <v>0</v>
      </c>
      <c r="P951" s="12">
        <v>19.48</v>
      </c>
      <c r="Q951" s="87">
        <v>0</v>
      </c>
      <c r="R951" s="12">
        <v>0</v>
      </c>
      <c r="S951" s="12">
        <v>2</v>
      </c>
      <c r="T951" s="12">
        <f>STOCK[[#This Row],[Costo Unitario (USD)]]+STOCK[[#This Row],[Costo Envío (USD)]]+STOCK[[#This Row],[Comisión 10%]]</f>
        <v>24.98</v>
      </c>
      <c r="U951" s="12">
        <f>STOCK[[#This Row],[Costo total]]*1.5</f>
        <v>37.47</v>
      </c>
      <c r="V951" s="12">
        <v>35</v>
      </c>
      <c r="W951" s="12">
        <f>STOCK[[#This Row],[Precio Final]]-STOCK[[#This Row],[Costo total]]</f>
        <v>10.02</v>
      </c>
      <c r="X951" s="12">
        <f>STOCK[[#This Row],[Ganancia Unitaria]]*STOCK[[#This Row],[Salidas]]</f>
        <v>0</v>
      </c>
      <c r="Y951" s="12" t="s">
        <v>1880</v>
      </c>
      <c r="AA951" s="12">
        <f>STOCK[[#This Row],[Costo total]]*STOCK[[#This Row],[Entradas]]</f>
        <v>49.96</v>
      </c>
      <c r="AB951" s="12">
        <f>STOCK[[#This Row],[Stock Actual]]*STOCK[[#This Row],[Costo total]]</f>
        <v>49.96</v>
      </c>
    </row>
    <row r="952" spans="1:28" s="7" customFormat="1" ht="50" customHeight="1" x14ac:dyDescent="0.15">
      <c r="A952" s="7" t="s">
        <v>1851</v>
      </c>
      <c r="B952" s="70"/>
      <c r="C952" s="7" t="s">
        <v>4</v>
      </c>
      <c r="D952" s="7" t="s">
        <v>1958</v>
      </c>
      <c r="E952" s="7" t="s">
        <v>2241</v>
      </c>
      <c r="F952" s="7" t="s">
        <v>2244</v>
      </c>
      <c r="G952" s="7" t="s">
        <v>1874</v>
      </c>
      <c r="H952" s="7">
        <f>STOCK[[#This Row],[Precio Final]]</f>
        <v>8</v>
      </c>
      <c r="I952" s="7">
        <f>STOCK[[#This Row],[Precio Venta Ideal (x1.5)]]</f>
        <v>7.875</v>
      </c>
      <c r="J952" s="8">
        <v>2</v>
      </c>
      <c r="K952" s="8">
        <f>SUMIFS(VENTAS[Cantidad],VENTAS[Código del producto Vendido],STOCK[[#This Row],[Code]])</f>
        <v>2</v>
      </c>
      <c r="L952" s="8">
        <f>STOCK[[#This Row],[Entradas]]-STOCK[[#This Row],[Salidas]]</f>
        <v>0</v>
      </c>
      <c r="M952" s="7">
        <f>STOCK[[#This Row],[Precio Final]]*10%</f>
        <v>0.8</v>
      </c>
      <c r="N952" s="7">
        <v>0</v>
      </c>
      <c r="O952" s="7">
        <v>0</v>
      </c>
      <c r="P952" s="7">
        <v>3.25</v>
      </c>
      <c r="Q952" s="8">
        <v>0</v>
      </c>
      <c r="R952" s="7">
        <v>0</v>
      </c>
      <c r="S952" s="7">
        <v>1.2</v>
      </c>
      <c r="T952" s="12">
        <f>STOCK[[#This Row],[Costo Unitario (USD)]]+STOCK[[#This Row],[Costo Envío (USD)]]+STOCK[[#This Row],[Comisión 10%]]</f>
        <v>5.25</v>
      </c>
      <c r="U952" s="7">
        <f>STOCK[[#This Row],[Costo total]]*1.5</f>
        <v>7.875</v>
      </c>
      <c r="V952" s="7">
        <v>8</v>
      </c>
      <c r="W952" s="7">
        <f>STOCK[[#This Row],[Precio Final]]-STOCK[[#This Row],[Costo total]]</f>
        <v>2.75</v>
      </c>
      <c r="X952" s="7">
        <f>STOCK[[#This Row],[Ganancia Unitaria]]*STOCK[[#This Row],[Salidas]]</f>
        <v>5.5</v>
      </c>
      <c r="Y952" s="7" t="s">
        <v>1880</v>
      </c>
      <c r="AA952" s="7">
        <f>STOCK[[#This Row],[Costo total]]*STOCK[[#This Row],[Entradas]]</f>
        <v>10.5</v>
      </c>
      <c r="AB952" s="7">
        <f>STOCK[[#This Row],[Stock Actual]]*STOCK[[#This Row],[Costo total]]</f>
        <v>0</v>
      </c>
    </row>
    <row r="953" spans="1:28" s="12" customFormat="1" ht="50" customHeight="1" x14ac:dyDescent="0.15">
      <c r="A953" s="12" t="s">
        <v>1852</v>
      </c>
      <c r="B953" s="70"/>
      <c r="C953" s="12" t="s">
        <v>4</v>
      </c>
      <c r="D953" s="12" t="s">
        <v>1958</v>
      </c>
      <c r="E953" s="12" t="s">
        <v>2242</v>
      </c>
      <c r="F953" s="12" t="s">
        <v>2244</v>
      </c>
      <c r="G953" s="12" t="s">
        <v>1874</v>
      </c>
      <c r="H953" s="12">
        <f>STOCK[[#This Row],[Precio Final]]</f>
        <v>8</v>
      </c>
      <c r="I953" s="12">
        <f>STOCK[[#This Row],[Precio Venta Ideal (x1.5)]]</f>
        <v>7.875</v>
      </c>
      <c r="J953" s="87">
        <v>2</v>
      </c>
      <c r="K953" s="87">
        <f>SUMIFS(VENTAS[Cantidad],VENTAS[Código del producto Vendido],STOCK[[#This Row],[Code]])</f>
        <v>2</v>
      </c>
      <c r="L953" s="87">
        <f>STOCK[[#This Row],[Entradas]]-STOCK[[#This Row],[Salidas]]</f>
        <v>0</v>
      </c>
      <c r="M953" s="12">
        <f>STOCK[[#This Row],[Precio Final]]*10%</f>
        <v>0.8</v>
      </c>
      <c r="N953" s="12">
        <v>0</v>
      </c>
      <c r="O953" s="12">
        <v>0</v>
      </c>
      <c r="P953" s="12">
        <v>3.25</v>
      </c>
      <c r="Q953" s="87">
        <v>0</v>
      </c>
      <c r="R953" s="12">
        <v>0</v>
      </c>
      <c r="S953" s="12">
        <v>1.2</v>
      </c>
      <c r="T953" s="12">
        <f>STOCK[[#This Row],[Costo Unitario (USD)]]+STOCK[[#This Row],[Costo Envío (USD)]]+STOCK[[#This Row],[Comisión 10%]]</f>
        <v>5.25</v>
      </c>
      <c r="U953" s="12">
        <f>STOCK[[#This Row],[Costo total]]*1.5</f>
        <v>7.875</v>
      </c>
      <c r="V953" s="12">
        <v>8</v>
      </c>
      <c r="W953" s="12">
        <f>STOCK[[#This Row],[Precio Final]]-STOCK[[#This Row],[Costo total]]</f>
        <v>2.75</v>
      </c>
      <c r="X953" s="12">
        <f>STOCK[[#This Row],[Ganancia Unitaria]]*STOCK[[#This Row],[Salidas]]</f>
        <v>5.5</v>
      </c>
      <c r="Y953" s="12" t="s">
        <v>1880</v>
      </c>
      <c r="AA953" s="12">
        <f>STOCK[[#This Row],[Costo total]]*STOCK[[#This Row],[Entradas]]</f>
        <v>10.5</v>
      </c>
      <c r="AB953" s="12">
        <f>STOCK[[#This Row],[Stock Actual]]*STOCK[[#This Row],[Costo total]]</f>
        <v>0</v>
      </c>
    </row>
    <row r="954" spans="1:28" s="7" customFormat="1" ht="50" customHeight="1" x14ac:dyDescent="0.15">
      <c r="A954" s="7" t="s">
        <v>1853</v>
      </c>
      <c r="B954" s="70"/>
      <c r="C954" s="7" t="s">
        <v>4</v>
      </c>
      <c r="D954" s="7" t="s">
        <v>1958</v>
      </c>
      <c r="E954" s="7" t="s">
        <v>2243</v>
      </c>
      <c r="F954" s="7" t="s">
        <v>2244</v>
      </c>
      <c r="G954" s="7" t="s">
        <v>1874</v>
      </c>
      <c r="H954" s="7">
        <f>STOCK[[#This Row],[Precio Final]]</f>
        <v>8</v>
      </c>
      <c r="I954" s="7">
        <f>STOCK[[#This Row],[Precio Venta Ideal (x1.5)]]</f>
        <v>8.49</v>
      </c>
      <c r="J954" s="8">
        <v>2</v>
      </c>
      <c r="K954" s="8">
        <f>SUMIFS(VENTAS[Cantidad],VENTAS[Código del producto Vendido],STOCK[[#This Row],[Code]])</f>
        <v>2</v>
      </c>
      <c r="L954" s="8">
        <f>STOCK[[#This Row],[Entradas]]-STOCK[[#This Row],[Salidas]]</f>
        <v>0</v>
      </c>
      <c r="M954" s="7">
        <f>STOCK[[#This Row],[Precio Final]]*10%</f>
        <v>0.8</v>
      </c>
      <c r="N954" s="7">
        <v>0</v>
      </c>
      <c r="O954" s="7">
        <v>0</v>
      </c>
      <c r="P954" s="7">
        <v>3.66</v>
      </c>
      <c r="Q954" s="8">
        <v>0</v>
      </c>
      <c r="R954" s="7">
        <v>0</v>
      </c>
      <c r="S954" s="7">
        <v>1.2</v>
      </c>
      <c r="T954" s="12">
        <f>STOCK[[#This Row],[Costo Unitario (USD)]]+STOCK[[#This Row],[Costo Envío (USD)]]+STOCK[[#This Row],[Comisión 10%]]</f>
        <v>5.66</v>
      </c>
      <c r="U954" s="7">
        <f>STOCK[[#This Row],[Costo total]]*1.5</f>
        <v>8.49</v>
      </c>
      <c r="V954" s="7">
        <v>8</v>
      </c>
      <c r="W954" s="7">
        <f>STOCK[[#This Row],[Precio Final]]-STOCK[[#This Row],[Costo total]]</f>
        <v>2.34</v>
      </c>
      <c r="X954" s="7">
        <f>STOCK[[#This Row],[Ganancia Unitaria]]*STOCK[[#This Row],[Salidas]]</f>
        <v>4.68</v>
      </c>
      <c r="Y954" s="7" t="s">
        <v>1880</v>
      </c>
      <c r="AA954" s="7">
        <f>STOCK[[#This Row],[Costo total]]*STOCK[[#This Row],[Entradas]]</f>
        <v>11.32</v>
      </c>
      <c r="AB954" s="7">
        <f>STOCK[[#This Row],[Stock Actual]]*STOCK[[#This Row],[Costo total]]</f>
        <v>0</v>
      </c>
    </row>
    <row r="955" spans="1:28" s="12" customFormat="1" ht="50" customHeight="1" x14ac:dyDescent="0.15">
      <c r="A955" s="12" t="s">
        <v>1854</v>
      </c>
      <c r="B955" s="70"/>
      <c r="C955" s="12" t="s">
        <v>4</v>
      </c>
      <c r="D955" s="12" t="s">
        <v>1959</v>
      </c>
      <c r="E955" s="12" t="s">
        <v>1885</v>
      </c>
      <c r="F955" s="12" t="s">
        <v>1882</v>
      </c>
      <c r="G955" s="12" t="s">
        <v>69</v>
      </c>
      <c r="H955" s="12">
        <f>STOCK[[#This Row],[Precio Final]]</f>
        <v>0</v>
      </c>
      <c r="I955" s="12">
        <f>STOCK[[#This Row],[Precio Venta Ideal (x1.5)]]</f>
        <v>17.414999999999999</v>
      </c>
      <c r="J955" s="87">
        <v>0</v>
      </c>
      <c r="K955" s="87">
        <f>SUMIFS(VENTAS[Cantidad],VENTAS[Código del producto Vendido],STOCK[[#This Row],[Code]])</f>
        <v>0</v>
      </c>
      <c r="L955" s="87">
        <f>STOCK[[#This Row],[Entradas]]-STOCK[[#This Row],[Salidas]]</f>
        <v>0</v>
      </c>
      <c r="M955" s="12">
        <f>STOCK[[#This Row],[Precio Final]]*10%</f>
        <v>0</v>
      </c>
      <c r="N955" s="12">
        <v>0</v>
      </c>
      <c r="O955" s="12">
        <v>0</v>
      </c>
      <c r="P955" s="12">
        <v>11.61</v>
      </c>
      <c r="Q955" s="87">
        <v>0</v>
      </c>
      <c r="R955" s="12">
        <v>0</v>
      </c>
      <c r="S955" s="12">
        <v>0</v>
      </c>
      <c r="T955" s="12">
        <f>STOCK[[#This Row],[Costo Unitario (USD)]]+STOCK[[#This Row],[Costo Envío (USD)]]+STOCK[[#This Row],[Comisión 10%]]</f>
        <v>11.61</v>
      </c>
      <c r="U955" s="12">
        <f>STOCK[[#This Row],[Costo total]]*1.5</f>
        <v>17.414999999999999</v>
      </c>
      <c r="W955" s="12">
        <f>STOCK[[#This Row],[Precio Final]]-STOCK[[#This Row],[Costo total]]</f>
        <v>-11.61</v>
      </c>
      <c r="X955" s="12">
        <f>STOCK[[#This Row],[Ganancia Unitaria]]*STOCK[[#This Row],[Salidas]]</f>
        <v>0</v>
      </c>
      <c r="Y955" s="12" t="s">
        <v>1879</v>
      </c>
      <c r="AA955" s="12">
        <f>STOCK[[#This Row],[Costo total]]*STOCK[[#This Row],[Entradas]]</f>
        <v>0</v>
      </c>
      <c r="AB955" s="12">
        <f>STOCK[[#This Row],[Stock Actual]]*STOCK[[#This Row],[Costo total]]</f>
        <v>0</v>
      </c>
    </row>
    <row r="956" spans="1:28" s="7" customFormat="1" ht="50" customHeight="1" x14ac:dyDescent="0.15">
      <c r="A956" s="7" t="s">
        <v>1884</v>
      </c>
      <c r="B956" s="70"/>
      <c r="C956" s="7" t="s">
        <v>4</v>
      </c>
      <c r="D956" s="7" t="s">
        <v>2056</v>
      </c>
      <c r="E956" s="7" t="s">
        <v>1885</v>
      </c>
      <c r="F956" s="7" t="s">
        <v>1886</v>
      </c>
      <c r="G956" s="7" t="s">
        <v>69</v>
      </c>
      <c r="H956" s="7">
        <f>STOCK[[#This Row],[Precio Final]]</f>
        <v>30</v>
      </c>
      <c r="I956" s="7">
        <f>STOCK[[#This Row],[Precio Venta Ideal (x1.5)]]</f>
        <v>21.914999999999999</v>
      </c>
      <c r="J956" s="8">
        <v>1</v>
      </c>
      <c r="K956" s="8">
        <f>SUMIFS(VENTAS[Cantidad],VENTAS[Código del producto Vendido],STOCK[[#This Row],[Code]])</f>
        <v>1</v>
      </c>
      <c r="L956" s="8">
        <f>STOCK[[#This Row],[Entradas]]-STOCK[[#This Row],[Salidas]]</f>
        <v>0</v>
      </c>
      <c r="M956" s="7">
        <f>STOCK[[#This Row],[Precio Final]]*10%</f>
        <v>3</v>
      </c>
      <c r="N956" s="7">
        <v>0</v>
      </c>
      <c r="O956" s="7">
        <v>0</v>
      </c>
      <c r="P956" s="7">
        <v>11.61</v>
      </c>
      <c r="Q956" s="8">
        <v>0</v>
      </c>
      <c r="R956" s="7">
        <v>0</v>
      </c>
      <c r="S956" s="7">
        <v>0</v>
      </c>
      <c r="T956" s="12">
        <f>STOCK[[#This Row],[Costo Unitario (USD)]]+STOCK[[#This Row],[Costo Envío (USD)]]+STOCK[[#This Row],[Comisión 10%]]</f>
        <v>14.61</v>
      </c>
      <c r="U956" s="7">
        <f>STOCK[[#This Row],[Costo total]]*1.5</f>
        <v>21.914999999999999</v>
      </c>
      <c r="V956" s="7">
        <v>30</v>
      </c>
      <c r="W956" s="7">
        <f>STOCK[[#This Row],[Precio Final]]-STOCK[[#This Row],[Costo total]]</f>
        <v>15.39</v>
      </c>
      <c r="X956" s="7">
        <f>STOCK[[#This Row],[Ganancia Unitaria]]*STOCK[[#This Row],[Salidas]]</f>
        <v>15.39</v>
      </c>
      <c r="Y956" s="7" t="s">
        <v>1879</v>
      </c>
      <c r="AA956" s="7">
        <f>STOCK[[#This Row],[Costo total]]*STOCK[[#This Row],[Entradas]]</f>
        <v>14.61</v>
      </c>
      <c r="AB956" s="7">
        <f>STOCK[[#This Row],[Stock Actual]]*STOCK[[#This Row],[Costo total]]</f>
        <v>0</v>
      </c>
    </row>
    <row r="957" spans="1:28" s="12" customFormat="1" ht="50" customHeight="1" x14ac:dyDescent="0.15">
      <c r="A957" s="12" t="s">
        <v>1897</v>
      </c>
      <c r="B957" s="70"/>
      <c r="C957" s="12" t="s">
        <v>4</v>
      </c>
      <c r="D957" s="12" t="s">
        <v>26</v>
      </c>
      <c r="E957" s="12" t="s">
        <v>1885</v>
      </c>
      <c r="F957" s="12" t="s">
        <v>1898</v>
      </c>
      <c r="G957" s="12" t="s">
        <v>69</v>
      </c>
      <c r="H957" s="12">
        <f>STOCK[[#This Row],[Precio Final]]</f>
        <v>30</v>
      </c>
      <c r="I957" s="12">
        <f>STOCK[[#This Row],[Precio Venta Ideal (x1.5)]]</f>
        <v>21.914999999999999</v>
      </c>
      <c r="J957" s="87">
        <v>1</v>
      </c>
      <c r="K957" s="87">
        <f>SUMIFS(VENTAS[Cantidad],VENTAS[Código del producto Vendido],STOCK[[#This Row],[Code]])</f>
        <v>0</v>
      </c>
      <c r="L957" s="87">
        <f>STOCK[[#This Row],[Entradas]]-STOCK[[#This Row],[Salidas]]</f>
        <v>1</v>
      </c>
      <c r="M957" s="12">
        <f>STOCK[[#This Row],[Precio Final]]*10%</f>
        <v>3</v>
      </c>
      <c r="N957" s="12">
        <v>0</v>
      </c>
      <c r="O957" s="12">
        <v>0</v>
      </c>
      <c r="P957" s="12">
        <v>11.61</v>
      </c>
      <c r="Q957" s="87">
        <v>0</v>
      </c>
      <c r="R957" s="12">
        <v>0</v>
      </c>
      <c r="S957" s="12">
        <v>0</v>
      </c>
      <c r="T957" s="12">
        <f>STOCK[[#This Row],[Costo Unitario (USD)]]+STOCK[[#This Row],[Costo Envío (USD)]]+STOCK[[#This Row],[Comisión 10%]]</f>
        <v>14.61</v>
      </c>
      <c r="U957" s="12">
        <f>STOCK[[#This Row],[Costo total]]*1.5</f>
        <v>21.914999999999999</v>
      </c>
      <c r="V957" s="12">
        <v>30</v>
      </c>
      <c r="W957" s="12">
        <f>STOCK[[#This Row],[Precio Final]]-STOCK[[#This Row],[Costo total]]</f>
        <v>15.39</v>
      </c>
      <c r="X957" s="12">
        <f>STOCK[[#This Row],[Ganancia Unitaria]]*STOCK[[#This Row],[Salidas]]</f>
        <v>0</v>
      </c>
      <c r="Y957" s="12" t="s">
        <v>1879</v>
      </c>
      <c r="AA957" s="12">
        <f>STOCK[[#This Row],[Costo total]]*STOCK[[#This Row],[Entradas]]</f>
        <v>14.61</v>
      </c>
      <c r="AB957" s="12">
        <f>STOCK[[#This Row],[Stock Actual]]*STOCK[[#This Row],[Costo total]]</f>
        <v>14.61</v>
      </c>
    </row>
    <row r="958" spans="1:28" s="7" customFormat="1" ht="50" customHeight="1" x14ac:dyDescent="0.15">
      <c r="A958" s="7" t="s">
        <v>1890</v>
      </c>
      <c r="B958" s="70"/>
      <c r="C958" s="7" t="s">
        <v>4</v>
      </c>
      <c r="D958" s="7" t="s">
        <v>2304</v>
      </c>
      <c r="E958" s="7" t="s">
        <v>1883</v>
      </c>
      <c r="F958" s="7" t="s">
        <v>1892</v>
      </c>
      <c r="G958" s="7" t="s">
        <v>69</v>
      </c>
      <c r="H958" s="7">
        <f>STOCK[[#This Row],[Precio Final]]</f>
        <v>12</v>
      </c>
      <c r="I958" s="7">
        <f>STOCK[[#This Row],[Precio Venta Ideal (x1.5)]]</f>
        <v>9.254999999999999</v>
      </c>
      <c r="J958" s="8">
        <v>2</v>
      </c>
      <c r="K958" s="8">
        <f>SUMIFS(VENTAS[Cantidad],VENTAS[Código del producto Vendido],STOCK[[#This Row],[Code]])</f>
        <v>2</v>
      </c>
      <c r="L958" s="8">
        <f>STOCK[[#This Row],[Entradas]]-STOCK[[#This Row],[Salidas]]</f>
        <v>0</v>
      </c>
      <c r="M958" s="7">
        <f>STOCK[[#This Row],[Precio Final]]*10%</f>
        <v>1.2000000000000002</v>
      </c>
      <c r="N958" s="7">
        <v>0</v>
      </c>
      <c r="O958" s="7">
        <v>0</v>
      </c>
      <c r="P958" s="7">
        <v>4.97</v>
      </c>
      <c r="Q958" s="8">
        <v>0</v>
      </c>
      <c r="R958" s="7">
        <v>0</v>
      </c>
      <c r="S958" s="7">
        <v>0</v>
      </c>
      <c r="T958" s="12">
        <f>STOCK[[#This Row],[Costo Unitario (USD)]]+STOCK[[#This Row],[Costo Envío (USD)]]+STOCK[[#This Row],[Comisión 10%]]</f>
        <v>6.17</v>
      </c>
      <c r="U958" s="7">
        <f>STOCK[[#This Row],[Costo total]]*1.5</f>
        <v>9.254999999999999</v>
      </c>
      <c r="V958" s="7">
        <v>12</v>
      </c>
      <c r="W958" s="7">
        <f>STOCK[[#This Row],[Precio Final]]-STOCK[[#This Row],[Costo total]]</f>
        <v>5.83</v>
      </c>
      <c r="X958" s="7">
        <f>STOCK[[#This Row],[Ganancia Unitaria]]*STOCK[[#This Row],[Salidas]]</f>
        <v>11.66</v>
      </c>
      <c r="Y958" s="7" t="s">
        <v>1879</v>
      </c>
      <c r="AA958" s="7">
        <f>STOCK[[#This Row],[Costo total]]*STOCK[[#This Row],[Entradas]]</f>
        <v>12.34</v>
      </c>
      <c r="AB958" s="7">
        <f>STOCK[[#This Row],[Stock Actual]]*STOCK[[#This Row],[Costo total]]</f>
        <v>0</v>
      </c>
    </row>
    <row r="959" spans="1:28" s="12" customFormat="1" ht="50" customHeight="1" x14ac:dyDescent="0.15">
      <c r="A959" s="12" t="s">
        <v>1891</v>
      </c>
      <c r="B959" s="70"/>
      <c r="C959" s="12" t="s">
        <v>4</v>
      </c>
      <c r="D959" s="12" t="s">
        <v>2304</v>
      </c>
      <c r="E959" s="12" t="s">
        <v>1883</v>
      </c>
      <c r="F959" s="12" t="s">
        <v>1893</v>
      </c>
      <c r="G959" s="12" t="s">
        <v>69</v>
      </c>
      <c r="H959" s="12">
        <f>STOCK[[#This Row],[Precio Final]]</f>
        <v>12</v>
      </c>
      <c r="I959" s="12">
        <f>STOCK[[#This Row],[Precio Venta Ideal (x1.5)]]</f>
        <v>9.254999999999999</v>
      </c>
      <c r="J959" s="87">
        <v>2</v>
      </c>
      <c r="K959" s="87">
        <f>SUMIFS(VENTAS[Cantidad],VENTAS[Código del producto Vendido],STOCK[[#This Row],[Code]])</f>
        <v>2</v>
      </c>
      <c r="L959" s="87">
        <f>STOCK[[#This Row],[Entradas]]-STOCK[[#This Row],[Salidas]]</f>
        <v>0</v>
      </c>
      <c r="M959" s="12">
        <f>STOCK[[#This Row],[Precio Final]]*10%</f>
        <v>1.2000000000000002</v>
      </c>
      <c r="N959" s="12">
        <v>0</v>
      </c>
      <c r="O959" s="12">
        <v>0</v>
      </c>
      <c r="P959" s="12">
        <v>4.97</v>
      </c>
      <c r="Q959" s="87">
        <v>0</v>
      </c>
      <c r="R959" s="12">
        <v>0</v>
      </c>
      <c r="S959" s="12">
        <v>0</v>
      </c>
      <c r="T959" s="12">
        <f>STOCK[[#This Row],[Costo Unitario (USD)]]+STOCK[[#This Row],[Costo Envío (USD)]]+STOCK[[#This Row],[Comisión 10%]]</f>
        <v>6.17</v>
      </c>
      <c r="U959" s="12">
        <f>STOCK[[#This Row],[Costo total]]*1.5</f>
        <v>9.254999999999999</v>
      </c>
      <c r="V959" s="12">
        <v>12</v>
      </c>
      <c r="W959" s="12">
        <f>STOCK[[#This Row],[Precio Final]]-STOCK[[#This Row],[Costo total]]</f>
        <v>5.83</v>
      </c>
      <c r="X959" s="12">
        <f>STOCK[[#This Row],[Ganancia Unitaria]]*STOCK[[#This Row],[Salidas]]</f>
        <v>11.66</v>
      </c>
      <c r="Y959" s="12" t="s">
        <v>1879</v>
      </c>
      <c r="AA959" s="12">
        <f>STOCK[[#This Row],[Costo total]]*STOCK[[#This Row],[Entradas]]</f>
        <v>12.34</v>
      </c>
      <c r="AB959" s="12">
        <f>STOCK[[#This Row],[Stock Actual]]*STOCK[[#This Row],[Costo total]]</f>
        <v>0</v>
      </c>
    </row>
    <row r="960" spans="1:28" s="7" customFormat="1" ht="50" customHeight="1" x14ac:dyDescent="0.15">
      <c r="A960" s="7" t="s">
        <v>1855</v>
      </c>
      <c r="B960" s="70"/>
      <c r="C960" s="7" t="s">
        <v>4</v>
      </c>
      <c r="D960" s="7" t="s">
        <v>2304</v>
      </c>
      <c r="E960" s="7" t="s">
        <v>1883</v>
      </c>
      <c r="F960" s="7" t="s">
        <v>1894</v>
      </c>
      <c r="G960" s="7" t="s">
        <v>69</v>
      </c>
      <c r="H960" s="7">
        <f>STOCK[[#This Row],[Precio Final]]</f>
        <v>12</v>
      </c>
      <c r="I960" s="7">
        <f>STOCK[[#This Row],[Precio Venta Ideal (x1.5)]]</f>
        <v>9.254999999999999</v>
      </c>
      <c r="J960" s="8">
        <v>1</v>
      </c>
      <c r="K960" s="8">
        <f>SUMIFS(VENTAS[Cantidad],VENTAS[Código del producto Vendido],STOCK[[#This Row],[Code]])</f>
        <v>1</v>
      </c>
      <c r="L960" s="8">
        <f>STOCK[[#This Row],[Entradas]]-STOCK[[#This Row],[Salidas]]</f>
        <v>0</v>
      </c>
      <c r="M960" s="7">
        <f>STOCK[[#This Row],[Precio Final]]*10%</f>
        <v>1.2000000000000002</v>
      </c>
      <c r="N960" s="7">
        <v>0</v>
      </c>
      <c r="O960" s="7">
        <v>0</v>
      </c>
      <c r="P960" s="7">
        <v>4.97</v>
      </c>
      <c r="Q960" s="8">
        <v>0</v>
      </c>
      <c r="R960" s="7">
        <v>0</v>
      </c>
      <c r="S960" s="7">
        <v>0</v>
      </c>
      <c r="T960" s="12">
        <f>STOCK[[#This Row],[Costo Unitario (USD)]]+STOCK[[#This Row],[Costo Envío (USD)]]+STOCK[[#This Row],[Comisión 10%]]</f>
        <v>6.17</v>
      </c>
      <c r="U960" s="7">
        <f>STOCK[[#This Row],[Costo total]]*1.5</f>
        <v>9.254999999999999</v>
      </c>
      <c r="V960" s="7">
        <v>12</v>
      </c>
      <c r="W960" s="7">
        <f>STOCK[[#This Row],[Precio Final]]-STOCK[[#This Row],[Costo total]]</f>
        <v>5.83</v>
      </c>
      <c r="X960" s="7">
        <f>STOCK[[#This Row],[Ganancia Unitaria]]*STOCK[[#This Row],[Salidas]]</f>
        <v>5.83</v>
      </c>
      <c r="Y960" s="7" t="s">
        <v>1879</v>
      </c>
      <c r="AA960" s="7">
        <f>STOCK[[#This Row],[Costo total]]*STOCK[[#This Row],[Entradas]]</f>
        <v>6.17</v>
      </c>
      <c r="AB960" s="7">
        <f>STOCK[[#This Row],[Stock Actual]]*STOCK[[#This Row],[Costo total]]</f>
        <v>0</v>
      </c>
    </row>
    <row r="961" spans="1:28" s="12" customFormat="1" ht="50" customHeight="1" x14ac:dyDescent="0.15">
      <c r="A961" s="12" t="s">
        <v>1856</v>
      </c>
      <c r="B961" s="70"/>
      <c r="C961" s="12" t="s">
        <v>4</v>
      </c>
      <c r="D961" s="12" t="s">
        <v>2304</v>
      </c>
      <c r="E961" s="12" t="s">
        <v>1883</v>
      </c>
      <c r="F961" s="12" t="s">
        <v>1895</v>
      </c>
      <c r="G961" s="12" t="s">
        <v>69</v>
      </c>
      <c r="H961" s="12">
        <f>STOCK[[#This Row],[Precio Final]]</f>
        <v>0</v>
      </c>
      <c r="I961" s="12">
        <f>STOCK[[#This Row],[Precio Venta Ideal (x1.5)]]</f>
        <v>7.4550000000000001</v>
      </c>
      <c r="J961" s="87">
        <v>0</v>
      </c>
      <c r="K961" s="87">
        <f>SUMIFS(VENTAS[Cantidad],VENTAS[Código del producto Vendido],STOCK[[#This Row],[Code]])</f>
        <v>0</v>
      </c>
      <c r="L961" s="87">
        <f>STOCK[[#This Row],[Entradas]]-STOCK[[#This Row],[Salidas]]</f>
        <v>0</v>
      </c>
      <c r="M961" s="12">
        <f>STOCK[[#This Row],[Precio Final]]*10%</f>
        <v>0</v>
      </c>
      <c r="N961" s="12">
        <v>0</v>
      </c>
      <c r="O961" s="12">
        <v>0</v>
      </c>
      <c r="P961" s="12">
        <v>4.97</v>
      </c>
      <c r="Q961" s="87">
        <v>0</v>
      </c>
      <c r="R961" s="12">
        <v>0</v>
      </c>
      <c r="S961" s="12">
        <v>0</v>
      </c>
      <c r="T961" s="12">
        <f>STOCK[[#This Row],[Costo Unitario (USD)]]+STOCK[[#This Row],[Costo Envío (USD)]]+STOCK[[#This Row],[Comisión 10%]]</f>
        <v>4.97</v>
      </c>
      <c r="U961" s="12">
        <f>STOCK[[#This Row],[Costo total]]*1.5</f>
        <v>7.4550000000000001</v>
      </c>
      <c r="W961" s="12">
        <f>STOCK[[#This Row],[Precio Final]]-STOCK[[#This Row],[Costo total]]</f>
        <v>-4.97</v>
      </c>
      <c r="X961" s="12">
        <f>STOCK[[#This Row],[Ganancia Unitaria]]*STOCK[[#This Row],[Salidas]]</f>
        <v>0</v>
      </c>
      <c r="Y961" s="12" t="s">
        <v>1879</v>
      </c>
      <c r="AA961" s="12">
        <f>STOCK[[#This Row],[Costo total]]*STOCK[[#This Row],[Entradas]]</f>
        <v>0</v>
      </c>
      <c r="AB961" s="12">
        <f>STOCK[[#This Row],[Stock Actual]]*STOCK[[#This Row],[Costo total]]</f>
        <v>0</v>
      </c>
    </row>
    <row r="962" spans="1:28" s="7" customFormat="1" ht="50" customHeight="1" x14ac:dyDescent="0.15">
      <c r="A962" s="7" t="s">
        <v>1857</v>
      </c>
      <c r="B962" s="70"/>
      <c r="C962" s="7" t="s">
        <v>4</v>
      </c>
      <c r="D962" s="7" t="s">
        <v>2304</v>
      </c>
      <c r="E962" s="7" t="s">
        <v>1888</v>
      </c>
      <c r="F962" s="7" t="s">
        <v>1887</v>
      </c>
      <c r="G962" s="7" t="s">
        <v>69</v>
      </c>
      <c r="H962" s="7">
        <f>STOCK[[#This Row],[Precio Final]]</f>
        <v>8</v>
      </c>
      <c r="I962" s="7">
        <f>STOCK[[#This Row],[Precio Venta Ideal (x1.5)]]</f>
        <v>6.9750000000000005</v>
      </c>
      <c r="J962" s="8">
        <v>3</v>
      </c>
      <c r="K962" s="8">
        <f>SUMIFS(VENTAS[Cantidad],VENTAS[Código del producto Vendido],STOCK[[#This Row],[Code]])</f>
        <v>0</v>
      </c>
      <c r="L962" s="8">
        <f>STOCK[[#This Row],[Entradas]]-STOCK[[#This Row],[Salidas]]</f>
        <v>3</v>
      </c>
      <c r="M962" s="7">
        <f>STOCK[[#This Row],[Precio Final]]*10%</f>
        <v>0.8</v>
      </c>
      <c r="N962" s="7">
        <v>0</v>
      </c>
      <c r="O962" s="7">
        <v>0</v>
      </c>
      <c r="P962" s="7">
        <v>3.85</v>
      </c>
      <c r="Q962" s="8">
        <v>0</v>
      </c>
      <c r="R962" s="7">
        <v>0</v>
      </c>
      <c r="S962" s="7">
        <v>0</v>
      </c>
      <c r="T962" s="12">
        <f>STOCK[[#This Row],[Costo Unitario (USD)]]+STOCK[[#This Row],[Costo Envío (USD)]]+STOCK[[#This Row],[Comisión 10%]]</f>
        <v>4.6500000000000004</v>
      </c>
      <c r="U962" s="7">
        <f>STOCK[[#This Row],[Costo total]]*1.5</f>
        <v>6.9750000000000005</v>
      </c>
      <c r="V962" s="7">
        <v>8</v>
      </c>
      <c r="W962" s="7">
        <f>STOCK[[#This Row],[Precio Final]]-STOCK[[#This Row],[Costo total]]</f>
        <v>3.3499999999999996</v>
      </c>
      <c r="X962" s="7">
        <f>STOCK[[#This Row],[Ganancia Unitaria]]*STOCK[[#This Row],[Salidas]]</f>
        <v>0</v>
      </c>
      <c r="Y962" s="7" t="s">
        <v>1879</v>
      </c>
      <c r="AA962" s="7">
        <f>STOCK[[#This Row],[Costo total]]*STOCK[[#This Row],[Entradas]]</f>
        <v>13.950000000000001</v>
      </c>
      <c r="AB962" s="7">
        <f>STOCK[[#This Row],[Stock Actual]]*STOCK[[#This Row],[Costo total]]</f>
        <v>13.950000000000001</v>
      </c>
    </row>
    <row r="963" spans="1:28" s="12" customFormat="1" ht="50" customHeight="1" x14ac:dyDescent="0.15">
      <c r="A963" s="12" t="s">
        <v>1858</v>
      </c>
      <c r="B963" s="70"/>
      <c r="C963" s="12" t="s">
        <v>4</v>
      </c>
      <c r="D963" s="12" t="s">
        <v>2304</v>
      </c>
      <c r="E963" s="12" t="s">
        <v>1889</v>
      </c>
      <c r="F963" s="12" t="s">
        <v>1548</v>
      </c>
      <c r="G963" s="12" t="s">
        <v>69</v>
      </c>
      <c r="H963" s="12">
        <f>STOCK[[#This Row],[Precio Final]]</f>
        <v>8</v>
      </c>
      <c r="I963" s="12">
        <f>STOCK[[#This Row],[Precio Venta Ideal (x1.5)]]</f>
        <v>6.9750000000000005</v>
      </c>
      <c r="J963" s="87">
        <v>2</v>
      </c>
      <c r="K963" s="87">
        <f>SUMIFS(VENTAS[Cantidad],VENTAS[Código del producto Vendido],STOCK[[#This Row],[Code]])</f>
        <v>0</v>
      </c>
      <c r="L963" s="87">
        <f>STOCK[[#This Row],[Entradas]]-STOCK[[#This Row],[Salidas]]</f>
        <v>2</v>
      </c>
      <c r="M963" s="12">
        <f>STOCK[[#This Row],[Precio Final]]*10%</f>
        <v>0.8</v>
      </c>
      <c r="N963" s="12">
        <v>0</v>
      </c>
      <c r="O963" s="12">
        <v>0</v>
      </c>
      <c r="P963" s="12">
        <v>3.85</v>
      </c>
      <c r="Q963" s="87">
        <v>0</v>
      </c>
      <c r="R963" s="12">
        <v>0</v>
      </c>
      <c r="S963" s="12">
        <v>0</v>
      </c>
      <c r="T963" s="12">
        <f>STOCK[[#This Row],[Costo Unitario (USD)]]+STOCK[[#This Row],[Costo Envío (USD)]]+STOCK[[#This Row],[Comisión 10%]]</f>
        <v>4.6500000000000004</v>
      </c>
      <c r="U963" s="12">
        <f>STOCK[[#This Row],[Costo total]]*1.5</f>
        <v>6.9750000000000005</v>
      </c>
      <c r="V963" s="12">
        <v>8</v>
      </c>
      <c r="W963" s="12">
        <f>STOCK[[#This Row],[Precio Final]]-STOCK[[#This Row],[Costo total]]</f>
        <v>3.3499999999999996</v>
      </c>
      <c r="X963" s="12">
        <f>STOCK[[#This Row],[Ganancia Unitaria]]*STOCK[[#This Row],[Salidas]]</f>
        <v>0</v>
      </c>
      <c r="Y963" s="12" t="s">
        <v>1879</v>
      </c>
      <c r="AA963" s="12">
        <f>STOCK[[#This Row],[Costo total]]*STOCK[[#This Row],[Entradas]]</f>
        <v>9.3000000000000007</v>
      </c>
      <c r="AB963" s="12">
        <f>STOCK[[#This Row],[Stock Actual]]*STOCK[[#This Row],[Costo total]]</f>
        <v>9.3000000000000007</v>
      </c>
    </row>
    <row r="964" spans="1:28" s="7" customFormat="1" ht="50" customHeight="1" x14ac:dyDescent="0.15">
      <c r="A964" s="7" t="s">
        <v>1859</v>
      </c>
      <c r="B964" s="70"/>
      <c r="C964" s="7" t="s">
        <v>4</v>
      </c>
      <c r="D964" s="7" t="s">
        <v>2304</v>
      </c>
      <c r="E964" s="7" t="s">
        <v>1888</v>
      </c>
      <c r="F964" s="7" t="s">
        <v>1566</v>
      </c>
      <c r="G964" s="7" t="s">
        <v>69</v>
      </c>
      <c r="H964" s="7">
        <f>STOCK[[#This Row],[Precio Final]]</f>
        <v>8</v>
      </c>
      <c r="I964" s="7">
        <f>STOCK[[#This Row],[Precio Venta Ideal (x1.5)]]</f>
        <v>6.9750000000000005</v>
      </c>
      <c r="J964" s="8">
        <v>2</v>
      </c>
      <c r="K964" s="8">
        <f>SUMIFS(VENTAS[Cantidad],VENTAS[Código del producto Vendido],STOCK[[#This Row],[Code]])</f>
        <v>0</v>
      </c>
      <c r="L964" s="8">
        <f>STOCK[[#This Row],[Entradas]]-STOCK[[#This Row],[Salidas]]</f>
        <v>2</v>
      </c>
      <c r="M964" s="7">
        <f>STOCK[[#This Row],[Precio Final]]*10%</f>
        <v>0.8</v>
      </c>
      <c r="N964" s="7">
        <v>0</v>
      </c>
      <c r="O964" s="7">
        <v>0</v>
      </c>
      <c r="P964" s="7">
        <v>3.85</v>
      </c>
      <c r="Q964" s="8">
        <v>0</v>
      </c>
      <c r="R964" s="7">
        <v>0</v>
      </c>
      <c r="S964" s="7">
        <v>0</v>
      </c>
      <c r="T964" s="12">
        <f>STOCK[[#This Row],[Costo Unitario (USD)]]+STOCK[[#This Row],[Costo Envío (USD)]]+STOCK[[#This Row],[Comisión 10%]]</f>
        <v>4.6500000000000004</v>
      </c>
      <c r="U964" s="7">
        <f>STOCK[[#This Row],[Costo total]]*1.5</f>
        <v>6.9750000000000005</v>
      </c>
      <c r="V964" s="7">
        <v>8</v>
      </c>
      <c r="W964" s="7">
        <f>STOCK[[#This Row],[Precio Final]]-STOCK[[#This Row],[Costo total]]</f>
        <v>3.3499999999999996</v>
      </c>
      <c r="X964" s="7">
        <f>STOCK[[#This Row],[Ganancia Unitaria]]*STOCK[[#This Row],[Salidas]]</f>
        <v>0</v>
      </c>
      <c r="Y964" s="7" t="s">
        <v>1879</v>
      </c>
      <c r="AA964" s="7">
        <f>STOCK[[#This Row],[Costo total]]*STOCK[[#This Row],[Entradas]]</f>
        <v>9.3000000000000007</v>
      </c>
      <c r="AB964" s="7">
        <f>STOCK[[#This Row],[Stock Actual]]*STOCK[[#This Row],[Costo total]]</f>
        <v>9.3000000000000007</v>
      </c>
    </row>
    <row r="965" spans="1:28" s="12" customFormat="1" ht="50" customHeight="1" x14ac:dyDescent="0.15">
      <c r="A965" s="12" t="s">
        <v>1860</v>
      </c>
      <c r="B965" s="70"/>
      <c r="C965" s="12" t="s">
        <v>4</v>
      </c>
      <c r="D965" s="12" t="s">
        <v>1960</v>
      </c>
      <c r="E965" s="12" t="s">
        <v>1698</v>
      </c>
      <c r="F965" s="12" t="s">
        <v>1896</v>
      </c>
      <c r="G965" s="12" t="s">
        <v>69</v>
      </c>
      <c r="H965" s="12">
        <f>STOCK[[#This Row],[Precio Final]]</f>
        <v>30</v>
      </c>
      <c r="I965" s="12">
        <f>STOCK[[#This Row],[Precio Venta Ideal (x1.5)]]</f>
        <v>31.454999999999998</v>
      </c>
      <c r="J965" s="87">
        <v>2</v>
      </c>
      <c r="K965" s="87">
        <f>SUMIFS(VENTAS[Cantidad],VENTAS[Código del producto Vendido],STOCK[[#This Row],[Code]])</f>
        <v>2</v>
      </c>
      <c r="L965" s="87">
        <f>STOCK[[#This Row],[Entradas]]-STOCK[[#This Row],[Salidas]]</f>
        <v>0</v>
      </c>
      <c r="M965" s="12">
        <f>STOCK[[#This Row],[Precio Final]]*10%</f>
        <v>3</v>
      </c>
      <c r="N965" s="12">
        <v>0</v>
      </c>
      <c r="O965" s="12">
        <v>0</v>
      </c>
      <c r="P965" s="12">
        <v>17.97</v>
      </c>
      <c r="Q965" s="87">
        <v>0</v>
      </c>
      <c r="R965" s="12">
        <v>0</v>
      </c>
      <c r="S965" s="12">
        <v>0</v>
      </c>
      <c r="T965" s="12">
        <f>STOCK[[#This Row],[Costo Unitario (USD)]]+STOCK[[#This Row],[Costo Envío (USD)]]+STOCK[[#This Row],[Comisión 10%]]</f>
        <v>20.97</v>
      </c>
      <c r="U965" s="12">
        <f>STOCK[[#This Row],[Costo total]]*1.5</f>
        <v>31.454999999999998</v>
      </c>
      <c r="V965" s="12">
        <v>30</v>
      </c>
      <c r="W965" s="12">
        <f>STOCK[[#This Row],[Precio Final]]-STOCK[[#This Row],[Costo total]]</f>
        <v>9.0300000000000011</v>
      </c>
      <c r="X965" s="12">
        <f>STOCK[[#This Row],[Ganancia Unitaria]]*STOCK[[#This Row],[Salidas]]</f>
        <v>18.060000000000002</v>
      </c>
      <c r="Y965" s="12" t="s">
        <v>1879</v>
      </c>
      <c r="AA965" s="12">
        <f>STOCK[[#This Row],[Costo total]]*STOCK[[#This Row],[Entradas]]</f>
        <v>41.94</v>
      </c>
      <c r="AB965" s="12">
        <f>STOCK[[#This Row],[Stock Actual]]*STOCK[[#This Row],[Costo total]]</f>
        <v>0</v>
      </c>
    </row>
    <row r="966" spans="1:28" s="7" customFormat="1" ht="50" customHeight="1" x14ac:dyDescent="0.15">
      <c r="A966" s="7" t="s">
        <v>1861</v>
      </c>
      <c r="B966" s="70"/>
      <c r="C966" s="7" t="s">
        <v>4</v>
      </c>
      <c r="D966" s="7" t="s">
        <v>26</v>
      </c>
      <c r="E966" s="7" t="s">
        <v>1899</v>
      </c>
      <c r="F966" s="7" t="s">
        <v>1886</v>
      </c>
      <c r="G966" s="7" t="s">
        <v>69</v>
      </c>
      <c r="H966" s="7">
        <f>STOCK[[#This Row],[Precio Final]]</f>
        <v>30</v>
      </c>
      <c r="I966" s="7">
        <f>STOCK[[#This Row],[Precio Venta Ideal (x1.5)]]</f>
        <v>26.73</v>
      </c>
      <c r="J966" s="8">
        <v>2</v>
      </c>
      <c r="K966" s="8">
        <f>SUMIFS(VENTAS[Cantidad],VENTAS[Código del producto Vendido],STOCK[[#This Row],[Code]])</f>
        <v>0</v>
      </c>
      <c r="L966" s="8">
        <f>STOCK[[#This Row],[Entradas]]-STOCK[[#This Row],[Salidas]]</f>
        <v>2</v>
      </c>
      <c r="M966" s="7">
        <f>STOCK[[#This Row],[Precio Final]]*10%</f>
        <v>3</v>
      </c>
      <c r="N966" s="7">
        <v>0</v>
      </c>
      <c r="O966" s="7">
        <v>0</v>
      </c>
      <c r="P966" s="7">
        <v>14.82</v>
      </c>
      <c r="Q966" s="8">
        <v>0</v>
      </c>
      <c r="R966" s="7">
        <v>0</v>
      </c>
      <c r="S966" s="7">
        <v>0</v>
      </c>
      <c r="T966" s="12">
        <f>STOCK[[#This Row],[Costo Unitario (USD)]]+STOCK[[#This Row],[Costo Envío (USD)]]+STOCK[[#This Row],[Comisión 10%]]</f>
        <v>17.82</v>
      </c>
      <c r="U966" s="7">
        <f>STOCK[[#This Row],[Costo total]]*1.5</f>
        <v>26.73</v>
      </c>
      <c r="V966" s="7">
        <v>30</v>
      </c>
      <c r="W966" s="7">
        <f>STOCK[[#This Row],[Precio Final]]-STOCK[[#This Row],[Costo total]]</f>
        <v>12.18</v>
      </c>
      <c r="X966" s="7">
        <f>STOCK[[#This Row],[Ganancia Unitaria]]*STOCK[[#This Row],[Salidas]]</f>
        <v>0</v>
      </c>
      <c r="AA966" s="7">
        <f>STOCK[[#This Row],[Costo total]]*STOCK[[#This Row],[Entradas]]</f>
        <v>35.64</v>
      </c>
      <c r="AB966" s="7">
        <f>STOCK[[#This Row],[Stock Actual]]*STOCK[[#This Row],[Costo total]]</f>
        <v>35.64</v>
      </c>
    </row>
    <row r="967" spans="1:28" s="12" customFormat="1" ht="50" customHeight="1" x14ac:dyDescent="0.15">
      <c r="A967" s="12" t="s">
        <v>1962</v>
      </c>
      <c r="B967" s="70"/>
      <c r="C967" s="12" t="s">
        <v>4</v>
      </c>
      <c r="D967" s="12" t="s">
        <v>2277</v>
      </c>
      <c r="E967" s="12" t="s">
        <v>1908</v>
      </c>
      <c r="F967" s="12" t="s">
        <v>1909</v>
      </c>
      <c r="G967" s="12" t="s">
        <v>1910</v>
      </c>
      <c r="H967" s="12">
        <f>STOCK[[#This Row],[Precio Final]]</f>
        <v>9</v>
      </c>
      <c r="I967" s="12">
        <f>STOCK[[#This Row],[Precio Venta Ideal (x1.5)]]</f>
        <v>10.350000000000001</v>
      </c>
      <c r="J967" s="87">
        <v>0</v>
      </c>
      <c r="K967" s="87">
        <f>SUMIFS(VENTAS[Cantidad],VENTAS[Código del producto Vendido],STOCK[[#This Row],[Code]])</f>
        <v>0</v>
      </c>
      <c r="L967" s="87">
        <f>STOCK[[#This Row],[Entradas]]-STOCK[[#This Row],[Salidas]]</f>
        <v>0</v>
      </c>
      <c r="M967" s="12">
        <f>STOCK[[#This Row],[Precio Final]]*10%</f>
        <v>0.9</v>
      </c>
      <c r="N967" s="12">
        <v>0</v>
      </c>
      <c r="O967" s="12">
        <v>0</v>
      </c>
      <c r="P967" s="12">
        <v>6</v>
      </c>
      <c r="Q967" s="87">
        <v>0</v>
      </c>
      <c r="R967" s="12">
        <v>0</v>
      </c>
      <c r="S967" s="12">
        <v>0</v>
      </c>
      <c r="T967" s="12">
        <f>STOCK[[#This Row],[Costo Unitario (USD)]]+STOCK[[#This Row],[Costo Envío (USD)]]+STOCK[[#This Row],[Comisión 10%]]</f>
        <v>6.9</v>
      </c>
      <c r="U967" s="12">
        <f>STOCK[[#This Row],[Costo total]]*1.5</f>
        <v>10.350000000000001</v>
      </c>
      <c r="V967" s="12">
        <v>9</v>
      </c>
      <c r="W967" s="12">
        <f>STOCK[[#This Row],[Precio Final]]-STOCK[[#This Row],[Costo total]]</f>
        <v>2.0999999999999996</v>
      </c>
      <c r="X967" s="12">
        <f>STOCK[[#This Row],[Ganancia Unitaria]]*STOCK[[#This Row],[Salidas]]</f>
        <v>0</v>
      </c>
      <c r="Y967" s="12" t="s">
        <v>1907</v>
      </c>
      <c r="AA967" s="12">
        <f>STOCK[[#This Row],[Costo total]]*STOCK[[#This Row],[Entradas]]</f>
        <v>0</v>
      </c>
      <c r="AB967" s="12">
        <f>STOCK[[#This Row],[Stock Actual]]*STOCK[[#This Row],[Costo total]]</f>
        <v>0</v>
      </c>
    </row>
    <row r="968" spans="1:28" s="7" customFormat="1" ht="50" customHeight="1" x14ac:dyDescent="0.15">
      <c r="A968" s="7" t="s">
        <v>1963</v>
      </c>
      <c r="B968" s="70"/>
      <c r="C968" s="7" t="s">
        <v>4</v>
      </c>
      <c r="D968" s="7" t="s">
        <v>2277</v>
      </c>
      <c r="E968" s="7" t="s">
        <v>1917</v>
      </c>
      <c r="F968" s="7" t="s">
        <v>1548</v>
      </c>
      <c r="G968" s="7" t="s">
        <v>1918</v>
      </c>
      <c r="H968" s="7">
        <f>STOCK[[#This Row],[Precio Final]]</f>
        <v>7.5</v>
      </c>
      <c r="I968" s="7">
        <f>STOCK[[#This Row],[Precio Venta Ideal (x1.5)]]</f>
        <v>8.625</v>
      </c>
      <c r="J968" s="8">
        <v>0</v>
      </c>
      <c r="K968" s="8">
        <f>SUMIFS(VENTAS[Cantidad],VENTAS[Código del producto Vendido],STOCK[[#This Row],[Code]])</f>
        <v>0</v>
      </c>
      <c r="L968" s="8">
        <f>STOCK[[#This Row],[Entradas]]-STOCK[[#This Row],[Salidas]]</f>
        <v>0</v>
      </c>
      <c r="M968" s="7">
        <f>STOCK[[#This Row],[Precio Final]]*10%</f>
        <v>0.75</v>
      </c>
      <c r="N968" s="7">
        <v>0</v>
      </c>
      <c r="O968" s="7">
        <v>0</v>
      </c>
      <c r="P968" s="7">
        <v>5</v>
      </c>
      <c r="Q968" s="8">
        <v>0</v>
      </c>
      <c r="R968" s="7">
        <v>0</v>
      </c>
      <c r="S968" s="7">
        <v>0</v>
      </c>
      <c r="T968" s="12">
        <f>STOCK[[#This Row],[Costo Unitario (USD)]]+STOCK[[#This Row],[Costo Envío (USD)]]+STOCK[[#This Row],[Comisión 10%]]</f>
        <v>5.75</v>
      </c>
      <c r="U968" s="7">
        <f>STOCK[[#This Row],[Costo total]]*1.5</f>
        <v>8.625</v>
      </c>
      <c r="V968" s="7">
        <v>7.5</v>
      </c>
      <c r="W968" s="7">
        <f>STOCK[[#This Row],[Precio Final]]-STOCK[[#This Row],[Costo total]]</f>
        <v>1.75</v>
      </c>
      <c r="X968" s="7">
        <f>STOCK[[#This Row],[Ganancia Unitaria]]*STOCK[[#This Row],[Salidas]]</f>
        <v>0</v>
      </c>
      <c r="Y968" s="7" t="s">
        <v>1907</v>
      </c>
      <c r="AA968" s="7">
        <f>STOCK[[#This Row],[Costo total]]*STOCK[[#This Row],[Entradas]]</f>
        <v>0</v>
      </c>
      <c r="AB968" s="7">
        <f>STOCK[[#This Row],[Stock Actual]]*STOCK[[#This Row],[Costo total]]</f>
        <v>0</v>
      </c>
    </row>
    <row r="969" spans="1:28" s="12" customFormat="1" ht="50" customHeight="1" x14ac:dyDescent="0.15">
      <c r="A969" s="12" t="s">
        <v>1964</v>
      </c>
      <c r="B969" s="70"/>
      <c r="C969" s="12" t="s">
        <v>4</v>
      </c>
      <c r="D969" s="12" t="s">
        <v>2277</v>
      </c>
      <c r="E969" s="12" t="s">
        <v>1927</v>
      </c>
      <c r="F969" s="12" t="s">
        <v>1561</v>
      </c>
      <c r="G969" s="12" t="s">
        <v>1918</v>
      </c>
      <c r="H969" s="12">
        <f>STOCK[[#This Row],[Precio Final]]</f>
        <v>7.5</v>
      </c>
      <c r="I969" s="12">
        <f>STOCK[[#This Row],[Precio Venta Ideal (x1.5)]]</f>
        <v>8.625</v>
      </c>
      <c r="J969" s="8">
        <v>0</v>
      </c>
      <c r="K969" s="87">
        <f>SUMIFS(VENTAS[Cantidad],VENTAS[Código del producto Vendido],STOCK[[#This Row],[Code]])</f>
        <v>0</v>
      </c>
      <c r="L969" s="87">
        <f>STOCK[[#This Row],[Entradas]]-STOCK[[#This Row],[Salidas]]</f>
        <v>0</v>
      </c>
      <c r="M969" s="12">
        <f>STOCK[[#This Row],[Precio Final]]*10%</f>
        <v>0.75</v>
      </c>
      <c r="N969" s="12">
        <v>0</v>
      </c>
      <c r="O969" s="12">
        <v>0</v>
      </c>
      <c r="P969" s="12">
        <v>5</v>
      </c>
      <c r="Q969" s="87">
        <v>0</v>
      </c>
      <c r="R969" s="12">
        <v>0</v>
      </c>
      <c r="S969" s="12">
        <v>0</v>
      </c>
      <c r="T969" s="12">
        <f>STOCK[[#This Row],[Costo Unitario (USD)]]+STOCK[[#This Row],[Costo Envío (USD)]]+STOCK[[#This Row],[Comisión 10%]]</f>
        <v>5.75</v>
      </c>
      <c r="U969" s="12">
        <f>STOCK[[#This Row],[Costo total]]*1.5</f>
        <v>8.625</v>
      </c>
      <c r="V969" s="12">
        <v>7.5</v>
      </c>
      <c r="W969" s="12">
        <f>STOCK[[#This Row],[Precio Final]]-STOCK[[#This Row],[Costo total]]</f>
        <v>1.75</v>
      </c>
      <c r="X969" s="12">
        <f>STOCK[[#This Row],[Ganancia Unitaria]]*STOCK[[#This Row],[Salidas]]</f>
        <v>0</v>
      </c>
      <c r="Y969" s="12" t="s">
        <v>1907</v>
      </c>
      <c r="AA969" s="12">
        <f>STOCK[[#This Row],[Costo total]]*STOCK[[#This Row],[Entradas]]</f>
        <v>0</v>
      </c>
      <c r="AB969" s="12">
        <f>STOCK[[#This Row],[Stock Actual]]*STOCK[[#This Row],[Costo total]]</f>
        <v>0</v>
      </c>
    </row>
    <row r="970" spans="1:28" s="7" customFormat="1" ht="50" customHeight="1" x14ac:dyDescent="0.15">
      <c r="A970" s="7" t="s">
        <v>1965</v>
      </c>
      <c r="B970" s="70"/>
      <c r="C970" s="7" t="s">
        <v>4</v>
      </c>
      <c r="D970" s="7" t="s">
        <v>2277</v>
      </c>
      <c r="E970" s="7" t="s">
        <v>1919</v>
      </c>
      <c r="F970" s="7" t="s">
        <v>1877</v>
      </c>
      <c r="G970" s="7" t="s">
        <v>1920</v>
      </c>
      <c r="H970" s="7">
        <f>STOCK[[#This Row],[Precio Final]]</f>
        <v>6</v>
      </c>
      <c r="I970" s="7">
        <f>STOCK[[#This Row],[Precio Venta Ideal (x1.5)]]</f>
        <v>6.8999999999999995</v>
      </c>
      <c r="J970" s="8">
        <v>0</v>
      </c>
      <c r="K970" s="8">
        <f>SUMIFS(VENTAS[Cantidad],VENTAS[Código del producto Vendido],STOCK[[#This Row],[Code]])</f>
        <v>0</v>
      </c>
      <c r="L970" s="8">
        <f>STOCK[[#This Row],[Entradas]]-STOCK[[#This Row],[Salidas]]</f>
        <v>0</v>
      </c>
      <c r="M970" s="7">
        <f>STOCK[[#This Row],[Precio Final]]*10%</f>
        <v>0.60000000000000009</v>
      </c>
      <c r="N970" s="7">
        <v>0</v>
      </c>
      <c r="O970" s="7">
        <v>0</v>
      </c>
      <c r="P970" s="7">
        <v>4</v>
      </c>
      <c r="Q970" s="8">
        <v>0</v>
      </c>
      <c r="R970" s="7">
        <v>0</v>
      </c>
      <c r="S970" s="7">
        <v>0</v>
      </c>
      <c r="T970" s="12">
        <f>STOCK[[#This Row],[Costo Unitario (USD)]]+STOCK[[#This Row],[Costo Envío (USD)]]+STOCK[[#This Row],[Comisión 10%]]</f>
        <v>4.5999999999999996</v>
      </c>
      <c r="U970" s="7">
        <f>STOCK[[#This Row],[Costo total]]*1.5</f>
        <v>6.8999999999999995</v>
      </c>
      <c r="V970" s="7">
        <v>6</v>
      </c>
      <c r="W970" s="7">
        <f>STOCK[[#This Row],[Precio Final]]-STOCK[[#This Row],[Costo total]]</f>
        <v>1.4000000000000004</v>
      </c>
      <c r="X970" s="7">
        <f>STOCK[[#This Row],[Ganancia Unitaria]]*STOCK[[#This Row],[Salidas]]</f>
        <v>0</v>
      </c>
      <c r="Y970" s="7" t="s">
        <v>1907</v>
      </c>
      <c r="AA970" s="7">
        <f>STOCK[[#This Row],[Costo total]]*STOCK[[#This Row],[Entradas]]</f>
        <v>0</v>
      </c>
      <c r="AB970" s="7">
        <f>STOCK[[#This Row],[Stock Actual]]*STOCK[[#This Row],[Costo total]]</f>
        <v>0</v>
      </c>
    </row>
    <row r="971" spans="1:28" s="12" customFormat="1" ht="50" customHeight="1" x14ac:dyDescent="0.15">
      <c r="A971" s="12" t="s">
        <v>1966</v>
      </c>
      <c r="B971" s="70"/>
      <c r="C971" s="12" t="s">
        <v>4</v>
      </c>
      <c r="D971" s="12" t="s">
        <v>2277</v>
      </c>
      <c r="E971" s="12" t="s">
        <v>1921</v>
      </c>
      <c r="F971" s="12" t="s">
        <v>1922</v>
      </c>
      <c r="G971" s="12" t="s">
        <v>1144</v>
      </c>
      <c r="H971" s="12">
        <f>STOCK[[#This Row],[Precio Final]]</f>
        <v>3</v>
      </c>
      <c r="I971" s="12">
        <f>STOCK[[#This Row],[Precio Venta Ideal (x1.5)]]</f>
        <v>3.4499999999999997</v>
      </c>
      <c r="J971" s="8">
        <v>0</v>
      </c>
      <c r="K971" s="87">
        <f>SUMIFS(VENTAS[Cantidad],VENTAS[Código del producto Vendido],STOCK[[#This Row],[Code]])</f>
        <v>0</v>
      </c>
      <c r="L971" s="87">
        <f>STOCK[[#This Row],[Entradas]]-STOCK[[#This Row],[Salidas]]</f>
        <v>0</v>
      </c>
      <c r="M971" s="12">
        <f>STOCK[[#This Row],[Precio Final]]*10%</f>
        <v>0.30000000000000004</v>
      </c>
      <c r="N971" s="12">
        <v>0</v>
      </c>
      <c r="O971" s="12">
        <v>0</v>
      </c>
      <c r="P971" s="12">
        <v>2</v>
      </c>
      <c r="Q971" s="87">
        <v>0</v>
      </c>
      <c r="R971" s="12">
        <v>0</v>
      </c>
      <c r="S971" s="12">
        <v>0</v>
      </c>
      <c r="T971" s="12">
        <f>STOCK[[#This Row],[Costo Unitario (USD)]]+STOCK[[#This Row],[Costo Envío (USD)]]+STOCK[[#This Row],[Comisión 10%]]</f>
        <v>2.2999999999999998</v>
      </c>
      <c r="U971" s="12">
        <f>STOCK[[#This Row],[Costo total]]*1.5</f>
        <v>3.4499999999999997</v>
      </c>
      <c r="V971" s="12">
        <v>3</v>
      </c>
      <c r="W971" s="12">
        <f>STOCK[[#This Row],[Precio Final]]-STOCK[[#This Row],[Costo total]]</f>
        <v>0.70000000000000018</v>
      </c>
      <c r="X971" s="12">
        <f>STOCK[[#This Row],[Ganancia Unitaria]]*STOCK[[#This Row],[Salidas]]</f>
        <v>0</v>
      </c>
      <c r="Y971" s="12" t="s">
        <v>1907</v>
      </c>
      <c r="AA971" s="12">
        <f>STOCK[[#This Row],[Costo total]]*STOCK[[#This Row],[Entradas]]</f>
        <v>0</v>
      </c>
      <c r="AB971" s="12">
        <f>STOCK[[#This Row],[Stock Actual]]*STOCK[[#This Row],[Costo total]]</f>
        <v>0</v>
      </c>
    </row>
    <row r="972" spans="1:28" s="7" customFormat="1" ht="50" customHeight="1" x14ac:dyDescent="0.15">
      <c r="A972" s="7" t="s">
        <v>1967</v>
      </c>
      <c r="B972" s="70"/>
      <c r="C972" s="7" t="s">
        <v>4</v>
      </c>
      <c r="D972" s="7" t="s">
        <v>2277</v>
      </c>
      <c r="E972" s="7" t="s">
        <v>1926</v>
      </c>
      <c r="F972" s="7" t="s">
        <v>1923</v>
      </c>
      <c r="G972" s="7" t="s">
        <v>1918</v>
      </c>
      <c r="H972" s="7">
        <f>STOCK[[#This Row],[Precio Final]]</f>
        <v>7.5</v>
      </c>
      <c r="I972" s="7">
        <f>STOCK[[#This Row],[Precio Venta Ideal (x1.5)]]</f>
        <v>8.625</v>
      </c>
      <c r="J972" s="8">
        <v>0</v>
      </c>
      <c r="K972" s="8">
        <f>SUMIFS(VENTAS[Cantidad],VENTAS[Código del producto Vendido],STOCK[[#This Row],[Code]])</f>
        <v>0</v>
      </c>
      <c r="L972" s="8">
        <f>STOCK[[#This Row],[Entradas]]-STOCK[[#This Row],[Salidas]]</f>
        <v>0</v>
      </c>
      <c r="M972" s="7">
        <f>STOCK[[#This Row],[Precio Final]]*10%</f>
        <v>0.75</v>
      </c>
      <c r="N972" s="7">
        <v>0</v>
      </c>
      <c r="O972" s="7">
        <v>0</v>
      </c>
      <c r="P972" s="7">
        <v>5</v>
      </c>
      <c r="Q972" s="8">
        <v>0</v>
      </c>
      <c r="R972" s="7">
        <v>0</v>
      </c>
      <c r="S972" s="7">
        <v>0</v>
      </c>
      <c r="T972" s="12">
        <f>STOCK[[#This Row],[Costo Unitario (USD)]]+STOCK[[#This Row],[Costo Envío (USD)]]+STOCK[[#This Row],[Comisión 10%]]</f>
        <v>5.75</v>
      </c>
      <c r="U972" s="7">
        <f>STOCK[[#This Row],[Costo total]]*1.5</f>
        <v>8.625</v>
      </c>
      <c r="V972" s="7">
        <v>7.5</v>
      </c>
      <c r="W972" s="7">
        <f>STOCK[[#This Row],[Precio Final]]-STOCK[[#This Row],[Costo total]]</f>
        <v>1.75</v>
      </c>
      <c r="X972" s="7">
        <f>STOCK[[#This Row],[Ganancia Unitaria]]*STOCK[[#This Row],[Salidas]]</f>
        <v>0</v>
      </c>
      <c r="Y972" s="7" t="s">
        <v>1907</v>
      </c>
      <c r="AA972" s="7">
        <f>STOCK[[#This Row],[Costo total]]*STOCK[[#This Row],[Entradas]]</f>
        <v>0</v>
      </c>
      <c r="AB972" s="7">
        <f>STOCK[[#This Row],[Stock Actual]]*STOCK[[#This Row],[Costo total]]</f>
        <v>0</v>
      </c>
    </row>
    <row r="973" spans="1:28" s="12" customFormat="1" ht="50" customHeight="1" x14ac:dyDescent="0.15">
      <c r="A973" s="12" t="s">
        <v>1968</v>
      </c>
      <c r="B973" s="70"/>
      <c r="C973" s="12" t="s">
        <v>4</v>
      </c>
      <c r="D973" s="12" t="s">
        <v>2277</v>
      </c>
      <c r="E973" s="12" t="s">
        <v>1925</v>
      </c>
      <c r="F973" s="12" t="s">
        <v>1559</v>
      </c>
      <c r="G973" s="12" t="s">
        <v>1918</v>
      </c>
      <c r="H973" s="12">
        <f>STOCK[[#This Row],[Precio Final]]</f>
        <v>4.5</v>
      </c>
      <c r="I973" s="12">
        <f>STOCK[[#This Row],[Precio Venta Ideal (x1.5)]]</f>
        <v>5.1750000000000007</v>
      </c>
      <c r="J973" s="8">
        <v>0</v>
      </c>
      <c r="K973" s="87">
        <f>SUMIFS(VENTAS[Cantidad],VENTAS[Código del producto Vendido],STOCK[[#This Row],[Code]])</f>
        <v>0</v>
      </c>
      <c r="L973" s="87">
        <f>STOCK[[#This Row],[Entradas]]-STOCK[[#This Row],[Salidas]]</f>
        <v>0</v>
      </c>
      <c r="M973" s="12">
        <f>STOCK[[#This Row],[Precio Final]]*10%</f>
        <v>0.45</v>
      </c>
      <c r="N973" s="12">
        <v>0</v>
      </c>
      <c r="O973" s="12">
        <v>0</v>
      </c>
      <c r="P973" s="12">
        <v>3</v>
      </c>
      <c r="Q973" s="87">
        <v>0</v>
      </c>
      <c r="R973" s="12">
        <v>0</v>
      </c>
      <c r="S973" s="12">
        <v>0</v>
      </c>
      <c r="T973" s="12">
        <f>STOCK[[#This Row],[Costo Unitario (USD)]]+STOCK[[#This Row],[Costo Envío (USD)]]+STOCK[[#This Row],[Comisión 10%]]</f>
        <v>3.45</v>
      </c>
      <c r="U973" s="12">
        <f>STOCK[[#This Row],[Costo total]]*1.5</f>
        <v>5.1750000000000007</v>
      </c>
      <c r="V973" s="12">
        <v>4.5</v>
      </c>
      <c r="W973" s="12">
        <f>STOCK[[#This Row],[Precio Final]]-STOCK[[#This Row],[Costo total]]</f>
        <v>1.0499999999999998</v>
      </c>
      <c r="X973" s="12">
        <f>STOCK[[#This Row],[Ganancia Unitaria]]*STOCK[[#This Row],[Salidas]]</f>
        <v>0</v>
      </c>
      <c r="Y973" s="12" t="s">
        <v>1907</v>
      </c>
      <c r="AA973" s="12">
        <f>STOCK[[#This Row],[Costo total]]*STOCK[[#This Row],[Entradas]]</f>
        <v>0</v>
      </c>
      <c r="AB973" s="12">
        <f>STOCK[[#This Row],[Stock Actual]]*STOCK[[#This Row],[Costo total]]</f>
        <v>0</v>
      </c>
    </row>
    <row r="974" spans="1:28" s="7" customFormat="1" ht="50" customHeight="1" x14ac:dyDescent="0.15">
      <c r="A974" s="7" t="s">
        <v>1969</v>
      </c>
      <c r="B974" s="70"/>
      <c r="C974" s="7" t="s">
        <v>4</v>
      </c>
      <c r="D974" s="7" t="s">
        <v>2277</v>
      </c>
      <c r="E974" s="7" t="s">
        <v>1924</v>
      </c>
      <c r="F974" s="7" t="s">
        <v>1559</v>
      </c>
      <c r="G974" s="7" t="s">
        <v>1918</v>
      </c>
      <c r="H974" s="7">
        <f>STOCK[[#This Row],[Precio Final]]</f>
        <v>6</v>
      </c>
      <c r="I974" s="7">
        <f>STOCK[[#This Row],[Precio Venta Ideal (x1.5)]]</f>
        <v>6.8999999999999995</v>
      </c>
      <c r="J974" s="8">
        <v>0</v>
      </c>
      <c r="K974" s="8">
        <f>SUMIFS(VENTAS[Cantidad],VENTAS[Código del producto Vendido],STOCK[[#This Row],[Code]])</f>
        <v>0</v>
      </c>
      <c r="L974" s="8">
        <f>STOCK[[#This Row],[Entradas]]-STOCK[[#This Row],[Salidas]]</f>
        <v>0</v>
      </c>
      <c r="M974" s="7">
        <f>STOCK[[#This Row],[Precio Final]]*10%</f>
        <v>0.60000000000000009</v>
      </c>
      <c r="N974" s="7">
        <v>0</v>
      </c>
      <c r="O974" s="7">
        <v>0</v>
      </c>
      <c r="P974" s="7">
        <v>4</v>
      </c>
      <c r="Q974" s="8">
        <v>0</v>
      </c>
      <c r="R974" s="7">
        <v>0</v>
      </c>
      <c r="S974" s="7">
        <v>0</v>
      </c>
      <c r="T974" s="12">
        <f>STOCK[[#This Row],[Costo Unitario (USD)]]+STOCK[[#This Row],[Costo Envío (USD)]]+STOCK[[#This Row],[Comisión 10%]]</f>
        <v>4.5999999999999996</v>
      </c>
      <c r="U974" s="7">
        <f>STOCK[[#This Row],[Costo total]]*1.5</f>
        <v>6.8999999999999995</v>
      </c>
      <c r="V974" s="7">
        <v>6</v>
      </c>
      <c r="W974" s="7">
        <f>STOCK[[#This Row],[Precio Final]]-STOCK[[#This Row],[Costo total]]</f>
        <v>1.4000000000000004</v>
      </c>
      <c r="X974" s="7">
        <f>STOCK[[#This Row],[Ganancia Unitaria]]*STOCK[[#This Row],[Salidas]]</f>
        <v>0</v>
      </c>
      <c r="Y974" s="7" t="s">
        <v>1907</v>
      </c>
      <c r="AA974" s="7">
        <f>STOCK[[#This Row],[Costo total]]*STOCK[[#This Row],[Entradas]]</f>
        <v>0</v>
      </c>
      <c r="AB974" s="7">
        <f>STOCK[[#This Row],[Stock Actual]]*STOCK[[#This Row],[Costo total]]</f>
        <v>0</v>
      </c>
    </row>
    <row r="975" spans="1:28" s="12" customFormat="1" ht="50" customHeight="1" x14ac:dyDescent="0.15">
      <c r="A975" s="12" t="s">
        <v>1970</v>
      </c>
      <c r="B975" s="70"/>
      <c r="C975" s="12" t="s">
        <v>4</v>
      </c>
      <c r="D975" s="12" t="s">
        <v>2277</v>
      </c>
      <c r="E975" s="12" t="s">
        <v>1928</v>
      </c>
      <c r="F975" s="12" t="s">
        <v>1929</v>
      </c>
      <c r="G975" s="12" t="s">
        <v>1930</v>
      </c>
      <c r="H975" s="12">
        <f>STOCK[[#This Row],[Precio Final]]</f>
        <v>4.5</v>
      </c>
      <c r="I975" s="12">
        <f>STOCK[[#This Row],[Precio Venta Ideal (x1.5)]]</f>
        <v>5.1750000000000007</v>
      </c>
      <c r="J975" s="8">
        <v>0</v>
      </c>
      <c r="K975" s="87">
        <f>SUMIFS(VENTAS[Cantidad],VENTAS[Código del producto Vendido],STOCK[[#This Row],[Code]])</f>
        <v>0</v>
      </c>
      <c r="L975" s="87">
        <f>STOCK[[#This Row],[Entradas]]-STOCK[[#This Row],[Salidas]]</f>
        <v>0</v>
      </c>
      <c r="M975" s="12">
        <f>STOCK[[#This Row],[Precio Final]]*10%</f>
        <v>0.45</v>
      </c>
      <c r="N975" s="12">
        <v>0</v>
      </c>
      <c r="O975" s="12">
        <v>0</v>
      </c>
      <c r="P975" s="12">
        <v>3</v>
      </c>
      <c r="Q975" s="87">
        <v>0</v>
      </c>
      <c r="R975" s="12">
        <v>0</v>
      </c>
      <c r="S975" s="12">
        <v>0</v>
      </c>
      <c r="T975" s="12">
        <f>STOCK[[#This Row],[Costo Unitario (USD)]]+STOCK[[#This Row],[Costo Envío (USD)]]+STOCK[[#This Row],[Comisión 10%]]</f>
        <v>3.45</v>
      </c>
      <c r="U975" s="12">
        <f>STOCK[[#This Row],[Costo total]]*1.5</f>
        <v>5.1750000000000007</v>
      </c>
      <c r="V975" s="12">
        <v>4.5</v>
      </c>
      <c r="W975" s="12">
        <f>STOCK[[#This Row],[Precio Final]]-STOCK[[#This Row],[Costo total]]</f>
        <v>1.0499999999999998</v>
      </c>
      <c r="X975" s="12">
        <f>STOCK[[#This Row],[Ganancia Unitaria]]*STOCK[[#This Row],[Salidas]]</f>
        <v>0</v>
      </c>
      <c r="Y975" s="12" t="s">
        <v>1907</v>
      </c>
      <c r="AA975" s="12">
        <f>STOCK[[#This Row],[Costo total]]*STOCK[[#This Row],[Entradas]]</f>
        <v>0</v>
      </c>
      <c r="AB975" s="12">
        <f>STOCK[[#This Row],[Stock Actual]]*STOCK[[#This Row],[Costo total]]</f>
        <v>0</v>
      </c>
    </row>
    <row r="976" spans="1:28" s="7" customFormat="1" ht="50" customHeight="1" x14ac:dyDescent="0.15">
      <c r="A976" s="7" t="s">
        <v>1971</v>
      </c>
      <c r="B976" s="70"/>
      <c r="C976" s="7" t="s">
        <v>4</v>
      </c>
      <c r="D976" s="7" t="s">
        <v>2277</v>
      </c>
      <c r="E976" s="7" t="s">
        <v>1931</v>
      </c>
      <c r="F976" s="7" t="s">
        <v>1559</v>
      </c>
      <c r="G976" s="7" t="s">
        <v>1918</v>
      </c>
      <c r="H976" s="7">
        <f>STOCK[[#This Row],[Precio Final]]</f>
        <v>4.5</v>
      </c>
      <c r="I976" s="7">
        <f>STOCK[[#This Row],[Precio Venta Ideal (x1.5)]]</f>
        <v>5.1750000000000007</v>
      </c>
      <c r="J976" s="8">
        <v>0</v>
      </c>
      <c r="K976" s="8">
        <f>SUMIFS(VENTAS[Cantidad],VENTAS[Código del producto Vendido],STOCK[[#This Row],[Code]])</f>
        <v>0</v>
      </c>
      <c r="L976" s="8">
        <f>STOCK[[#This Row],[Entradas]]-STOCK[[#This Row],[Salidas]]</f>
        <v>0</v>
      </c>
      <c r="M976" s="7">
        <f>STOCK[[#This Row],[Precio Final]]*10%</f>
        <v>0.45</v>
      </c>
      <c r="N976" s="7">
        <v>0</v>
      </c>
      <c r="O976" s="7">
        <v>0</v>
      </c>
      <c r="P976" s="7">
        <v>3</v>
      </c>
      <c r="Q976" s="8">
        <v>0</v>
      </c>
      <c r="R976" s="7">
        <v>0</v>
      </c>
      <c r="S976" s="7">
        <v>0</v>
      </c>
      <c r="T976" s="12">
        <f>STOCK[[#This Row],[Costo Unitario (USD)]]+STOCK[[#This Row],[Costo Envío (USD)]]+STOCK[[#This Row],[Comisión 10%]]</f>
        <v>3.45</v>
      </c>
      <c r="U976" s="7">
        <f>STOCK[[#This Row],[Costo total]]*1.5</f>
        <v>5.1750000000000007</v>
      </c>
      <c r="V976" s="7">
        <v>4.5</v>
      </c>
      <c r="W976" s="7">
        <f>STOCK[[#This Row],[Precio Final]]-STOCK[[#This Row],[Costo total]]</f>
        <v>1.0499999999999998</v>
      </c>
      <c r="X976" s="7">
        <f>STOCK[[#This Row],[Ganancia Unitaria]]*STOCK[[#This Row],[Salidas]]</f>
        <v>0</v>
      </c>
      <c r="Y976" s="7" t="s">
        <v>1907</v>
      </c>
      <c r="AA976" s="7">
        <f>STOCK[[#This Row],[Costo total]]*STOCK[[#This Row],[Entradas]]</f>
        <v>0</v>
      </c>
      <c r="AB976" s="7">
        <f>STOCK[[#This Row],[Stock Actual]]*STOCK[[#This Row],[Costo total]]</f>
        <v>0</v>
      </c>
    </row>
    <row r="977" spans="1:28" s="12" customFormat="1" ht="50" customHeight="1" x14ac:dyDescent="0.15">
      <c r="A977" s="12" t="s">
        <v>1972</v>
      </c>
      <c r="B977" s="70"/>
      <c r="C977" s="12" t="s">
        <v>4</v>
      </c>
      <c r="D977" s="12" t="s">
        <v>2277</v>
      </c>
      <c r="E977" s="12" t="s">
        <v>2224</v>
      </c>
      <c r="F977" s="12" t="s">
        <v>1566</v>
      </c>
      <c r="G977" s="12" t="s">
        <v>214</v>
      </c>
      <c r="H977" s="12">
        <f>STOCK[[#This Row],[Precio Final]]</f>
        <v>7.5</v>
      </c>
      <c r="I977" s="12">
        <f>STOCK[[#This Row],[Precio Venta Ideal (x1.5)]]</f>
        <v>8.625</v>
      </c>
      <c r="J977" s="8">
        <v>1</v>
      </c>
      <c r="K977" s="87">
        <f>SUMIFS(VENTAS[Cantidad],VENTAS[Código del producto Vendido],STOCK[[#This Row],[Code]])</f>
        <v>1</v>
      </c>
      <c r="L977" s="87">
        <f>STOCK[[#This Row],[Entradas]]-STOCK[[#This Row],[Salidas]]</f>
        <v>0</v>
      </c>
      <c r="M977" s="12">
        <f>STOCK[[#This Row],[Precio Final]]*10%</f>
        <v>0.75</v>
      </c>
      <c r="N977" s="12">
        <v>0</v>
      </c>
      <c r="O977" s="12">
        <v>0</v>
      </c>
      <c r="P977" s="12">
        <v>5</v>
      </c>
      <c r="Q977" s="87">
        <v>0</v>
      </c>
      <c r="R977" s="12">
        <v>0</v>
      </c>
      <c r="S977" s="12">
        <v>0</v>
      </c>
      <c r="T977" s="12">
        <f>STOCK[[#This Row],[Costo Unitario (USD)]]+STOCK[[#This Row],[Costo Envío (USD)]]+STOCK[[#This Row],[Comisión 10%]]</f>
        <v>5.75</v>
      </c>
      <c r="U977" s="12">
        <f>STOCK[[#This Row],[Costo total]]*1.5</f>
        <v>8.625</v>
      </c>
      <c r="V977" s="12">
        <v>7.5</v>
      </c>
      <c r="W977" s="12">
        <f>STOCK[[#This Row],[Precio Final]]-STOCK[[#This Row],[Costo total]]</f>
        <v>1.75</v>
      </c>
      <c r="X977" s="12">
        <f>STOCK[[#This Row],[Ganancia Unitaria]]*STOCK[[#This Row],[Salidas]]</f>
        <v>1.75</v>
      </c>
      <c r="Y977" s="12" t="s">
        <v>1907</v>
      </c>
      <c r="AA977" s="12">
        <f>STOCK[[#This Row],[Costo total]]*STOCK[[#This Row],[Entradas]]</f>
        <v>5.75</v>
      </c>
      <c r="AB977" s="12">
        <f>STOCK[[#This Row],[Stock Actual]]*STOCK[[#This Row],[Costo total]]</f>
        <v>0</v>
      </c>
    </row>
    <row r="978" spans="1:28" s="7" customFormat="1" ht="50" customHeight="1" x14ac:dyDescent="0.15">
      <c r="A978" s="7" t="s">
        <v>1973</v>
      </c>
      <c r="B978" s="70"/>
      <c r="C978" s="7" t="s">
        <v>4</v>
      </c>
      <c r="D978" s="7" t="s">
        <v>2277</v>
      </c>
      <c r="E978" s="7" t="s">
        <v>1932</v>
      </c>
      <c r="F978" s="7" t="s">
        <v>1553</v>
      </c>
      <c r="G978" s="7" t="s">
        <v>1918</v>
      </c>
      <c r="H978" s="7">
        <f>STOCK[[#This Row],[Precio Final]]</f>
        <v>3</v>
      </c>
      <c r="I978" s="7">
        <f>STOCK[[#This Row],[Precio Venta Ideal (x1.5)]]</f>
        <v>3.4499999999999997</v>
      </c>
      <c r="J978" s="8">
        <v>0</v>
      </c>
      <c r="K978" s="8">
        <f>SUMIFS(VENTAS[Cantidad],VENTAS[Código del producto Vendido],STOCK[[#This Row],[Code]])</f>
        <v>0</v>
      </c>
      <c r="L978" s="8">
        <f>STOCK[[#This Row],[Entradas]]-STOCK[[#This Row],[Salidas]]</f>
        <v>0</v>
      </c>
      <c r="M978" s="7">
        <f>STOCK[[#This Row],[Precio Final]]*10%</f>
        <v>0.30000000000000004</v>
      </c>
      <c r="N978" s="7">
        <v>0</v>
      </c>
      <c r="O978" s="7">
        <v>0</v>
      </c>
      <c r="P978" s="7">
        <v>2</v>
      </c>
      <c r="Q978" s="8">
        <v>0</v>
      </c>
      <c r="R978" s="7">
        <v>0</v>
      </c>
      <c r="S978" s="7">
        <v>0</v>
      </c>
      <c r="T978" s="12">
        <f>STOCK[[#This Row],[Costo Unitario (USD)]]+STOCK[[#This Row],[Costo Envío (USD)]]+STOCK[[#This Row],[Comisión 10%]]</f>
        <v>2.2999999999999998</v>
      </c>
      <c r="U978" s="7">
        <f>STOCK[[#This Row],[Costo total]]*1.5</f>
        <v>3.4499999999999997</v>
      </c>
      <c r="V978" s="7">
        <v>3</v>
      </c>
      <c r="W978" s="7">
        <f>STOCK[[#This Row],[Precio Final]]-STOCK[[#This Row],[Costo total]]</f>
        <v>0.70000000000000018</v>
      </c>
      <c r="X978" s="7">
        <f>STOCK[[#This Row],[Ganancia Unitaria]]*STOCK[[#This Row],[Salidas]]</f>
        <v>0</v>
      </c>
      <c r="Y978" s="7" t="s">
        <v>1907</v>
      </c>
      <c r="AA978" s="7">
        <f>STOCK[[#This Row],[Costo total]]*STOCK[[#This Row],[Entradas]]</f>
        <v>0</v>
      </c>
      <c r="AB978" s="7">
        <f>STOCK[[#This Row],[Stock Actual]]*STOCK[[#This Row],[Costo total]]</f>
        <v>0</v>
      </c>
    </row>
    <row r="979" spans="1:28" s="12" customFormat="1" ht="50" customHeight="1" x14ac:dyDescent="0.15">
      <c r="A979" s="12" t="s">
        <v>1974</v>
      </c>
      <c r="B979" s="70"/>
      <c r="C979" s="12" t="s">
        <v>4</v>
      </c>
      <c r="D979" s="12" t="s">
        <v>2277</v>
      </c>
      <c r="E979" s="12" t="s">
        <v>1933</v>
      </c>
      <c r="F979" s="12" t="s">
        <v>1559</v>
      </c>
      <c r="G979" s="12" t="s">
        <v>1144</v>
      </c>
      <c r="H979" s="12">
        <f>STOCK[[#This Row],[Precio Final]]</f>
        <v>7.5</v>
      </c>
      <c r="I979" s="12">
        <f>STOCK[[#This Row],[Precio Venta Ideal (x1.5)]]</f>
        <v>8.625</v>
      </c>
      <c r="J979" s="8">
        <v>0</v>
      </c>
      <c r="K979" s="87">
        <f>SUMIFS(VENTAS[Cantidad],VENTAS[Código del producto Vendido],STOCK[[#This Row],[Code]])</f>
        <v>0</v>
      </c>
      <c r="L979" s="87">
        <f>STOCK[[#This Row],[Entradas]]-STOCK[[#This Row],[Salidas]]</f>
        <v>0</v>
      </c>
      <c r="M979" s="12">
        <f>STOCK[[#This Row],[Precio Final]]*10%</f>
        <v>0.75</v>
      </c>
      <c r="N979" s="12">
        <v>0</v>
      </c>
      <c r="O979" s="12">
        <v>0</v>
      </c>
      <c r="P979" s="12">
        <v>5</v>
      </c>
      <c r="Q979" s="87">
        <v>0</v>
      </c>
      <c r="R979" s="12">
        <v>0</v>
      </c>
      <c r="S979" s="12">
        <v>0</v>
      </c>
      <c r="T979" s="12">
        <f>STOCK[[#This Row],[Costo Unitario (USD)]]+STOCK[[#This Row],[Costo Envío (USD)]]+STOCK[[#This Row],[Comisión 10%]]</f>
        <v>5.75</v>
      </c>
      <c r="U979" s="12">
        <f>STOCK[[#This Row],[Costo total]]*1.5</f>
        <v>8.625</v>
      </c>
      <c r="V979" s="12">
        <v>7.5</v>
      </c>
      <c r="W979" s="12">
        <f>STOCK[[#This Row],[Precio Final]]-STOCK[[#This Row],[Costo total]]</f>
        <v>1.75</v>
      </c>
      <c r="X979" s="12">
        <f>STOCK[[#This Row],[Ganancia Unitaria]]*STOCK[[#This Row],[Salidas]]</f>
        <v>0</v>
      </c>
      <c r="Y979" s="12" t="s">
        <v>1907</v>
      </c>
      <c r="AA979" s="12">
        <f>STOCK[[#This Row],[Costo total]]*STOCK[[#This Row],[Entradas]]</f>
        <v>0</v>
      </c>
      <c r="AB979" s="12">
        <f>STOCK[[#This Row],[Stock Actual]]*STOCK[[#This Row],[Costo total]]</f>
        <v>0</v>
      </c>
    </row>
    <row r="980" spans="1:28" s="7" customFormat="1" ht="50" customHeight="1" x14ac:dyDescent="0.15">
      <c r="A980" s="7" t="s">
        <v>1975</v>
      </c>
      <c r="B980" s="70"/>
      <c r="C980" s="7" t="s">
        <v>4</v>
      </c>
      <c r="D980" s="7" t="s">
        <v>2277</v>
      </c>
      <c r="E980" s="7" t="s">
        <v>1934</v>
      </c>
      <c r="F980" s="7" t="s">
        <v>1909</v>
      </c>
      <c r="G980" s="7" t="s">
        <v>1480</v>
      </c>
      <c r="H980" s="7">
        <f>STOCK[[#This Row],[Precio Final]]</f>
        <v>12</v>
      </c>
      <c r="I980" s="7">
        <f>STOCK[[#This Row],[Precio Venta Ideal (x1.5)]]</f>
        <v>13.799999999999999</v>
      </c>
      <c r="J980" s="8">
        <v>0</v>
      </c>
      <c r="K980" s="8">
        <f>SUMIFS(VENTAS[Cantidad],VENTAS[Código del producto Vendido],STOCK[[#This Row],[Code]])</f>
        <v>0</v>
      </c>
      <c r="L980" s="8">
        <f>STOCK[[#This Row],[Entradas]]-STOCK[[#This Row],[Salidas]]</f>
        <v>0</v>
      </c>
      <c r="M980" s="7">
        <f>STOCK[[#This Row],[Precio Final]]*10%</f>
        <v>1.2000000000000002</v>
      </c>
      <c r="N980" s="7">
        <v>0</v>
      </c>
      <c r="O980" s="7">
        <v>0</v>
      </c>
      <c r="P980" s="7">
        <v>8</v>
      </c>
      <c r="Q980" s="8">
        <v>0</v>
      </c>
      <c r="R980" s="7">
        <v>0</v>
      </c>
      <c r="S980" s="7">
        <v>0</v>
      </c>
      <c r="T980" s="12">
        <f>STOCK[[#This Row],[Costo Unitario (USD)]]+STOCK[[#This Row],[Costo Envío (USD)]]+STOCK[[#This Row],[Comisión 10%]]</f>
        <v>9.1999999999999993</v>
      </c>
      <c r="U980" s="7">
        <f>STOCK[[#This Row],[Costo total]]*1.5</f>
        <v>13.799999999999999</v>
      </c>
      <c r="V980" s="7">
        <v>12</v>
      </c>
      <c r="W980" s="7">
        <f>STOCK[[#This Row],[Precio Final]]-STOCK[[#This Row],[Costo total]]</f>
        <v>2.8000000000000007</v>
      </c>
      <c r="X980" s="7">
        <f>STOCK[[#This Row],[Ganancia Unitaria]]*STOCK[[#This Row],[Salidas]]</f>
        <v>0</v>
      </c>
      <c r="Y980" s="7" t="s">
        <v>1907</v>
      </c>
      <c r="AA980" s="7">
        <f>STOCK[[#This Row],[Costo total]]*STOCK[[#This Row],[Entradas]]</f>
        <v>0</v>
      </c>
      <c r="AB980" s="7">
        <f>STOCK[[#This Row],[Stock Actual]]*STOCK[[#This Row],[Costo total]]</f>
        <v>0</v>
      </c>
    </row>
    <row r="981" spans="1:28" s="12" customFormat="1" ht="50" customHeight="1" x14ac:dyDescent="0.15">
      <c r="A981" s="12" t="s">
        <v>1976</v>
      </c>
      <c r="B981" s="70"/>
      <c r="C981" s="12" t="s">
        <v>4</v>
      </c>
      <c r="D981" s="12" t="s">
        <v>2277</v>
      </c>
      <c r="E981" s="12" t="s">
        <v>1994</v>
      </c>
      <c r="F981" s="12" t="s">
        <v>1640</v>
      </c>
      <c r="G981" s="12" t="s">
        <v>1918</v>
      </c>
      <c r="H981" s="12">
        <f>STOCK[[#This Row],[Precio Final]]</f>
        <v>6</v>
      </c>
      <c r="I981" s="12">
        <f>STOCK[[#This Row],[Precio Venta Ideal (x1.5)]]</f>
        <v>6.8999999999999995</v>
      </c>
      <c r="J981" s="8">
        <v>0</v>
      </c>
      <c r="K981" s="87">
        <f>SUMIFS(VENTAS[Cantidad],VENTAS[Código del producto Vendido],STOCK[[#This Row],[Code]])</f>
        <v>0</v>
      </c>
      <c r="L981" s="87">
        <f>STOCK[[#This Row],[Entradas]]-STOCK[[#This Row],[Salidas]]</f>
        <v>0</v>
      </c>
      <c r="M981" s="12">
        <f>STOCK[[#This Row],[Precio Final]]*10%</f>
        <v>0.60000000000000009</v>
      </c>
      <c r="N981" s="12">
        <v>0</v>
      </c>
      <c r="O981" s="12">
        <v>0</v>
      </c>
      <c r="P981" s="12">
        <v>4</v>
      </c>
      <c r="Q981" s="87">
        <v>0</v>
      </c>
      <c r="R981" s="12">
        <v>0</v>
      </c>
      <c r="S981" s="12">
        <v>0</v>
      </c>
      <c r="T981" s="12">
        <f>STOCK[[#This Row],[Costo Unitario (USD)]]+STOCK[[#This Row],[Costo Envío (USD)]]+STOCK[[#This Row],[Comisión 10%]]</f>
        <v>4.5999999999999996</v>
      </c>
      <c r="U981" s="12">
        <f>STOCK[[#This Row],[Costo total]]*1.5</f>
        <v>6.8999999999999995</v>
      </c>
      <c r="V981" s="12">
        <v>6</v>
      </c>
      <c r="W981" s="12">
        <f>STOCK[[#This Row],[Precio Final]]-STOCK[[#This Row],[Costo total]]</f>
        <v>1.4000000000000004</v>
      </c>
      <c r="X981" s="12">
        <f>STOCK[[#This Row],[Ganancia Unitaria]]*STOCK[[#This Row],[Salidas]]</f>
        <v>0</v>
      </c>
      <c r="Y981" s="12" t="s">
        <v>1907</v>
      </c>
      <c r="AA981" s="12">
        <f>STOCK[[#This Row],[Costo total]]*STOCK[[#This Row],[Entradas]]</f>
        <v>0</v>
      </c>
      <c r="AB981" s="12">
        <f>STOCK[[#This Row],[Stock Actual]]*STOCK[[#This Row],[Costo total]]</f>
        <v>0</v>
      </c>
    </row>
    <row r="982" spans="1:28" s="7" customFormat="1" ht="50" customHeight="1" x14ac:dyDescent="0.15">
      <c r="A982" s="7" t="s">
        <v>1977</v>
      </c>
      <c r="B982" s="70"/>
      <c r="C982" s="7" t="s">
        <v>4</v>
      </c>
      <c r="D982" s="7" t="s">
        <v>2277</v>
      </c>
      <c r="E982" s="7" t="s">
        <v>2225</v>
      </c>
      <c r="F982" s="7" t="s">
        <v>1935</v>
      </c>
      <c r="G982" s="7" t="s">
        <v>1480</v>
      </c>
      <c r="H982" s="7">
        <f>STOCK[[#This Row],[Precio Final]]</f>
        <v>7.5</v>
      </c>
      <c r="I982" s="7">
        <f>STOCK[[#This Row],[Precio Venta Ideal (x1.5)]]</f>
        <v>8.625</v>
      </c>
      <c r="J982" s="8">
        <v>0</v>
      </c>
      <c r="K982" s="8">
        <f>SUMIFS(VENTAS[Cantidad],VENTAS[Código del producto Vendido],STOCK[[#This Row],[Code]])</f>
        <v>0</v>
      </c>
      <c r="L982" s="8">
        <f>STOCK[[#This Row],[Entradas]]-STOCK[[#This Row],[Salidas]]</f>
        <v>0</v>
      </c>
      <c r="M982" s="7">
        <f>STOCK[[#This Row],[Precio Final]]*10%</f>
        <v>0.75</v>
      </c>
      <c r="N982" s="7">
        <v>0</v>
      </c>
      <c r="O982" s="7">
        <v>0</v>
      </c>
      <c r="P982" s="7">
        <v>5</v>
      </c>
      <c r="Q982" s="8">
        <v>0</v>
      </c>
      <c r="R982" s="7">
        <v>0</v>
      </c>
      <c r="S982" s="7">
        <v>0</v>
      </c>
      <c r="T982" s="12">
        <f>STOCK[[#This Row],[Costo Unitario (USD)]]+STOCK[[#This Row],[Costo Envío (USD)]]+STOCK[[#This Row],[Comisión 10%]]</f>
        <v>5.75</v>
      </c>
      <c r="U982" s="7">
        <f>STOCK[[#This Row],[Costo total]]*1.5</f>
        <v>8.625</v>
      </c>
      <c r="V982" s="7">
        <v>7.5</v>
      </c>
      <c r="W982" s="7">
        <f>STOCK[[#This Row],[Precio Final]]-STOCK[[#This Row],[Costo total]]</f>
        <v>1.75</v>
      </c>
      <c r="X982" s="7">
        <f>STOCK[[#This Row],[Ganancia Unitaria]]*STOCK[[#This Row],[Salidas]]</f>
        <v>0</v>
      </c>
      <c r="Y982" s="7" t="s">
        <v>1907</v>
      </c>
      <c r="AA982" s="7">
        <f>STOCK[[#This Row],[Costo total]]*STOCK[[#This Row],[Entradas]]</f>
        <v>0</v>
      </c>
      <c r="AB982" s="7">
        <f>STOCK[[#This Row],[Stock Actual]]*STOCK[[#This Row],[Costo total]]</f>
        <v>0</v>
      </c>
    </row>
    <row r="983" spans="1:28" s="12" customFormat="1" ht="50" customHeight="1" x14ac:dyDescent="0.15">
      <c r="A983" s="12" t="s">
        <v>1978</v>
      </c>
      <c r="B983" s="70"/>
      <c r="C983" s="12" t="s">
        <v>4</v>
      </c>
      <c r="D983" s="12" t="s">
        <v>2277</v>
      </c>
      <c r="E983" s="12" t="s">
        <v>2226</v>
      </c>
      <c r="F983" s="12" t="s">
        <v>2285</v>
      </c>
      <c r="G983" s="12" t="s">
        <v>214</v>
      </c>
      <c r="H983" s="12">
        <f>STOCK[[#This Row],[Precio Final]]</f>
        <v>8</v>
      </c>
      <c r="I983" s="12">
        <f>STOCK[[#This Row],[Precio Venta Ideal (x1.5)]]</f>
        <v>13.200000000000001</v>
      </c>
      <c r="J983" s="8">
        <v>0</v>
      </c>
      <c r="K983" s="87">
        <f>SUMIFS(VENTAS[Cantidad],VENTAS[Código del producto Vendido],STOCK[[#This Row],[Code]])</f>
        <v>0</v>
      </c>
      <c r="L983" s="87">
        <f>STOCK[[#This Row],[Entradas]]-STOCK[[#This Row],[Salidas]]</f>
        <v>0</v>
      </c>
      <c r="M983" s="12">
        <f>STOCK[[#This Row],[Precio Final]]*10%</f>
        <v>0.8</v>
      </c>
      <c r="N983" s="12">
        <v>0</v>
      </c>
      <c r="O983" s="12">
        <v>0</v>
      </c>
      <c r="P983" s="12">
        <v>8</v>
      </c>
      <c r="Q983" s="87">
        <v>0</v>
      </c>
      <c r="R983" s="12">
        <v>0</v>
      </c>
      <c r="S983" s="12">
        <v>0</v>
      </c>
      <c r="T983" s="12">
        <f>STOCK[[#This Row],[Costo Unitario (USD)]]+STOCK[[#This Row],[Costo Envío (USD)]]+STOCK[[#This Row],[Comisión 10%]]</f>
        <v>8.8000000000000007</v>
      </c>
      <c r="U983" s="12">
        <f>STOCK[[#This Row],[Costo total]]*1.5</f>
        <v>13.200000000000001</v>
      </c>
      <c r="V983" s="12">
        <v>8</v>
      </c>
      <c r="W983" s="12">
        <f>STOCK[[#This Row],[Precio Final]]-STOCK[[#This Row],[Costo total]]</f>
        <v>-0.80000000000000071</v>
      </c>
      <c r="X983" s="12">
        <f>STOCK[[#This Row],[Ganancia Unitaria]]*STOCK[[#This Row],[Salidas]]</f>
        <v>0</v>
      </c>
      <c r="Y983" s="12" t="s">
        <v>1907</v>
      </c>
      <c r="AA983" s="12">
        <f>STOCK[[#This Row],[Costo total]]*STOCK[[#This Row],[Entradas]]</f>
        <v>0</v>
      </c>
      <c r="AB983" s="12">
        <f>STOCK[[#This Row],[Stock Actual]]*STOCK[[#This Row],[Costo total]]</f>
        <v>0</v>
      </c>
    </row>
    <row r="984" spans="1:28" s="7" customFormat="1" ht="50" customHeight="1" x14ac:dyDescent="0.15">
      <c r="A984" s="7" t="s">
        <v>1979</v>
      </c>
      <c r="B984" s="70"/>
      <c r="C984" s="7" t="s">
        <v>4</v>
      </c>
      <c r="D984" s="7" t="s">
        <v>2277</v>
      </c>
      <c r="E984" s="7" t="s">
        <v>1936</v>
      </c>
      <c r="F984" s="7" t="s">
        <v>2284</v>
      </c>
      <c r="G984" s="7" t="s">
        <v>1937</v>
      </c>
      <c r="H984" s="7">
        <f>STOCK[[#This Row],[Precio Final]]</f>
        <v>3</v>
      </c>
      <c r="I984" s="7">
        <f>STOCK[[#This Row],[Precio Venta Ideal (x1.5)]]</f>
        <v>3.4499999999999997</v>
      </c>
      <c r="J984" s="8">
        <v>0</v>
      </c>
      <c r="K984" s="8">
        <f>SUMIFS(VENTAS[Cantidad],VENTAS[Código del producto Vendido],STOCK[[#This Row],[Code]])</f>
        <v>0</v>
      </c>
      <c r="L984" s="8">
        <f>STOCK[[#This Row],[Entradas]]-STOCK[[#This Row],[Salidas]]</f>
        <v>0</v>
      </c>
      <c r="M984" s="7">
        <f>STOCK[[#This Row],[Precio Final]]*10%</f>
        <v>0.30000000000000004</v>
      </c>
      <c r="N984" s="7">
        <v>0</v>
      </c>
      <c r="O984" s="7">
        <v>0</v>
      </c>
      <c r="P984" s="7">
        <v>2</v>
      </c>
      <c r="Q984" s="8">
        <v>0</v>
      </c>
      <c r="R984" s="7">
        <v>0</v>
      </c>
      <c r="S984" s="7">
        <v>0</v>
      </c>
      <c r="T984" s="12">
        <f>STOCK[[#This Row],[Costo Unitario (USD)]]+STOCK[[#This Row],[Costo Envío (USD)]]+STOCK[[#This Row],[Comisión 10%]]</f>
        <v>2.2999999999999998</v>
      </c>
      <c r="U984" s="7">
        <f>STOCK[[#This Row],[Costo total]]*1.5</f>
        <v>3.4499999999999997</v>
      </c>
      <c r="V984" s="7">
        <v>3</v>
      </c>
      <c r="W984" s="7">
        <f>STOCK[[#This Row],[Precio Final]]-STOCK[[#This Row],[Costo total]]</f>
        <v>0.70000000000000018</v>
      </c>
      <c r="X984" s="7">
        <f>STOCK[[#This Row],[Ganancia Unitaria]]*STOCK[[#This Row],[Salidas]]</f>
        <v>0</v>
      </c>
      <c r="Y984" s="7" t="s">
        <v>1907</v>
      </c>
      <c r="AA984" s="7">
        <f>STOCK[[#This Row],[Costo total]]*STOCK[[#This Row],[Entradas]]</f>
        <v>0</v>
      </c>
      <c r="AB984" s="7">
        <f>STOCK[[#This Row],[Stock Actual]]*STOCK[[#This Row],[Costo total]]</f>
        <v>0</v>
      </c>
    </row>
    <row r="985" spans="1:28" s="12" customFormat="1" ht="50" customHeight="1" x14ac:dyDescent="0.15">
      <c r="A985" s="12" t="s">
        <v>1980</v>
      </c>
      <c r="B985" s="70"/>
      <c r="C985" s="12" t="s">
        <v>4</v>
      </c>
      <c r="D985" s="12" t="s">
        <v>2277</v>
      </c>
      <c r="E985" s="12" t="s">
        <v>1939</v>
      </c>
      <c r="F985" s="12" t="s">
        <v>1548</v>
      </c>
      <c r="G985" s="12" t="s">
        <v>1918</v>
      </c>
      <c r="H985" s="12">
        <f>STOCK[[#This Row],[Precio Final]]</f>
        <v>4.5</v>
      </c>
      <c r="I985" s="12">
        <f>STOCK[[#This Row],[Precio Venta Ideal (x1.5)]]</f>
        <v>5.1750000000000007</v>
      </c>
      <c r="J985" s="8">
        <v>0</v>
      </c>
      <c r="K985" s="87">
        <f>SUMIFS(VENTAS[Cantidad],VENTAS[Código del producto Vendido],STOCK[[#This Row],[Code]])</f>
        <v>0</v>
      </c>
      <c r="L985" s="87">
        <f>STOCK[[#This Row],[Entradas]]-STOCK[[#This Row],[Salidas]]</f>
        <v>0</v>
      </c>
      <c r="M985" s="12">
        <f>STOCK[[#This Row],[Precio Final]]*10%</f>
        <v>0.45</v>
      </c>
      <c r="N985" s="12">
        <v>0</v>
      </c>
      <c r="O985" s="12">
        <v>0</v>
      </c>
      <c r="P985" s="12">
        <v>3</v>
      </c>
      <c r="Q985" s="87">
        <v>0</v>
      </c>
      <c r="R985" s="12">
        <v>0</v>
      </c>
      <c r="S985" s="12">
        <v>0</v>
      </c>
      <c r="T985" s="12">
        <f>STOCK[[#This Row],[Costo Unitario (USD)]]+STOCK[[#This Row],[Costo Envío (USD)]]+STOCK[[#This Row],[Comisión 10%]]</f>
        <v>3.45</v>
      </c>
      <c r="U985" s="12">
        <f>STOCK[[#This Row],[Costo total]]*1.5</f>
        <v>5.1750000000000007</v>
      </c>
      <c r="V985" s="12">
        <v>4.5</v>
      </c>
      <c r="W985" s="12">
        <f>STOCK[[#This Row],[Precio Final]]-STOCK[[#This Row],[Costo total]]</f>
        <v>1.0499999999999998</v>
      </c>
      <c r="X985" s="12">
        <f>STOCK[[#This Row],[Ganancia Unitaria]]*STOCK[[#This Row],[Salidas]]</f>
        <v>0</v>
      </c>
      <c r="Y985" s="12" t="s">
        <v>1907</v>
      </c>
      <c r="AA985" s="12">
        <f>STOCK[[#This Row],[Costo total]]*STOCK[[#This Row],[Entradas]]</f>
        <v>0</v>
      </c>
      <c r="AB985" s="12">
        <f>STOCK[[#This Row],[Stock Actual]]*STOCK[[#This Row],[Costo total]]</f>
        <v>0</v>
      </c>
    </row>
    <row r="986" spans="1:28" s="7" customFormat="1" ht="50" customHeight="1" x14ac:dyDescent="0.15">
      <c r="A986" s="7" t="s">
        <v>1981</v>
      </c>
      <c r="B986" s="70"/>
      <c r="C986" s="7" t="s">
        <v>4</v>
      </c>
      <c r="D986" s="7" t="s">
        <v>2277</v>
      </c>
      <c r="E986" s="7" t="s">
        <v>1943</v>
      </c>
      <c r="F986" s="7" t="s">
        <v>1938</v>
      </c>
      <c r="G986" s="7" t="s">
        <v>1918</v>
      </c>
      <c r="H986" s="7">
        <f>STOCK[[#This Row],[Precio Final]]</f>
        <v>3</v>
      </c>
      <c r="I986" s="7">
        <f>STOCK[[#This Row],[Precio Venta Ideal (x1.5)]]</f>
        <v>3.4499999999999997</v>
      </c>
      <c r="J986" s="8">
        <v>0</v>
      </c>
      <c r="K986" s="8">
        <f>SUMIFS(VENTAS[Cantidad],VENTAS[Código del producto Vendido],STOCK[[#This Row],[Code]])</f>
        <v>0</v>
      </c>
      <c r="L986" s="8">
        <f>STOCK[[#This Row],[Entradas]]-STOCK[[#This Row],[Salidas]]</f>
        <v>0</v>
      </c>
      <c r="M986" s="7">
        <f>STOCK[[#This Row],[Precio Final]]*10%</f>
        <v>0.30000000000000004</v>
      </c>
      <c r="N986" s="7">
        <v>0</v>
      </c>
      <c r="O986" s="7">
        <v>0</v>
      </c>
      <c r="P986" s="7">
        <v>2</v>
      </c>
      <c r="Q986" s="8">
        <v>0</v>
      </c>
      <c r="R986" s="7">
        <v>0</v>
      </c>
      <c r="S986" s="7">
        <v>0</v>
      </c>
      <c r="T986" s="12">
        <f>STOCK[[#This Row],[Costo Unitario (USD)]]+STOCK[[#This Row],[Costo Envío (USD)]]+STOCK[[#This Row],[Comisión 10%]]</f>
        <v>2.2999999999999998</v>
      </c>
      <c r="U986" s="7">
        <f>STOCK[[#This Row],[Costo total]]*1.5</f>
        <v>3.4499999999999997</v>
      </c>
      <c r="V986" s="7">
        <v>3</v>
      </c>
      <c r="W986" s="7">
        <f>STOCK[[#This Row],[Precio Final]]-STOCK[[#This Row],[Costo total]]</f>
        <v>0.70000000000000018</v>
      </c>
      <c r="X986" s="7">
        <f>STOCK[[#This Row],[Ganancia Unitaria]]*STOCK[[#This Row],[Salidas]]</f>
        <v>0</v>
      </c>
      <c r="Y986" s="7" t="s">
        <v>1907</v>
      </c>
      <c r="AA986" s="7">
        <f>STOCK[[#This Row],[Costo total]]*STOCK[[#This Row],[Entradas]]</f>
        <v>0</v>
      </c>
      <c r="AB986" s="7">
        <f>STOCK[[#This Row],[Stock Actual]]*STOCK[[#This Row],[Costo total]]</f>
        <v>0</v>
      </c>
    </row>
    <row r="987" spans="1:28" s="12" customFormat="1" ht="50" customHeight="1" x14ac:dyDescent="0.15">
      <c r="A987" s="12" t="s">
        <v>1982</v>
      </c>
      <c r="B987" s="70"/>
      <c r="C987" s="12" t="s">
        <v>4</v>
      </c>
      <c r="D987" s="12" t="s">
        <v>2277</v>
      </c>
      <c r="E987" s="12" t="s">
        <v>1993</v>
      </c>
      <c r="F987" s="12" t="s">
        <v>1940</v>
      </c>
      <c r="G987" s="12" t="s">
        <v>1918</v>
      </c>
      <c r="H987" s="12">
        <f>STOCK[[#This Row],[Precio Final]]</f>
        <v>15</v>
      </c>
      <c r="I987" s="12">
        <f>STOCK[[#This Row],[Precio Venta Ideal (x1.5)]]</f>
        <v>17.25</v>
      </c>
      <c r="J987" s="8">
        <v>0</v>
      </c>
      <c r="K987" s="87">
        <f>SUMIFS(VENTAS[Cantidad],VENTAS[Código del producto Vendido],STOCK[[#This Row],[Code]])</f>
        <v>0</v>
      </c>
      <c r="L987" s="87">
        <f>STOCK[[#This Row],[Entradas]]-STOCK[[#This Row],[Salidas]]</f>
        <v>0</v>
      </c>
      <c r="M987" s="12">
        <f>STOCK[[#This Row],[Precio Final]]*10%</f>
        <v>1.5</v>
      </c>
      <c r="N987" s="12">
        <v>0</v>
      </c>
      <c r="O987" s="12">
        <v>0</v>
      </c>
      <c r="P987" s="12">
        <v>10</v>
      </c>
      <c r="Q987" s="87">
        <v>0</v>
      </c>
      <c r="R987" s="12">
        <v>0</v>
      </c>
      <c r="S987" s="12">
        <v>0</v>
      </c>
      <c r="T987" s="12">
        <f>STOCK[[#This Row],[Costo Unitario (USD)]]+STOCK[[#This Row],[Costo Envío (USD)]]+STOCK[[#This Row],[Comisión 10%]]</f>
        <v>11.5</v>
      </c>
      <c r="U987" s="12">
        <f>STOCK[[#This Row],[Costo total]]*1.5</f>
        <v>17.25</v>
      </c>
      <c r="V987" s="12">
        <v>15</v>
      </c>
      <c r="W987" s="12">
        <f>STOCK[[#This Row],[Precio Final]]-STOCK[[#This Row],[Costo total]]</f>
        <v>3.5</v>
      </c>
      <c r="X987" s="12">
        <f>STOCK[[#This Row],[Ganancia Unitaria]]*STOCK[[#This Row],[Salidas]]</f>
        <v>0</v>
      </c>
      <c r="Y987" s="12" t="s">
        <v>1907</v>
      </c>
      <c r="AA987" s="12">
        <f>STOCK[[#This Row],[Costo total]]*STOCK[[#This Row],[Entradas]]</f>
        <v>0</v>
      </c>
      <c r="AB987" s="12">
        <f>STOCK[[#This Row],[Stock Actual]]*STOCK[[#This Row],[Costo total]]</f>
        <v>0</v>
      </c>
    </row>
    <row r="988" spans="1:28" s="7" customFormat="1" ht="50" customHeight="1" x14ac:dyDescent="0.15">
      <c r="A988" s="7" t="s">
        <v>1983</v>
      </c>
      <c r="B988" s="70"/>
      <c r="C988" s="7" t="s">
        <v>4</v>
      </c>
      <c r="D988" s="7" t="s">
        <v>2277</v>
      </c>
      <c r="E988" s="7" t="s">
        <v>1941</v>
      </c>
      <c r="F988" s="7" t="s">
        <v>1942</v>
      </c>
      <c r="G988" s="7" t="s">
        <v>1918</v>
      </c>
      <c r="H988" s="7">
        <f>STOCK[[#This Row],[Precio Final]]</f>
        <v>4.5</v>
      </c>
      <c r="I988" s="7">
        <f>STOCK[[#This Row],[Precio Venta Ideal (x1.5)]]</f>
        <v>3.6750000000000003</v>
      </c>
      <c r="J988" s="8">
        <v>0</v>
      </c>
      <c r="K988" s="8">
        <f>SUMIFS(VENTAS[Cantidad],VENTAS[Código del producto Vendido],STOCK[[#This Row],[Code]])</f>
        <v>0</v>
      </c>
      <c r="L988" s="8">
        <f>STOCK[[#This Row],[Entradas]]-STOCK[[#This Row],[Salidas]]</f>
        <v>0</v>
      </c>
      <c r="M988" s="7">
        <f>STOCK[[#This Row],[Precio Final]]*10%</f>
        <v>0.45</v>
      </c>
      <c r="N988" s="7">
        <v>0</v>
      </c>
      <c r="O988" s="7">
        <v>0</v>
      </c>
      <c r="P988" s="7">
        <v>2</v>
      </c>
      <c r="Q988" s="8">
        <v>0</v>
      </c>
      <c r="R988" s="7">
        <v>0</v>
      </c>
      <c r="S988" s="7">
        <v>0</v>
      </c>
      <c r="T988" s="12">
        <f>STOCK[[#This Row],[Costo Unitario (USD)]]+STOCK[[#This Row],[Costo Envío (USD)]]+STOCK[[#This Row],[Comisión 10%]]</f>
        <v>2.4500000000000002</v>
      </c>
      <c r="U988" s="7">
        <f>STOCK[[#This Row],[Costo total]]*1.5</f>
        <v>3.6750000000000003</v>
      </c>
      <c r="V988" s="7">
        <v>4.5</v>
      </c>
      <c r="W988" s="7">
        <f>STOCK[[#This Row],[Precio Final]]-STOCK[[#This Row],[Costo total]]</f>
        <v>2.0499999999999998</v>
      </c>
      <c r="X988" s="7">
        <f>STOCK[[#This Row],[Ganancia Unitaria]]*STOCK[[#This Row],[Salidas]]</f>
        <v>0</v>
      </c>
      <c r="Y988" s="7" t="s">
        <v>1907</v>
      </c>
      <c r="AA988" s="7">
        <f>STOCK[[#This Row],[Costo total]]*STOCK[[#This Row],[Entradas]]</f>
        <v>0</v>
      </c>
      <c r="AB988" s="7">
        <f>STOCK[[#This Row],[Stock Actual]]*STOCK[[#This Row],[Costo total]]</f>
        <v>0</v>
      </c>
    </row>
    <row r="989" spans="1:28" s="12" customFormat="1" ht="50" customHeight="1" x14ac:dyDescent="0.15">
      <c r="A989" s="12" t="s">
        <v>1984</v>
      </c>
      <c r="B989" s="70"/>
      <c r="C989" s="12" t="s">
        <v>4</v>
      </c>
      <c r="D989" s="12" t="s">
        <v>2277</v>
      </c>
      <c r="E989" s="12" t="s">
        <v>1944</v>
      </c>
      <c r="F989" s="12" t="s">
        <v>2283</v>
      </c>
      <c r="G989" s="12" t="s">
        <v>1910</v>
      </c>
      <c r="H989" s="12">
        <f>STOCK[[#This Row],[Precio Final]]</f>
        <v>4.5</v>
      </c>
      <c r="I989" s="12">
        <f>STOCK[[#This Row],[Precio Venta Ideal (x1.5)]]</f>
        <v>3.6750000000000003</v>
      </c>
      <c r="J989" s="8">
        <v>0</v>
      </c>
      <c r="K989" s="87">
        <f>SUMIFS(VENTAS[Cantidad],VENTAS[Código del producto Vendido],STOCK[[#This Row],[Code]])</f>
        <v>0</v>
      </c>
      <c r="L989" s="87">
        <f>STOCK[[#This Row],[Entradas]]-STOCK[[#This Row],[Salidas]]</f>
        <v>0</v>
      </c>
      <c r="M989" s="12">
        <f>STOCK[[#This Row],[Precio Final]]*10%</f>
        <v>0.45</v>
      </c>
      <c r="N989" s="12">
        <v>0</v>
      </c>
      <c r="O989" s="12">
        <v>0</v>
      </c>
      <c r="P989" s="12">
        <v>2</v>
      </c>
      <c r="Q989" s="87">
        <v>0</v>
      </c>
      <c r="R989" s="12">
        <v>0</v>
      </c>
      <c r="S989" s="12">
        <v>0</v>
      </c>
      <c r="T989" s="12">
        <f>STOCK[[#This Row],[Costo Unitario (USD)]]+STOCK[[#This Row],[Costo Envío (USD)]]+STOCK[[#This Row],[Comisión 10%]]</f>
        <v>2.4500000000000002</v>
      </c>
      <c r="U989" s="12">
        <f>STOCK[[#This Row],[Costo total]]*1.5</f>
        <v>3.6750000000000003</v>
      </c>
      <c r="V989" s="12">
        <v>4.5</v>
      </c>
      <c r="W989" s="12">
        <f>STOCK[[#This Row],[Precio Final]]-STOCK[[#This Row],[Costo total]]</f>
        <v>2.0499999999999998</v>
      </c>
      <c r="X989" s="12">
        <f>STOCK[[#This Row],[Ganancia Unitaria]]*STOCK[[#This Row],[Salidas]]</f>
        <v>0</v>
      </c>
      <c r="Y989" s="12" t="s">
        <v>1907</v>
      </c>
      <c r="AA989" s="12">
        <f>STOCK[[#This Row],[Costo total]]*STOCK[[#This Row],[Entradas]]</f>
        <v>0</v>
      </c>
      <c r="AB989" s="12">
        <f>STOCK[[#This Row],[Stock Actual]]*STOCK[[#This Row],[Costo total]]</f>
        <v>0</v>
      </c>
    </row>
    <row r="990" spans="1:28" s="7" customFormat="1" ht="50" customHeight="1" x14ac:dyDescent="0.15">
      <c r="A990" s="7" t="s">
        <v>1989</v>
      </c>
      <c r="B990" s="70"/>
      <c r="C990" s="7" t="s">
        <v>4</v>
      </c>
      <c r="D990" s="7" t="s">
        <v>1907</v>
      </c>
      <c r="E990" s="7" t="s">
        <v>1992</v>
      </c>
      <c r="F990" s="7" t="s">
        <v>1555</v>
      </c>
      <c r="G990" s="7" t="s">
        <v>69</v>
      </c>
      <c r="H990" s="7">
        <f>STOCK[[#This Row],[Precio Final]]</f>
        <v>22</v>
      </c>
      <c r="I990" s="7">
        <f>STOCK[[#This Row],[Precio Venta Ideal (x1.5)]]</f>
        <v>3.3000000000000003</v>
      </c>
      <c r="J990" s="8">
        <v>1</v>
      </c>
      <c r="K990" s="8">
        <f>SUMIFS(VENTAS[Cantidad],VENTAS[Código del producto Vendido],STOCK[[#This Row],[Code]])</f>
        <v>1</v>
      </c>
      <c r="L990" s="8">
        <f>STOCK[[#This Row],[Entradas]]-STOCK[[#This Row],[Salidas]]</f>
        <v>0</v>
      </c>
      <c r="M990" s="7">
        <f>STOCK[[#This Row],[Precio Final]]*10%</f>
        <v>2.2000000000000002</v>
      </c>
      <c r="N990" s="7">
        <v>0</v>
      </c>
      <c r="O990" s="7">
        <v>0</v>
      </c>
      <c r="P990" s="7">
        <v>0</v>
      </c>
      <c r="Q990" s="8">
        <v>0</v>
      </c>
      <c r="R990" s="7">
        <v>0</v>
      </c>
      <c r="S990" s="7">
        <v>0</v>
      </c>
      <c r="T990" s="12">
        <f>STOCK[[#This Row],[Costo Unitario (USD)]]+STOCK[[#This Row],[Costo Envío (USD)]]+STOCK[[#This Row],[Comisión 10%]]</f>
        <v>2.2000000000000002</v>
      </c>
      <c r="U990" s="7">
        <f>STOCK[[#This Row],[Costo total]]*1.5</f>
        <v>3.3000000000000003</v>
      </c>
      <c r="V990" s="7">
        <v>22</v>
      </c>
      <c r="W990" s="7">
        <f>STOCK[[#This Row],[Precio Final]]-STOCK[[#This Row],[Costo total]]</f>
        <v>19.8</v>
      </c>
      <c r="X990" s="7">
        <f>STOCK[[#This Row],[Ganancia Unitaria]]*STOCK[[#This Row],[Salidas]]</f>
        <v>19.8</v>
      </c>
      <c r="Y990" s="7" t="s">
        <v>1907</v>
      </c>
      <c r="AA990" s="7">
        <f>STOCK[[#This Row],[Costo total]]*STOCK[[#This Row],[Entradas]]</f>
        <v>2.2000000000000002</v>
      </c>
      <c r="AB990" s="7">
        <f>STOCK[[#This Row],[Stock Actual]]*STOCK[[#This Row],[Costo total]]</f>
        <v>0</v>
      </c>
    </row>
    <row r="991" spans="1:28" s="12" customFormat="1" ht="50" customHeight="1" x14ac:dyDescent="0.15">
      <c r="A991" s="12" t="s">
        <v>1990</v>
      </c>
      <c r="B991" s="70"/>
      <c r="C991" s="12" t="s">
        <v>4</v>
      </c>
      <c r="D991" s="12" t="s">
        <v>3043</v>
      </c>
      <c r="E991" s="12" t="s">
        <v>3042</v>
      </c>
      <c r="F991" s="12" t="s">
        <v>2181</v>
      </c>
      <c r="G991" s="12" t="s">
        <v>69</v>
      </c>
      <c r="H991" s="12">
        <f>STOCK[[#This Row],[Precio Final]]</f>
        <v>22</v>
      </c>
      <c r="I991" s="12">
        <f>STOCK[[#This Row],[Precio Venta Ideal (x1.5)]]</f>
        <v>3.3000000000000003</v>
      </c>
      <c r="J991" s="87">
        <v>1</v>
      </c>
      <c r="K991" s="87">
        <f>SUMIFS(VENTAS[Cantidad],VENTAS[Código del producto Vendido],STOCK[[#This Row],[Code]])</f>
        <v>0</v>
      </c>
      <c r="L991" s="87">
        <f>STOCK[[#This Row],[Entradas]]-STOCK[[#This Row],[Salidas]]</f>
        <v>1</v>
      </c>
      <c r="M991" s="12">
        <f>STOCK[[#This Row],[Precio Final]]*10%</f>
        <v>2.2000000000000002</v>
      </c>
      <c r="N991" s="12">
        <v>0</v>
      </c>
      <c r="O991" s="12">
        <v>0</v>
      </c>
      <c r="P991" s="12">
        <v>0</v>
      </c>
      <c r="Q991" s="87">
        <v>0</v>
      </c>
      <c r="R991" s="12">
        <v>0</v>
      </c>
      <c r="S991" s="12">
        <v>0</v>
      </c>
      <c r="T991" s="12">
        <f>STOCK[[#This Row],[Costo Unitario (USD)]]+STOCK[[#This Row],[Costo Envío (USD)]]+STOCK[[#This Row],[Comisión 10%]]</f>
        <v>2.2000000000000002</v>
      </c>
      <c r="U991" s="12">
        <f>STOCK[[#This Row],[Costo total]]*1.5</f>
        <v>3.3000000000000003</v>
      </c>
      <c r="V991" s="12">
        <v>22</v>
      </c>
      <c r="W991" s="12">
        <f>STOCK[[#This Row],[Precio Final]]-STOCK[[#This Row],[Costo total]]</f>
        <v>19.8</v>
      </c>
      <c r="X991" s="12">
        <f>STOCK[[#This Row],[Ganancia Unitaria]]*STOCK[[#This Row],[Salidas]]</f>
        <v>0</v>
      </c>
      <c r="Y991" s="12" t="s">
        <v>1907</v>
      </c>
      <c r="AA991" s="12">
        <f>STOCK[[#This Row],[Costo total]]*STOCK[[#This Row],[Entradas]]</f>
        <v>2.2000000000000002</v>
      </c>
      <c r="AB991" s="12">
        <f>STOCK[[#This Row],[Stock Actual]]*STOCK[[#This Row],[Costo total]]</f>
        <v>2.2000000000000002</v>
      </c>
    </row>
    <row r="992" spans="1:28" s="7" customFormat="1" ht="50" customHeight="1" x14ac:dyDescent="0.15">
      <c r="A992" s="7" t="s">
        <v>1991</v>
      </c>
      <c r="B992" s="70"/>
      <c r="C992" s="7" t="s">
        <v>4</v>
      </c>
      <c r="D992" s="7" t="s">
        <v>2277</v>
      </c>
      <c r="E992" s="7" t="s">
        <v>1992</v>
      </c>
      <c r="F992" s="7" t="s">
        <v>2282</v>
      </c>
      <c r="G992" s="7" t="s">
        <v>69</v>
      </c>
      <c r="H992" s="7">
        <f>STOCK[[#This Row],[Precio Final]]</f>
        <v>22</v>
      </c>
      <c r="I992" s="7">
        <f>STOCK[[#This Row],[Precio Venta Ideal (x1.5)]]</f>
        <v>3.3000000000000003</v>
      </c>
      <c r="J992" s="8">
        <v>1</v>
      </c>
      <c r="K992" s="8">
        <f>SUMIFS(VENTAS[Cantidad],VENTAS[Código del producto Vendido],STOCK[[#This Row],[Code]])</f>
        <v>1</v>
      </c>
      <c r="L992" s="8">
        <f>STOCK[[#This Row],[Entradas]]-STOCK[[#This Row],[Salidas]]</f>
        <v>0</v>
      </c>
      <c r="M992" s="7">
        <f>STOCK[[#This Row],[Precio Final]]*10%</f>
        <v>2.2000000000000002</v>
      </c>
      <c r="N992" s="7">
        <v>0</v>
      </c>
      <c r="O992" s="7">
        <v>0</v>
      </c>
      <c r="P992" s="7">
        <v>0</v>
      </c>
      <c r="Q992" s="8">
        <v>0</v>
      </c>
      <c r="R992" s="7">
        <v>0</v>
      </c>
      <c r="S992" s="7">
        <v>0</v>
      </c>
      <c r="T992" s="12">
        <f>STOCK[[#This Row],[Costo Unitario (USD)]]+STOCK[[#This Row],[Costo Envío (USD)]]+STOCK[[#This Row],[Comisión 10%]]</f>
        <v>2.2000000000000002</v>
      </c>
      <c r="U992" s="7">
        <f>STOCK[[#This Row],[Costo total]]*1.5</f>
        <v>3.3000000000000003</v>
      </c>
      <c r="V992" s="7">
        <v>22</v>
      </c>
      <c r="W992" s="7">
        <f>STOCK[[#This Row],[Precio Final]]-STOCK[[#This Row],[Costo total]]</f>
        <v>19.8</v>
      </c>
      <c r="X992" s="7">
        <f>STOCK[[#This Row],[Ganancia Unitaria]]*STOCK[[#This Row],[Salidas]]</f>
        <v>19.8</v>
      </c>
      <c r="Y992" s="7" t="s">
        <v>1907</v>
      </c>
      <c r="AA992" s="7">
        <f>STOCK[[#This Row],[Costo total]]*STOCK[[#This Row],[Entradas]]</f>
        <v>2.2000000000000002</v>
      </c>
      <c r="AB992" s="7">
        <f>STOCK[[#This Row],[Stock Actual]]*STOCK[[#This Row],[Costo total]]</f>
        <v>0</v>
      </c>
    </row>
    <row r="993" spans="1:28" s="12" customFormat="1" ht="50" customHeight="1" x14ac:dyDescent="0.15">
      <c r="A993" s="12" t="s">
        <v>1995</v>
      </c>
      <c r="B993" s="70"/>
      <c r="C993" s="12" t="s">
        <v>4</v>
      </c>
      <c r="D993" s="12" t="s">
        <v>2277</v>
      </c>
      <c r="E993" s="12" t="s">
        <v>2002</v>
      </c>
      <c r="F993" s="12" t="s">
        <v>2223</v>
      </c>
      <c r="H993" s="12">
        <f>STOCK[[#This Row],[Precio Final]]</f>
        <v>3</v>
      </c>
      <c r="I993" s="12">
        <f>STOCK[[#This Row],[Precio Venta Ideal (x1.5)]]</f>
        <v>0.45000000000000007</v>
      </c>
      <c r="J993" s="87">
        <v>0</v>
      </c>
      <c r="K993" s="87">
        <f>SUMIFS(VENTAS[Cantidad],VENTAS[Código del producto Vendido],STOCK[[#This Row],[Code]])</f>
        <v>0</v>
      </c>
      <c r="L993" s="87">
        <f>STOCK[[#This Row],[Entradas]]-STOCK[[#This Row],[Salidas]]</f>
        <v>0</v>
      </c>
      <c r="M993" s="12">
        <f>STOCK[[#This Row],[Precio Final]]*10%</f>
        <v>0.30000000000000004</v>
      </c>
      <c r="N993" s="12">
        <v>0</v>
      </c>
      <c r="O993" s="12">
        <v>0</v>
      </c>
      <c r="P993" s="12">
        <v>0</v>
      </c>
      <c r="Q993" s="87">
        <v>0</v>
      </c>
      <c r="R993" s="12">
        <v>0</v>
      </c>
      <c r="S993" s="12">
        <v>0</v>
      </c>
      <c r="T993" s="12">
        <f>STOCK[[#This Row],[Costo Unitario (USD)]]+STOCK[[#This Row],[Costo Envío (USD)]]+STOCK[[#This Row],[Comisión 10%]]</f>
        <v>0.30000000000000004</v>
      </c>
      <c r="U993" s="12">
        <f>STOCK[[#This Row],[Costo total]]*1.5</f>
        <v>0.45000000000000007</v>
      </c>
      <c r="V993" s="12">
        <v>3</v>
      </c>
      <c r="W993" s="12">
        <f>STOCK[[#This Row],[Precio Final]]-STOCK[[#This Row],[Costo total]]</f>
        <v>2.7</v>
      </c>
      <c r="X993" s="12">
        <f>STOCK[[#This Row],[Ganancia Unitaria]]*STOCK[[#This Row],[Salidas]]</f>
        <v>0</v>
      </c>
      <c r="Y993" s="12" t="s">
        <v>1907</v>
      </c>
      <c r="Z993" s="12">
        <f>STOCK[[#This Row],[Precio Final]]*25%</f>
        <v>0.75</v>
      </c>
      <c r="AA993" s="12">
        <f>STOCK[[#This Row],[Costo total]]*STOCK[[#This Row],[Entradas]]</f>
        <v>0</v>
      </c>
      <c r="AB993" s="12">
        <f>STOCK[[#This Row],[Stock Actual]]*STOCK[[#This Row],[Costo total]]</f>
        <v>0</v>
      </c>
    </row>
    <row r="994" spans="1:28" s="7" customFormat="1" ht="50" customHeight="1" x14ac:dyDescent="0.15">
      <c r="A994" s="7" t="s">
        <v>1996</v>
      </c>
      <c r="B994" s="70"/>
      <c r="C994" s="7" t="s">
        <v>4</v>
      </c>
      <c r="D994" s="7" t="s">
        <v>2277</v>
      </c>
      <c r="E994" s="7" t="s">
        <v>2003</v>
      </c>
      <c r="F994" s="7" t="s">
        <v>2281</v>
      </c>
      <c r="G994" s="7" t="s">
        <v>2004</v>
      </c>
      <c r="H994" s="7">
        <f>STOCK[[#This Row],[Precio Final]]</f>
        <v>3</v>
      </c>
      <c r="I994" s="7">
        <f>STOCK[[#This Row],[Precio Venta Ideal (x1.5)]]</f>
        <v>0.45000000000000007</v>
      </c>
      <c r="J994" s="8">
        <v>1</v>
      </c>
      <c r="K994" s="8">
        <f>SUMIFS(VENTAS[Cantidad],VENTAS[Código del producto Vendido],STOCK[[#This Row],[Code]])</f>
        <v>1</v>
      </c>
      <c r="L994" s="8">
        <f>STOCK[[#This Row],[Entradas]]-STOCK[[#This Row],[Salidas]]</f>
        <v>0</v>
      </c>
      <c r="M994" s="7">
        <f>STOCK[[#This Row],[Precio Final]]*10%</f>
        <v>0.30000000000000004</v>
      </c>
      <c r="N994" s="7">
        <v>0</v>
      </c>
      <c r="O994" s="7">
        <v>0</v>
      </c>
      <c r="P994" s="7">
        <v>0</v>
      </c>
      <c r="Q994" s="8">
        <v>0</v>
      </c>
      <c r="R994" s="7">
        <v>0</v>
      </c>
      <c r="S994" s="7">
        <v>0</v>
      </c>
      <c r="T994" s="12">
        <f>STOCK[[#This Row],[Costo Unitario (USD)]]+STOCK[[#This Row],[Costo Envío (USD)]]+STOCK[[#This Row],[Comisión 10%]]</f>
        <v>0.30000000000000004</v>
      </c>
      <c r="U994" s="7">
        <f>STOCK[[#This Row],[Costo total]]*1.5</f>
        <v>0.45000000000000007</v>
      </c>
      <c r="V994" s="7">
        <v>3</v>
      </c>
      <c r="W994" s="7">
        <f>STOCK[[#This Row],[Precio Final]]-STOCK[[#This Row],[Costo total]]</f>
        <v>2.7</v>
      </c>
      <c r="X994" s="7">
        <f>STOCK[[#This Row],[Ganancia Unitaria]]*STOCK[[#This Row],[Salidas]]</f>
        <v>2.7</v>
      </c>
      <c r="Y994" s="7" t="s">
        <v>1907</v>
      </c>
      <c r="Z994" s="7">
        <f>STOCK[[#This Row],[Precio Final]]*25%</f>
        <v>0.75</v>
      </c>
      <c r="AA994" s="7">
        <f>STOCK[[#This Row],[Costo total]]*STOCK[[#This Row],[Entradas]]</f>
        <v>0.30000000000000004</v>
      </c>
      <c r="AB994" s="7">
        <f>STOCK[[#This Row],[Stock Actual]]*STOCK[[#This Row],[Costo total]]</f>
        <v>0</v>
      </c>
    </row>
    <row r="995" spans="1:28" s="12" customFormat="1" ht="50" customHeight="1" x14ac:dyDescent="0.15">
      <c r="A995" s="12" t="s">
        <v>1997</v>
      </c>
      <c r="B995" s="70"/>
      <c r="C995" s="12" t="s">
        <v>4</v>
      </c>
      <c r="D995" s="12" t="s">
        <v>2277</v>
      </c>
      <c r="E995" s="12" t="s">
        <v>2005</v>
      </c>
      <c r="F995" s="12" t="s">
        <v>1566</v>
      </c>
      <c r="H995" s="12">
        <f>STOCK[[#This Row],[Precio Final]]</f>
        <v>3</v>
      </c>
      <c r="I995" s="12">
        <f>STOCK[[#This Row],[Precio Venta Ideal (x1.5)]]</f>
        <v>0.45000000000000007</v>
      </c>
      <c r="J995" s="87">
        <v>0</v>
      </c>
      <c r="K995" s="87">
        <f>SUMIFS(VENTAS[Cantidad],VENTAS[Código del producto Vendido],STOCK[[#This Row],[Code]])</f>
        <v>0</v>
      </c>
      <c r="L995" s="87">
        <f>STOCK[[#This Row],[Entradas]]-STOCK[[#This Row],[Salidas]]</f>
        <v>0</v>
      </c>
      <c r="M995" s="12">
        <f>STOCK[[#This Row],[Precio Final]]*10%</f>
        <v>0.30000000000000004</v>
      </c>
      <c r="N995" s="12">
        <v>0</v>
      </c>
      <c r="O995" s="12">
        <v>0</v>
      </c>
      <c r="P995" s="12">
        <v>0</v>
      </c>
      <c r="Q995" s="87">
        <v>0</v>
      </c>
      <c r="R995" s="12">
        <v>0</v>
      </c>
      <c r="S995" s="12">
        <v>0</v>
      </c>
      <c r="T995" s="12">
        <f>STOCK[[#This Row],[Costo Unitario (USD)]]+STOCK[[#This Row],[Costo Envío (USD)]]+STOCK[[#This Row],[Comisión 10%]]</f>
        <v>0.30000000000000004</v>
      </c>
      <c r="U995" s="12">
        <f>STOCK[[#This Row],[Costo total]]*1.5</f>
        <v>0.45000000000000007</v>
      </c>
      <c r="V995" s="12">
        <v>3</v>
      </c>
      <c r="W995" s="12">
        <f>STOCK[[#This Row],[Precio Final]]-STOCK[[#This Row],[Costo total]]</f>
        <v>2.7</v>
      </c>
      <c r="X995" s="12">
        <f>STOCK[[#This Row],[Ganancia Unitaria]]*STOCK[[#This Row],[Salidas]]</f>
        <v>0</v>
      </c>
      <c r="Y995" s="12" t="s">
        <v>1907</v>
      </c>
      <c r="Z995" s="12">
        <f>STOCK[[#This Row],[Precio Final]]*25%</f>
        <v>0.75</v>
      </c>
      <c r="AA995" s="12">
        <f>STOCK[[#This Row],[Costo total]]*STOCK[[#This Row],[Entradas]]</f>
        <v>0</v>
      </c>
      <c r="AB995" s="12">
        <f>STOCK[[#This Row],[Stock Actual]]*STOCK[[#This Row],[Costo total]]</f>
        <v>0</v>
      </c>
    </row>
    <row r="996" spans="1:28" s="7" customFormat="1" ht="50" customHeight="1" x14ac:dyDescent="0.15">
      <c r="A996" s="7" t="s">
        <v>1998</v>
      </c>
      <c r="B996" s="70"/>
      <c r="C996" s="7" t="s">
        <v>4</v>
      </c>
      <c r="D996" s="7" t="s">
        <v>2277</v>
      </c>
      <c r="E996" s="7" t="s">
        <v>2006</v>
      </c>
      <c r="F996" s="7" t="s">
        <v>1898</v>
      </c>
      <c r="G996" s="7" t="s">
        <v>2007</v>
      </c>
      <c r="H996" s="7">
        <f>STOCK[[#This Row],[Precio Final]]</f>
        <v>3</v>
      </c>
      <c r="I996" s="7">
        <f>STOCK[[#This Row],[Precio Venta Ideal (x1.5)]]</f>
        <v>0.45000000000000007</v>
      </c>
      <c r="J996" s="8">
        <v>0</v>
      </c>
      <c r="K996" s="8">
        <f>SUMIFS(VENTAS[Cantidad],VENTAS[Código del producto Vendido],STOCK[[#This Row],[Code]])</f>
        <v>0</v>
      </c>
      <c r="L996" s="8">
        <f>STOCK[[#This Row],[Entradas]]-STOCK[[#This Row],[Salidas]]</f>
        <v>0</v>
      </c>
      <c r="M996" s="7">
        <f>STOCK[[#This Row],[Precio Final]]*10%</f>
        <v>0.30000000000000004</v>
      </c>
      <c r="N996" s="7">
        <v>0</v>
      </c>
      <c r="O996" s="7">
        <v>0</v>
      </c>
      <c r="P996" s="7">
        <v>0</v>
      </c>
      <c r="Q996" s="8">
        <v>0</v>
      </c>
      <c r="R996" s="7">
        <v>0</v>
      </c>
      <c r="S996" s="7">
        <v>0</v>
      </c>
      <c r="T996" s="12">
        <f>STOCK[[#This Row],[Costo Unitario (USD)]]+STOCK[[#This Row],[Costo Envío (USD)]]+STOCK[[#This Row],[Comisión 10%]]</f>
        <v>0.30000000000000004</v>
      </c>
      <c r="U996" s="7">
        <f>STOCK[[#This Row],[Costo total]]*1.5</f>
        <v>0.45000000000000007</v>
      </c>
      <c r="V996" s="7">
        <v>3</v>
      </c>
      <c r="W996" s="7">
        <f>STOCK[[#This Row],[Precio Final]]-STOCK[[#This Row],[Costo total]]</f>
        <v>2.7</v>
      </c>
      <c r="X996" s="7">
        <f>STOCK[[#This Row],[Ganancia Unitaria]]*STOCK[[#This Row],[Salidas]]</f>
        <v>0</v>
      </c>
      <c r="Y996" s="7" t="s">
        <v>1907</v>
      </c>
      <c r="Z996" s="7">
        <f>STOCK[[#This Row],[Precio Final]]*25%</f>
        <v>0.75</v>
      </c>
      <c r="AA996" s="7">
        <f>STOCK[[#This Row],[Costo total]]*STOCK[[#This Row],[Entradas]]</f>
        <v>0</v>
      </c>
      <c r="AB996" s="7">
        <f>STOCK[[#This Row],[Stock Actual]]*STOCK[[#This Row],[Costo total]]</f>
        <v>0</v>
      </c>
    </row>
    <row r="997" spans="1:28" s="12" customFormat="1" ht="50" customHeight="1" x14ac:dyDescent="0.15">
      <c r="A997" s="12" t="s">
        <v>1999</v>
      </c>
      <c r="B997" s="70"/>
      <c r="C997" s="12" t="s">
        <v>4</v>
      </c>
      <c r="D997" s="12" t="s">
        <v>2277</v>
      </c>
      <c r="E997" s="12" t="s">
        <v>2074</v>
      </c>
      <c r="F997" s="12" t="s">
        <v>2008</v>
      </c>
      <c r="H997" s="12">
        <f>STOCK[[#This Row],[Precio Final]]</f>
        <v>2</v>
      </c>
      <c r="I997" s="12">
        <f>STOCK[[#This Row],[Precio Venta Ideal (x1.5)]]</f>
        <v>0.30000000000000004</v>
      </c>
      <c r="J997" s="87">
        <v>0</v>
      </c>
      <c r="K997" s="87">
        <f>SUMIFS(VENTAS[Cantidad],VENTAS[Código del producto Vendido],STOCK[[#This Row],[Code]])</f>
        <v>0</v>
      </c>
      <c r="L997" s="87">
        <f>STOCK[[#This Row],[Entradas]]-STOCK[[#This Row],[Salidas]]</f>
        <v>0</v>
      </c>
      <c r="M997" s="12">
        <f>STOCK[[#This Row],[Precio Final]]*10%</f>
        <v>0.2</v>
      </c>
      <c r="N997" s="12">
        <v>0</v>
      </c>
      <c r="O997" s="12">
        <v>0</v>
      </c>
      <c r="P997" s="12">
        <v>0</v>
      </c>
      <c r="Q997" s="87">
        <v>0</v>
      </c>
      <c r="R997" s="12">
        <v>0</v>
      </c>
      <c r="S997" s="12">
        <v>0</v>
      </c>
      <c r="T997" s="12">
        <f>STOCK[[#This Row],[Costo Unitario (USD)]]+STOCK[[#This Row],[Costo Envío (USD)]]+STOCK[[#This Row],[Comisión 10%]]</f>
        <v>0.2</v>
      </c>
      <c r="U997" s="12">
        <f>STOCK[[#This Row],[Costo total]]*1.5</f>
        <v>0.30000000000000004</v>
      </c>
      <c r="V997" s="12">
        <v>2</v>
      </c>
      <c r="W997" s="12">
        <f>STOCK[[#This Row],[Precio Final]]-STOCK[[#This Row],[Costo total]]</f>
        <v>1.8</v>
      </c>
      <c r="X997" s="12">
        <f>STOCK[[#This Row],[Ganancia Unitaria]]*STOCK[[#This Row],[Salidas]]</f>
        <v>0</v>
      </c>
      <c r="Y997" s="12" t="s">
        <v>1907</v>
      </c>
      <c r="Z997" s="12">
        <f>STOCK[[#This Row],[Precio Final]]*25%</f>
        <v>0.5</v>
      </c>
      <c r="AA997" s="12">
        <f>STOCK[[#This Row],[Costo total]]*STOCK[[#This Row],[Entradas]]</f>
        <v>0</v>
      </c>
      <c r="AB997" s="12">
        <f>STOCK[[#This Row],[Stock Actual]]*STOCK[[#This Row],[Costo total]]</f>
        <v>0</v>
      </c>
    </row>
    <row r="998" spans="1:28" s="7" customFormat="1" ht="50" customHeight="1" x14ac:dyDescent="0.15">
      <c r="A998" s="7" t="s">
        <v>2000</v>
      </c>
      <c r="B998" s="70"/>
      <c r="C998" s="7" t="s">
        <v>4</v>
      </c>
      <c r="D998" s="7" t="s">
        <v>1907</v>
      </c>
      <c r="E998" s="7" t="s">
        <v>2009</v>
      </c>
      <c r="F998" s="7" t="s">
        <v>1877</v>
      </c>
      <c r="H998" s="7">
        <f>STOCK[[#This Row],[Precio Final]]</f>
        <v>3</v>
      </c>
      <c r="I998" s="7">
        <f>STOCK[[#This Row],[Precio Venta Ideal (x1.5)]]</f>
        <v>0.45000000000000007</v>
      </c>
      <c r="J998" s="8">
        <v>1</v>
      </c>
      <c r="K998" s="8">
        <f>SUMIFS(VENTAS[Cantidad],VENTAS[Código del producto Vendido],STOCK[[#This Row],[Code]])</f>
        <v>1</v>
      </c>
      <c r="L998" s="8">
        <f>STOCK[[#This Row],[Entradas]]-STOCK[[#This Row],[Salidas]]</f>
        <v>0</v>
      </c>
      <c r="M998" s="7">
        <f>STOCK[[#This Row],[Precio Final]]*10%</f>
        <v>0.30000000000000004</v>
      </c>
      <c r="N998" s="7">
        <v>0</v>
      </c>
      <c r="O998" s="7">
        <v>0</v>
      </c>
      <c r="P998" s="7">
        <v>0</v>
      </c>
      <c r="Q998" s="8">
        <v>0</v>
      </c>
      <c r="R998" s="7">
        <v>0</v>
      </c>
      <c r="S998" s="7">
        <v>0</v>
      </c>
      <c r="T998" s="12">
        <f>STOCK[[#This Row],[Costo Unitario (USD)]]+STOCK[[#This Row],[Costo Envío (USD)]]+STOCK[[#This Row],[Comisión 10%]]</f>
        <v>0.30000000000000004</v>
      </c>
      <c r="U998" s="7">
        <f>STOCK[[#This Row],[Costo total]]*1.5</f>
        <v>0.45000000000000007</v>
      </c>
      <c r="V998" s="7">
        <v>3</v>
      </c>
      <c r="W998" s="7">
        <f>STOCK[[#This Row],[Precio Final]]-STOCK[[#This Row],[Costo total]]</f>
        <v>2.7</v>
      </c>
      <c r="X998" s="7">
        <f>STOCK[[#This Row],[Ganancia Unitaria]]*STOCK[[#This Row],[Salidas]]</f>
        <v>2.7</v>
      </c>
      <c r="Y998" s="7" t="s">
        <v>1907</v>
      </c>
      <c r="Z998" s="7">
        <f>STOCK[[#This Row],[Precio Final]]*25%</f>
        <v>0.75</v>
      </c>
      <c r="AA998" s="7">
        <f>STOCK[[#This Row],[Costo total]]*STOCK[[#This Row],[Entradas]]</f>
        <v>0.30000000000000004</v>
      </c>
      <c r="AB998" s="7">
        <f>STOCK[[#This Row],[Stock Actual]]*STOCK[[#This Row],[Costo total]]</f>
        <v>0</v>
      </c>
    </row>
    <row r="999" spans="1:28" s="12" customFormat="1" ht="50" customHeight="1" x14ac:dyDescent="0.15">
      <c r="A999" s="12" t="s">
        <v>2001</v>
      </c>
      <c r="B999" s="70"/>
      <c r="C999" s="12" t="s">
        <v>4</v>
      </c>
      <c r="D999" s="12" t="s">
        <v>2277</v>
      </c>
      <c r="E999" s="12" t="s">
        <v>2010</v>
      </c>
      <c r="F999" s="12" t="s">
        <v>1877</v>
      </c>
      <c r="H999" s="12">
        <f>STOCK[[#This Row],[Precio Final]]</f>
        <v>3</v>
      </c>
      <c r="I999" s="12">
        <f>STOCK[[#This Row],[Precio Venta Ideal (x1.5)]]</f>
        <v>0.45000000000000007</v>
      </c>
      <c r="J999" s="87">
        <v>0</v>
      </c>
      <c r="K999" s="87">
        <f>SUMIFS(VENTAS[Cantidad],VENTAS[Código del producto Vendido],STOCK[[#This Row],[Code]])</f>
        <v>0</v>
      </c>
      <c r="L999" s="87">
        <f>STOCK[[#This Row],[Entradas]]-STOCK[[#This Row],[Salidas]]</f>
        <v>0</v>
      </c>
      <c r="M999" s="12">
        <f>STOCK[[#This Row],[Precio Final]]*10%</f>
        <v>0.30000000000000004</v>
      </c>
      <c r="N999" s="12">
        <v>0</v>
      </c>
      <c r="O999" s="12">
        <v>0</v>
      </c>
      <c r="P999" s="12">
        <v>0</v>
      </c>
      <c r="Q999" s="87">
        <v>0</v>
      </c>
      <c r="R999" s="12">
        <v>0</v>
      </c>
      <c r="S999" s="12">
        <v>0</v>
      </c>
      <c r="T999" s="12">
        <f>STOCK[[#This Row],[Costo Unitario (USD)]]+STOCK[[#This Row],[Costo Envío (USD)]]+STOCK[[#This Row],[Comisión 10%]]</f>
        <v>0.30000000000000004</v>
      </c>
      <c r="U999" s="12">
        <f>STOCK[[#This Row],[Costo total]]*1.5</f>
        <v>0.45000000000000007</v>
      </c>
      <c r="V999" s="12">
        <v>3</v>
      </c>
      <c r="W999" s="12">
        <f>STOCK[[#This Row],[Precio Final]]-STOCK[[#This Row],[Costo total]]</f>
        <v>2.7</v>
      </c>
      <c r="X999" s="12">
        <f>STOCK[[#This Row],[Ganancia Unitaria]]*STOCK[[#This Row],[Salidas]]</f>
        <v>0</v>
      </c>
      <c r="Y999" s="12" t="s">
        <v>1907</v>
      </c>
      <c r="Z999" s="12">
        <f>STOCK[[#This Row],[Precio Final]]*25%</f>
        <v>0.75</v>
      </c>
      <c r="AA999" s="12">
        <f>STOCK[[#This Row],[Costo total]]*STOCK[[#This Row],[Entradas]]</f>
        <v>0</v>
      </c>
      <c r="AB999" s="12">
        <f>STOCK[[#This Row],[Stock Actual]]*STOCK[[#This Row],[Costo total]]</f>
        <v>0</v>
      </c>
    </row>
    <row r="1000" spans="1:28" s="7" customFormat="1" ht="50" customHeight="1" x14ac:dyDescent="0.15">
      <c r="A1000" s="7" t="s">
        <v>2013</v>
      </c>
      <c r="B1000" s="70"/>
      <c r="C1000" s="7" t="s">
        <v>4</v>
      </c>
      <c r="D1000" s="7" t="s">
        <v>2277</v>
      </c>
      <c r="E1000" s="7" t="s">
        <v>2011</v>
      </c>
      <c r="F1000" s="7" t="s">
        <v>1554</v>
      </c>
      <c r="H1000" s="7">
        <f>STOCK[[#This Row],[Precio Final]]</f>
        <v>5</v>
      </c>
      <c r="I1000" s="7">
        <f>STOCK[[#This Row],[Precio Venta Ideal (x1.5)]]</f>
        <v>0.75</v>
      </c>
      <c r="J1000" s="87">
        <v>0</v>
      </c>
      <c r="K1000" s="8">
        <f>SUMIFS(VENTAS[Cantidad],VENTAS[Código del producto Vendido],STOCK[[#This Row],[Code]])</f>
        <v>0</v>
      </c>
      <c r="L1000" s="8">
        <f>STOCK[[#This Row],[Entradas]]-STOCK[[#This Row],[Salidas]]</f>
        <v>0</v>
      </c>
      <c r="M1000" s="7">
        <f>STOCK[[#This Row],[Precio Final]]*10%</f>
        <v>0.5</v>
      </c>
      <c r="N1000" s="7">
        <v>0</v>
      </c>
      <c r="O1000" s="7">
        <v>0</v>
      </c>
      <c r="P1000" s="7">
        <v>0</v>
      </c>
      <c r="Q1000" s="8">
        <v>0</v>
      </c>
      <c r="R1000" s="7">
        <v>0</v>
      </c>
      <c r="S1000" s="7">
        <v>0</v>
      </c>
      <c r="T1000" s="12">
        <f>STOCK[[#This Row],[Costo Unitario (USD)]]+STOCK[[#This Row],[Costo Envío (USD)]]+STOCK[[#This Row],[Comisión 10%]]</f>
        <v>0.5</v>
      </c>
      <c r="U1000" s="7">
        <f>STOCK[[#This Row],[Costo total]]*1.5</f>
        <v>0.75</v>
      </c>
      <c r="V1000" s="7">
        <v>5</v>
      </c>
      <c r="W1000" s="7">
        <f>STOCK[[#This Row],[Precio Final]]-STOCK[[#This Row],[Costo total]]</f>
        <v>4.5</v>
      </c>
      <c r="X1000" s="7">
        <f>STOCK[[#This Row],[Ganancia Unitaria]]*STOCK[[#This Row],[Salidas]]</f>
        <v>0</v>
      </c>
      <c r="Y1000" s="7" t="s">
        <v>1907</v>
      </c>
      <c r="Z1000" s="7">
        <f>STOCK[[#This Row],[Precio Final]]*25%</f>
        <v>1.25</v>
      </c>
      <c r="AA1000" s="7">
        <f>STOCK[[#This Row],[Costo total]]*STOCK[[#This Row],[Entradas]]</f>
        <v>0</v>
      </c>
      <c r="AB1000" s="7">
        <f>STOCK[[#This Row],[Stock Actual]]*STOCK[[#This Row],[Costo total]]</f>
        <v>0</v>
      </c>
    </row>
    <row r="1001" spans="1:28" s="12" customFormat="1" ht="50" customHeight="1" x14ac:dyDescent="0.15">
      <c r="A1001" s="12" t="s">
        <v>2014</v>
      </c>
      <c r="B1001" s="70"/>
      <c r="C1001" s="12" t="s">
        <v>4</v>
      </c>
      <c r="D1001" s="12" t="s">
        <v>2277</v>
      </c>
      <c r="E1001" s="12" t="s">
        <v>2016</v>
      </c>
      <c r="F1001" s="12" t="s">
        <v>2150</v>
      </c>
      <c r="G1001" s="12" t="s">
        <v>69</v>
      </c>
      <c r="H1001" s="12">
        <f>STOCK[[#This Row],[Precio Final]]</f>
        <v>6</v>
      </c>
      <c r="I1001" s="12">
        <f>STOCK[[#This Row],[Precio Venta Ideal (x1.5)]]</f>
        <v>0.90000000000000013</v>
      </c>
      <c r="J1001" s="87">
        <v>0</v>
      </c>
      <c r="K1001" s="87">
        <f>SUMIFS(VENTAS[Cantidad],VENTAS[Código del producto Vendido],STOCK[[#This Row],[Code]])</f>
        <v>0</v>
      </c>
      <c r="L1001" s="87">
        <f>STOCK[[#This Row],[Entradas]]-STOCK[[#This Row],[Salidas]]</f>
        <v>0</v>
      </c>
      <c r="M1001" s="12">
        <f>STOCK[[#This Row],[Precio Final]]*10%</f>
        <v>0.60000000000000009</v>
      </c>
      <c r="N1001" s="12">
        <v>0</v>
      </c>
      <c r="O1001" s="12">
        <v>0</v>
      </c>
      <c r="P1001" s="12">
        <v>0</v>
      </c>
      <c r="Q1001" s="87">
        <v>0</v>
      </c>
      <c r="R1001" s="12">
        <v>0</v>
      </c>
      <c r="S1001" s="12">
        <v>0</v>
      </c>
      <c r="T1001" s="12">
        <f>STOCK[[#This Row],[Costo Unitario (USD)]]+STOCK[[#This Row],[Costo Envío (USD)]]+STOCK[[#This Row],[Comisión 10%]]</f>
        <v>0.60000000000000009</v>
      </c>
      <c r="U1001" s="12">
        <f>STOCK[[#This Row],[Costo total]]*1.5</f>
        <v>0.90000000000000013</v>
      </c>
      <c r="V1001" s="12">
        <v>6</v>
      </c>
      <c r="W1001" s="12">
        <f>STOCK[[#This Row],[Precio Final]]-STOCK[[#This Row],[Costo total]]</f>
        <v>5.4</v>
      </c>
      <c r="X1001" s="12">
        <f>STOCK[[#This Row],[Ganancia Unitaria]]*STOCK[[#This Row],[Salidas]]</f>
        <v>0</v>
      </c>
      <c r="Y1001" s="12" t="s">
        <v>1907</v>
      </c>
      <c r="AA1001" s="12">
        <f>STOCK[[#This Row],[Costo total]]*STOCK[[#This Row],[Entradas]]</f>
        <v>0</v>
      </c>
      <c r="AB1001" s="12">
        <f>STOCK[[#This Row],[Stock Actual]]*STOCK[[#This Row],[Costo total]]</f>
        <v>0</v>
      </c>
    </row>
    <row r="1002" spans="1:28" s="7" customFormat="1" ht="50" customHeight="1" x14ac:dyDescent="0.15">
      <c r="A1002" s="7" t="s">
        <v>2015</v>
      </c>
      <c r="B1002" s="70"/>
      <c r="C1002" s="7" t="s">
        <v>4</v>
      </c>
      <c r="D1002" s="7" t="s">
        <v>2277</v>
      </c>
      <c r="E1002" s="7" t="s">
        <v>2018</v>
      </c>
      <c r="F1002" s="7" t="s">
        <v>2280</v>
      </c>
      <c r="G1002" s="7" t="s">
        <v>2017</v>
      </c>
      <c r="H1002" s="7">
        <f>STOCK[[#This Row],[Precio Final]]</f>
        <v>6</v>
      </c>
      <c r="I1002" s="7">
        <f>STOCK[[#This Row],[Precio Venta Ideal (x1.5)]]</f>
        <v>0.90000000000000013</v>
      </c>
      <c r="J1002" s="87">
        <v>0</v>
      </c>
      <c r="K1002" s="8">
        <f>SUMIFS(VENTAS[Cantidad],VENTAS[Código del producto Vendido],STOCK[[#This Row],[Code]])</f>
        <v>0</v>
      </c>
      <c r="L1002" s="8">
        <f>STOCK[[#This Row],[Entradas]]-STOCK[[#This Row],[Salidas]]</f>
        <v>0</v>
      </c>
      <c r="M1002" s="7">
        <f>STOCK[[#This Row],[Precio Final]]*10%</f>
        <v>0.60000000000000009</v>
      </c>
      <c r="N1002" s="7">
        <v>0</v>
      </c>
      <c r="O1002" s="7">
        <v>0</v>
      </c>
      <c r="P1002" s="7">
        <v>0</v>
      </c>
      <c r="Q1002" s="8">
        <v>0</v>
      </c>
      <c r="R1002" s="7">
        <v>0</v>
      </c>
      <c r="S1002" s="7">
        <v>0</v>
      </c>
      <c r="T1002" s="12">
        <f>STOCK[[#This Row],[Costo Unitario (USD)]]+STOCK[[#This Row],[Costo Envío (USD)]]+STOCK[[#This Row],[Comisión 10%]]</f>
        <v>0.60000000000000009</v>
      </c>
      <c r="U1002" s="7">
        <f>STOCK[[#This Row],[Costo total]]*1.5</f>
        <v>0.90000000000000013</v>
      </c>
      <c r="V1002" s="7">
        <v>6</v>
      </c>
      <c r="W1002" s="7">
        <f>STOCK[[#This Row],[Precio Final]]-STOCK[[#This Row],[Costo total]]</f>
        <v>5.4</v>
      </c>
      <c r="X1002" s="7">
        <f>STOCK[[#This Row],[Ganancia Unitaria]]*STOCK[[#This Row],[Salidas]]</f>
        <v>0</v>
      </c>
      <c r="Y1002" s="7" t="s">
        <v>1907</v>
      </c>
      <c r="AA1002" s="7">
        <f>STOCK[[#This Row],[Costo total]]*STOCK[[#This Row],[Entradas]]</f>
        <v>0</v>
      </c>
      <c r="AB1002" s="7">
        <f>STOCK[[#This Row],[Stock Actual]]*STOCK[[#This Row],[Costo total]]</f>
        <v>0</v>
      </c>
    </row>
    <row r="1003" spans="1:28" s="12" customFormat="1" ht="50" customHeight="1" x14ac:dyDescent="0.15">
      <c r="A1003" s="12" t="s">
        <v>2019</v>
      </c>
      <c r="B1003" s="70"/>
      <c r="C1003" s="12" t="s">
        <v>4</v>
      </c>
      <c r="D1003" s="12" t="s">
        <v>2277</v>
      </c>
      <c r="E1003" s="12" t="s">
        <v>2972</v>
      </c>
      <c r="F1003" s="12" t="s">
        <v>2171</v>
      </c>
      <c r="G1003" s="12" t="s">
        <v>69</v>
      </c>
      <c r="H1003" s="12">
        <f>STOCK[[#This Row],[Precio Final]]</f>
        <v>20</v>
      </c>
      <c r="I1003" s="12">
        <f>STOCK[[#This Row],[Precio Venta Ideal (x1.5)]]</f>
        <v>3</v>
      </c>
      <c r="J1003" s="87">
        <v>0</v>
      </c>
      <c r="K1003" s="87">
        <f>SUMIFS(VENTAS[Cantidad],VENTAS[Código del producto Vendido],STOCK[[#This Row],[Code]])</f>
        <v>0</v>
      </c>
      <c r="L1003" s="87">
        <f>STOCK[[#This Row],[Entradas]]-STOCK[[#This Row],[Salidas]]</f>
        <v>0</v>
      </c>
      <c r="M1003" s="12">
        <f>STOCK[[#This Row],[Precio Final]]*10%</f>
        <v>2</v>
      </c>
      <c r="N1003" s="12">
        <v>0</v>
      </c>
      <c r="O1003" s="12">
        <v>0</v>
      </c>
      <c r="P1003" s="12">
        <v>0</v>
      </c>
      <c r="Q1003" s="87">
        <v>0</v>
      </c>
      <c r="R1003" s="12">
        <v>0</v>
      </c>
      <c r="S1003" s="12">
        <v>0</v>
      </c>
      <c r="T1003" s="12">
        <f>STOCK[[#This Row],[Costo Unitario (USD)]]+STOCK[[#This Row],[Costo Envío (USD)]]+STOCK[[#This Row],[Comisión 10%]]</f>
        <v>2</v>
      </c>
      <c r="U1003" s="12">
        <f>STOCK[[#This Row],[Costo total]]*1.5</f>
        <v>3</v>
      </c>
      <c r="V1003" s="12">
        <v>20</v>
      </c>
      <c r="W1003" s="12">
        <f>STOCK[[#This Row],[Precio Final]]-STOCK[[#This Row],[Costo total]]</f>
        <v>18</v>
      </c>
      <c r="X1003" s="12">
        <f>STOCK[[#This Row],[Ganancia Unitaria]]*STOCK[[#This Row],[Salidas]]</f>
        <v>0</v>
      </c>
      <c r="Y1003" s="12" t="s">
        <v>1907</v>
      </c>
      <c r="AA1003" s="12">
        <f>STOCK[[#This Row],[Costo total]]*STOCK[[#This Row],[Entradas]]</f>
        <v>0</v>
      </c>
      <c r="AB1003" s="12">
        <f>STOCK[[#This Row],[Stock Actual]]*STOCK[[#This Row],[Costo total]]</f>
        <v>0</v>
      </c>
    </row>
    <row r="1004" spans="1:28" s="7" customFormat="1" ht="50" customHeight="1" x14ac:dyDescent="0.15">
      <c r="A1004" s="7" t="s">
        <v>2021</v>
      </c>
      <c r="B1004" s="70"/>
      <c r="C1004" s="7" t="s">
        <v>4</v>
      </c>
      <c r="D1004" s="7" t="s">
        <v>1519</v>
      </c>
      <c r="E1004" s="7" t="s">
        <v>2020</v>
      </c>
      <c r="F1004" s="7" t="s">
        <v>1556</v>
      </c>
      <c r="G1004" s="7" t="s">
        <v>69</v>
      </c>
      <c r="H1004" s="7">
        <f>STOCK[[#This Row],[Precio Final]]</f>
        <v>28</v>
      </c>
      <c r="I1004" s="7">
        <f>STOCK[[#This Row],[Precio Venta Ideal (x1.5)]]</f>
        <v>25.200000000000003</v>
      </c>
      <c r="J1004" s="87">
        <v>0</v>
      </c>
      <c r="K1004" s="8">
        <f>SUMIFS(VENTAS[Cantidad],VENTAS[Código del producto Vendido],STOCK[[#This Row],[Code]])</f>
        <v>0</v>
      </c>
      <c r="L1004" s="8">
        <f>STOCK[[#This Row],[Entradas]]-STOCK[[#This Row],[Salidas]]</f>
        <v>0</v>
      </c>
      <c r="M1004" s="7">
        <f>STOCK[[#This Row],[Precio Final]]*10%</f>
        <v>2.8000000000000003</v>
      </c>
      <c r="N1004" s="7">
        <v>0</v>
      </c>
      <c r="O1004" s="7">
        <v>0</v>
      </c>
      <c r="P1004" s="7">
        <v>14</v>
      </c>
      <c r="Q1004" s="8">
        <v>0</v>
      </c>
      <c r="R1004" s="7">
        <v>0</v>
      </c>
      <c r="S1004" s="7">
        <v>0</v>
      </c>
      <c r="T1004" s="12">
        <f>STOCK[[#This Row],[Costo Unitario (USD)]]+STOCK[[#This Row],[Costo Envío (USD)]]+STOCK[[#This Row],[Comisión 10%]]</f>
        <v>16.8</v>
      </c>
      <c r="U1004" s="7">
        <f>STOCK[[#This Row],[Costo total]]*1.5</f>
        <v>25.200000000000003</v>
      </c>
      <c r="V1004" s="7">
        <v>28</v>
      </c>
      <c r="W1004" s="7">
        <f>STOCK[[#This Row],[Precio Final]]-STOCK[[#This Row],[Costo total]]</f>
        <v>11.2</v>
      </c>
      <c r="X1004" s="7">
        <f>STOCK[[#This Row],[Ganancia Unitaria]]*STOCK[[#This Row],[Salidas]]</f>
        <v>0</v>
      </c>
      <c r="Y1004" s="7" t="s">
        <v>1907</v>
      </c>
      <c r="AA1004" s="7">
        <f>STOCK[[#This Row],[Costo total]]*STOCK[[#This Row],[Entradas]]</f>
        <v>0</v>
      </c>
      <c r="AB1004" s="7">
        <f>STOCK[[#This Row],[Stock Actual]]*STOCK[[#This Row],[Costo total]]</f>
        <v>0</v>
      </c>
    </row>
    <row r="1005" spans="1:28" s="12" customFormat="1" ht="50" customHeight="1" x14ac:dyDescent="0.15">
      <c r="A1005" s="12" t="s">
        <v>2024</v>
      </c>
      <c r="B1005" s="70"/>
      <c r="C1005" s="12" t="s">
        <v>4</v>
      </c>
      <c r="D1005" s="12" t="s">
        <v>1712</v>
      </c>
      <c r="E1005" s="12" t="s">
        <v>2022</v>
      </c>
      <c r="F1005" s="12" t="s">
        <v>2023</v>
      </c>
      <c r="G1005" s="12" t="s">
        <v>214</v>
      </c>
      <c r="H1005" s="12">
        <f>STOCK[[#This Row],[Precio Final]]</f>
        <v>0</v>
      </c>
      <c r="I1005" s="12">
        <f>STOCK[[#This Row],[Precio Venta Ideal (x1.5)]]</f>
        <v>0</v>
      </c>
      <c r="J1005" s="87">
        <v>0</v>
      </c>
      <c r="K1005" s="87">
        <f>SUMIFS(VENTAS[Cantidad],VENTAS[Código del producto Vendido],STOCK[[#This Row],[Code]])</f>
        <v>0</v>
      </c>
      <c r="L1005" s="87">
        <f>STOCK[[#This Row],[Entradas]]-STOCK[[#This Row],[Salidas]]</f>
        <v>0</v>
      </c>
      <c r="M1005" s="12">
        <f>STOCK[[#This Row],[Precio Final]]*10%</f>
        <v>0</v>
      </c>
      <c r="N1005" s="12">
        <v>0</v>
      </c>
      <c r="O1005" s="12">
        <v>0</v>
      </c>
      <c r="P1005" s="12">
        <v>0</v>
      </c>
      <c r="Q1005" s="87">
        <v>0</v>
      </c>
      <c r="R1005" s="12">
        <v>0</v>
      </c>
      <c r="S1005" s="12">
        <v>0</v>
      </c>
      <c r="T1005" s="12">
        <f>STOCK[[#This Row],[Costo Unitario (USD)]]+STOCK[[#This Row],[Costo Envío (USD)]]+STOCK[[#This Row],[Comisión 10%]]</f>
        <v>0</v>
      </c>
      <c r="U1005" s="12">
        <f>STOCK[[#This Row],[Costo total]]*1.5</f>
        <v>0</v>
      </c>
      <c r="W1005" s="12">
        <f>STOCK[[#This Row],[Precio Final]]-STOCK[[#This Row],[Costo total]]</f>
        <v>0</v>
      </c>
      <c r="X1005" s="12">
        <f>STOCK[[#This Row],[Ganancia Unitaria]]*STOCK[[#This Row],[Salidas]]</f>
        <v>0</v>
      </c>
      <c r="Y1005" s="12" t="s">
        <v>1907</v>
      </c>
      <c r="AA1005" s="12">
        <f>STOCK[[#This Row],[Costo total]]*STOCK[[#This Row],[Entradas]]</f>
        <v>0</v>
      </c>
      <c r="AB1005" s="12">
        <f>STOCK[[#This Row],[Stock Actual]]*STOCK[[#This Row],[Costo total]]</f>
        <v>0</v>
      </c>
    </row>
    <row r="1006" spans="1:28" s="7" customFormat="1" ht="50" customHeight="1" x14ac:dyDescent="0.15">
      <c r="A1006" s="7" t="s">
        <v>2034</v>
      </c>
      <c r="B1006" s="70"/>
      <c r="C1006" s="7" t="s">
        <v>4</v>
      </c>
      <c r="D1006" s="7" t="s">
        <v>1519</v>
      </c>
      <c r="E1006" s="7" t="s">
        <v>2026</v>
      </c>
      <c r="F1006" s="7" t="s">
        <v>2027</v>
      </c>
      <c r="G1006" s="7" t="s">
        <v>214</v>
      </c>
      <c r="H1006" s="7">
        <f>STOCK[[#This Row],[Precio Final]]</f>
        <v>30</v>
      </c>
      <c r="I1006" s="7">
        <f>STOCK[[#This Row],[Precio Venta Ideal (x1.5)]]</f>
        <v>27</v>
      </c>
      <c r="J1006" s="87">
        <v>0</v>
      </c>
      <c r="K1006" s="8">
        <f>SUMIFS(VENTAS[Cantidad],VENTAS[Código del producto Vendido],STOCK[[#This Row],[Code]])</f>
        <v>0</v>
      </c>
      <c r="L1006" s="8">
        <f>STOCK[[#This Row],[Entradas]]-STOCK[[#This Row],[Salidas]]</f>
        <v>0</v>
      </c>
      <c r="M1006" s="7">
        <f>STOCK[[#This Row],[Precio Final]]*10%</f>
        <v>3</v>
      </c>
      <c r="N1006" s="7">
        <v>0</v>
      </c>
      <c r="O1006" s="7">
        <v>0</v>
      </c>
      <c r="P1006" s="7">
        <v>15</v>
      </c>
      <c r="Q1006" s="8">
        <v>0</v>
      </c>
      <c r="R1006" s="7">
        <v>0</v>
      </c>
      <c r="S1006" s="7">
        <v>0</v>
      </c>
      <c r="T1006" s="12">
        <f>STOCK[[#This Row],[Costo Unitario (USD)]]+STOCK[[#This Row],[Costo Envío (USD)]]+STOCK[[#This Row],[Comisión 10%]]</f>
        <v>18</v>
      </c>
      <c r="U1006" s="7">
        <f>STOCK[[#This Row],[Costo total]]*1.5</f>
        <v>27</v>
      </c>
      <c r="V1006" s="7">
        <v>30</v>
      </c>
      <c r="W1006" s="7">
        <f>STOCK[[#This Row],[Precio Final]]-STOCK[[#This Row],[Costo total]]</f>
        <v>12</v>
      </c>
      <c r="X1006" s="7">
        <f>STOCK[[#This Row],[Ganancia Unitaria]]*STOCK[[#This Row],[Salidas]]</f>
        <v>0</v>
      </c>
      <c r="Y1006" s="7" t="s">
        <v>1907</v>
      </c>
      <c r="AA1006" s="7">
        <f>STOCK[[#This Row],[Costo total]]*STOCK[[#This Row],[Entradas]]</f>
        <v>0</v>
      </c>
      <c r="AB1006" s="7">
        <f>STOCK[[#This Row],[Stock Actual]]*STOCK[[#This Row],[Costo total]]</f>
        <v>0</v>
      </c>
    </row>
    <row r="1007" spans="1:28" s="12" customFormat="1" ht="50" customHeight="1" x14ac:dyDescent="0.15">
      <c r="A1007" s="12" t="s">
        <v>2035</v>
      </c>
      <c r="B1007" s="70"/>
      <c r="C1007" s="12" t="s">
        <v>4</v>
      </c>
      <c r="D1007" s="12" t="s">
        <v>2277</v>
      </c>
      <c r="E1007" s="12" t="s">
        <v>2028</v>
      </c>
      <c r="F1007" s="12" t="s">
        <v>2278</v>
      </c>
      <c r="G1007" s="12" t="s">
        <v>2029</v>
      </c>
      <c r="H1007" s="12">
        <f>STOCK[[#This Row],[Precio Final]]</f>
        <v>0</v>
      </c>
      <c r="I1007" s="12">
        <f>STOCK[[#This Row],[Precio Venta Ideal (x1.5)]]</f>
        <v>0</v>
      </c>
      <c r="J1007" s="87">
        <v>0</v>
      </c>
      <c r="K1007" s="87">
        <f>SUMIFS(VENTAS[Cantidad],VENTAS[Código del producto Vendido],STOCK[[#This Row],[Code]])</f>
        <v>0</v>
      </c>
      <c r="L1007" s="87">
        <f>STOCK[[#This Row],[Entradas]]-STOCK[[#This Row],[Salidas]]</f>
        <v>0</v>
      </c>
      <c r="M1007" s="12">
        <f>STOCK[[#This Row],[Precio Final]]*10%</f>
        <v>0</v>
      </c>
      <c r="N1007" s="12">
        <v>0</v>
      </c>
      <c r="O1007" s="12">
        <v>0</v>
      </c>
      <c r="P1007" s="12">
        <v>0</v>
      </c>
      <c r="Q1007" s="87">
        <v>0</v>
      </c>
      <c r="R1007" s="12">
        <v>0</v>
      </c>
      <c r="S1007" s="12">
        <v>0</v>
      </c>
      <c r="T1007" s="12">
        <f>STOCK[[#This Row],[Costo Unitario (USD)]]+STOCK[[#This Row],[Costo Envío (USD)]]+STOCK[[#This Row],[Comisión 10%]]</f>
        <v>0</v>
      </c>
      <c r="U1007" s="12">
        <f>STOCK[[#This Row],[Costo total]]*1.5</f>
        <v>0</v>
      </c>
      <c r="W1007" s="12">
        <f>STOCK[[#This Row],[Precio Final]]-STOCK[[#This Row],[Costo total]]</f>
        <v>0</v>
      </c>
      <c r="X1007" s="12">
        <f>STOCK[[#This Row],[Ganancia Unitaria]]*STOCK[[#This Row],[Salidas]]</f>
        <v>0</v>
      </c>
      <c r="Y1007" s="12" t="s">
        <v>1907</v>
      </c>
      <c r="AA1007" s="12">
        <f>STOCK[[#This Row],[Costo total]]*STOCK[[#This Row],[Entradas]]</f>
        <v>0</v>
      </c>
      <c r="AB1007" s="12">
        <f>STOCK[[#This Row],[Stock Actual]]*STOCK[[#This Row],[Costo total]]</f>
        <v>0</v>
      </c>
    </row>
    <row r="1008" spans="1:28" s="7" customFormat="1" ht="50" customHeight="1" x14ac:dyDescent="0.15">
      <c r="A1008" s="7" t="s">
        <v>2036</v>
      </c>
      <c r="B1008" s="70"/>
      <c r="C1008" s="7" t="s">
        <v>4</v>
      </c>
      <c r="D1008" s="7" t="s">
        <v>2277</v>
      </c>
      <c r="E1008" s="7" t="s">
        <v>2030</v>
      </c>
      <c r="F1008" s="7" t="s">
        <v>2278</v>
      </c>
      <c r="G1008" s="7" t="s">
        <v>2029</v>
      </c>
      <c r="H1008" s="7">
        <f>STOCK[[#This Row],[Precio Final]]</f>
        <v>0</v>
      </c>
      <c r="I1008" s="7">
        <f>STOCK[[#This Row],[Precio Venta Ideal (x1.5)]]</f>
        <v>0</v>
      </c>
      <c r="J1008" s="87">
        <v>0</v>
      </c>
      <c r="K1008" s="8">
        <f>SUMIFS(VENTAS[Cantidad],VENTAS[Código del producto Vendido],STOCK[[#This Row],[Code]])</f>
        <v>0</v>
      </c>
      <c r="L1008" s="8">
        <f>STOCK[[#This Row],[Entradas]]-STOCK[[#This Row],[Salidas]]</f>
        <v>0</v>
      </c>
      <c r="M1008" s="7">
        <f>STOCK[[#This Row],[Precio Final]]*10%</f>
        <v>0</v>
      </c>
      <c r="N1008" s="7">
        <v>0</v>
      </c>
      <c r="O1008" s="7">
        <v>0</v>
      </c>
      <c r="P1008" s="7">
        <v>0</v>
      </c>
      <c r="Q1008" s="8">
        <v>0</v>
      </c>
      <c r="R1008" s="7">
        <v>0</v>
      </c>
      <c r="S1008" s="7">
        <v>0</v>
      </c>
      <c r="T1008" s="12">
        <f>STOCK[[#This Row],[Costo Unitario (USD)]]+STOCK[[#This Row],[Costo Envío (USD)]]+STOCK[[#This Row],[Comisión 10%]]</f>
        <v>0</v>
      </c>
      <c r="U1008" s="7">
        <f>STOCK[[#This Row],[Costo total]]*1.5</f>
        <v>0</v>
      </c>
      <c r="W1008" s="7">
        <f>STOCK[[#This Row],[Precio Final]]-STOCK[[#This Row],[Costo total]]</f>
        <v>0</v>
      </c>
      <c r="X1008" s="7">
        <f>STOCK[[#This Row],[Ganancia Unitaria]]*STOCK[[#This Row],[Salidas]]</f>
        <v>0</v>
      </c>
      <c r="Y1008" s="7" t="s">
        <v>1907</v>
      </c>
      <c r="AA1008" s="7">
        <f>STOCK[[#This Row],[Costo total]]*STOCK[[#This Row],[Entradas]]</f>
        <v>0</v>
      </c>
      <c r="AB1008" s="7">
        <f>STOCK[[#This Row],[Stock Actual]]*STOCK[[#This Row],[Costo total]]</f>
        <v>0</v>
      </c>
    </row>
    <row r="1009" spans="1:28" s="12" customFormat="1" ht="50" customHeight="1" x14ac:dyDescent="0.15">
      <c r="A1009" s="12" t="s">
        <v>2037</v>
      </c>
      <c r="B1009" s="70"/>
      <c r="C1009" s="12" t="s">
        <v>4</v>
      </c>
      <c r="D1009" s="12" t="s">
        <v>2277</v>
      </c>
      <c r="E1009" s="12" t="s">
        <v>2031</v>
      </c>
      <c r="F1009" s="12" t="s">
        <v>2278</v>
      </c>
      <c r="G1009" s="12" t="s">
        <v>2029</v>
      </c>
      <c r="H1009" s="12">
        <f>STOCK[[#This Row],[Precio Final]]</f>
        <v>0</v>
      </c>
      <c r="I1009" s="12">
        <f>STOCK[[#This Row],[Precio Venta Ideal (x1.5)]]</f>
        <v>0</v>
      </c>
      <c r="J1009" s="87">
        <v>0</v>
      </c>
      <c r="K1009" s="87">
        <f>SUMIFS(VENTAS[Cantidad],VENTAS[Código del producto Vendido],STOCK[[#This Row],[Code]])</f>
        <v>0</v>
      </c>
      <c r="L1009" s="87">
        <f>STOCK[[#This Row],[Entradas]]-STOCK[[#This Row],[Salidas]]</f>
        <v>0</v>
      </c>
      <c r="M1009" s="12">
        <f>STOCK[[#This Row],[Precio Final]]*10%</f>
        <v>0</v>
      </c>
      <c r="N1009" s="12">
        <v>0</v>
      </c>
      <c r="O1009" s="12">
        <v>0</v>
      </c>
      <c r="P1009" s="12">
        <v>0</v>
      </c>
      <c r="Q1009" s="87">
        <v>0</v>
      </c>
      <c r="R1009" s="12">
        <v>0</v>
      </c>
      <c r="S1009" s="12">
        <v>0</v>
      </c>
      <c r="T1009" s="12">
        <f>STOCK[[#This Row],[Costo Unitario (USD)]]+STOCK[[#This Row],[Costo Envío (USD)]]+STOCK[[#This Row],[Comisión 10%]]</f>
        <v>0</v>
      </c>
      <c r="U1009" s="12">
        <f>STOCK[[#This Row],[Costo total]]*1.5</f>
        <v>0</v>
      </c>
      <c r="W1009" s="12">
        <f>STOCK[[#This Row],[Precio Final]]-STOCK[[#This Row],[Costo total]]</f>
        <v>0</v>
      </c>
      <c r="X1009" s="12">
        <f>STOCK[[#This Row],[Ganancia Unitaria]]*STOCK[[#This Row],[Salidas]]</f>
        <v>0</v>
      </c>
      <c r="Y1009" s="12" t="s">
        <v>1907</v>
      </c>
      <c r="AA1009" s="12">
        <f>STOCK[[#This Row],[Costo total]]*STOCK[[#This Row],[Entradas]]</f>
        <v>0</v>
      </c>
      <c r="AB1009" s="12">
        <f>STOCK[[#This Row],[Stock Actual]]*STOCK[[#This Row],[Costo total]]</f>
        <v>0</v>
      </c>
    </row>
    <row r="1010" spans="1:28" s="7" customFormat="1" ht="50" customHeight="1" x14ac:dyDescent="0.15">
      <c r="A1010" s="7" t="s">
        <v>2038</v>
      </c>
      <c r="B1010" s="70"/>
      <c r="C1010" s="7" t="s">
        <v>4</v>
      </c>
      <c r="D1010" s="7" t="s">
        <v>2277</v>
      </c>
      <c r="E1010" s="7" t="s">
        <v>2032</v>
      </c>
      <c r="F1010" s="7" t="s">
        <v>2278</v>
      </c>
      <c r="G1010" s="7" t="s">
        <v>2029</v>
      </c>
      <c r="H1010" s="7">
        <f>STOCK[[#This Row],[Precio Final]]</f>
        <v>0</v>
      </c>
      <c r="I1010" s="7">
        <f>STOCK[[#This Row],[Precio Venta Ideal (x1.5)]]</f>
        <v>0</v>
      </c>
      <c r="J1010" s="87">
        <v>0</v>
      </c>
      <c r="K1010" s="8">
        <f>SUMIFS(VENTAS[Cantidad],VENTAS[Código del producto Vendido],STOCK[[#This Row],[Code]])</f>
        <v>0</v>
      </c>
      <c r="L1010" s="8">
        <f>STOCK[[#This Row],[Entradas]]-STOCK[[#This Row],[Salidas]]</f>
        <v>0</v>
      </c>
      <c r="M1010" s="7">
        <f>STOCK[[#This Row],[Precio Final]]*10%</f>
        <v>0</v>
      </c>
      <c r="N1010" s="7">
        <v>0</v>
      </c>
      <c r="O1010" s="7">
        <v>0</v>
      </c>
      <c r="P1010" s="7">
        <v>0</v>
      </c>
      <c r="Q1010" s="8">
        <v>0</v>
      </c>
      <c r="R1010" s="7">
        <v>0</v>
      </c>
      <c r="S1010" s="7">
        <v>0</v>
      </c>
      <c r="T1010" s="12">
        <f>STOCK[[#This Row],[Costo Unitario (USD)]]+STOCK[[#This Row],[Costo Envío (USD)]]+STOCK[[#This Row],[Comisión 10%]]</f>
        <v>0</v>
      </c>
      <c r="U1010" s="7">
        <f>STOCK[[#This Row],[Costo total]]*1.5</f>
        <v>0</v>
      </c>
      <c r="W1010" s="7">
        <f>STOCK[[#This Row],[Precio Final]]-STOCK[[#This Row],[Costo total]]</f>
        <v>0</v>
      </c>
      <c r="X1010" s="7">
        <f>STOCK[[#This Row],[Ganancia Unitaria]]*STOCK[[#This Row],[Salidas]]</f>
        <v>0</v>
      </c>
      <c r="Y1010" s="7" t="s">
        <v>1907</v>
      </c>
      <c r="AA1010" s="7">
        <f>STOCK[[#This Row],[Costo total]]*STOCK[[#This Row],[Entradas]]</f>
        <v>0</v>
      </c>
      <c r="AB1010" s="7">
        <f>STOCK[[#This Row],[Stock Actual]]*STOCK[[#This Row],[Costo total]]</f>
        <v>0</v>
      </c>
    </row>
    <row r="1011" spans="1:28" s="12" customFormat="1" ht="50" customHeight="1" x14ac:dyDescent="0.15">
      <c r="A1011" s="12" t="s">
        <v>2039</v>
      </c>
      <c r="B1011" s="70"/>
      <c r="C1011" s="12" t="s">
        <v>4</v>
      </c>
      <c r="D1011" s="12" t="s">
        <v>2277</v>
      </c>
      <c r="E1011" s="12" t="s">
        <v>2033</v>
      </c>
      <c r="F1011" s="12" t="s">
        <v>2279</v>
      </c>
      <c r="G1011" s="12" t="s">
        <v>2029</v>
      </c>
      <c r="H1011" s="12">
        <f>STOCK[[#This Row],[Precio Final]]</f>
        <v>0</v>
      </c>
      <c r="I1011" s="12">
        <f>STOCK[[#This Row],[Precio Venta Ideal (x1.5)]]</f>
        <v>0</v>
      </c>
      <c r="J1011" s="87">
        <v>0</v>
      </c>
      <c r="K1011" s="87">
        <f>SUMIFS(VENTAS[Cantidad],VENTAS[Código del producto Vendido],STOCK[[#This Row],[Code]])</f>
        <v>0</v>
      </c>
      <c r="L1011" s="87">
        <f>STOCK[[#This Row],[Entradas]]-STOCK[[#This Row],[Salidas]]</f>
        <v>0</v>
      </c>
      <c r="M1011" s="12">
        <f>STOCK[[#This Row],[Precio Final]]*10%</f>
        <v>0</v>
      </c>
      <c r="N1011" s="12">
        <v>0</v>
      </c>
      <c r="O1011" s="12">
        <v>0</v>
      </c>
      <c r="P1011" s="12">
        <v>0</v>
      </c>
      <c r="Q1011" s="87">
        <v>0</v>
      </c>
      <c r="R1011" s="12">
        <v>0</v>
      </c>
      <c r="S1011" s="12">
        <v>0</v>
      </c>
      <c r="T1011" s="12">
        <f>STOCK[[#This Row],[Costo Unitario (USD)]]+STOCK[[#This Row],[Costo Envío (USD)]]+STOCK[[#This Row],[Comisión 10%]]</f>
        <v>0</v>
      </c>
      <c r="U1011" s="12">
        <f>STOCK[[#This Row],[Costo total]]*1.5</f>
        <v>0</v>
      </c>
      <c r="W1011" s="12">
        <f>STOCK[[#This Row],[Precio Final]]-STOCK[[#This Row],[Costo total]]</f>
        <v>0</v>
      </c>
      <c r="X1011" s="12">
        <f>STOCK[[#This Row],[Ganancia Unitaria]]*STOCK[[#This Row],[Salidas]]</f>
        <v>0</v>
      </c>
      <c r="Y1011" s="12" t="s">
        <v>1907</v>
      </c>
      <c r="AA1011" s="12">
        <f>STOCK[[#This Row],[Costo total]]*STOCK[[#This Row],[Entradas]]</f>
        <v>0</v>
      </c>
      <c r="AB1011" s="12">
        <f>STOCK[[#This Row],[Stock Actual]]*STOCK[[#This Row],[Costo total]]</f>
        <v>0</v>
      </c>
    </row>
    <row r="1012" spans="1:28" s="7" customFormat="1" ht="50" customHeight="1" x14ac:dyDescent="0.15">
      <c r="A1012" s="7" t="s">
        <v>1985</v>
      </c>
      <c r="B1012" s="70"/>
      <c r="C1012" s="7" t="s">
        <v>4</v>
      </c>
      <c r="D1012" s="7" t="s">
        <v>1519</v>
      </c>
      <c r="E1012" s="7" t="s">
        <v>2040</v>
      </c>
      <c r="F1012" s="7" t="s">
        <v>243</v>
      </c>
      <c r="G1012" s="7" t="s">
        <v>214</v>
      </c>
      <c r="H1012" s="7">
        <f>STOCK[[#This Row],[Precio Final]]</f>
        <v>30</v>
      </c>
      <c r="I1012" s="7">
        <f>STOCK[[#This Row],[Precio Venta Ideal (x1.5)]]</f>
        <v>27</v>
      </c>
      <c r="J1012" s="87">
        <v>0</v>
      </c>
      <c r="K1012" s="8">
        <f>SUMIFS(VENTAS[Cantidad],VENTAS[Código del producto Vendido],STOCK[[#This Row],[Code]])</f>
        <v>0</v>
      </c>
      <c r="L1012" s="8">
        <f>STOCK[[#This Row],[Entradas]]-STOCK[[#This Row],[Salidas]]</f>
        <v>0</v>
      </c>
      <c r="M1012" s="7">
        <f>STOCK[[#This Row],[Precio Final]]*10%</f>
        <v>3</v>
      </c>
      <c r="N1012" s="7">
        <v>0</v>
      </c>
      <c r="O1012" s="7">
        <v>0</v>
      </c>
      <c r="P1012" s="7">
        <v>15</v>
      </c>
      <c r="Q1012" s="8">
        <v>0</v>
      </c>
      <c r="R1012" s="7">
        <v>0</v>
      </c>
      <c r="S1012" s="7">
        <v>0</v>
      </c>
      <c r="T1012" s="12">
        <f>STOCK[[#This Row],[Costo Unitario (USD)]]+STOCK[[#This Row],[Costo Envío (USD)]]+STOCK[[#This Row],[Comisión 10%]]</f>
        <v>18</v>
      </c>
      <c r="U1012" s="7">
        <f>STOCK[[#This Row],[Costo total]]*1.5</f>
        <v>27</v>
      </c>
      <c r="V1012" s="7">
        <v>30</v>
      </c>
      <c r="W1012" s="7">
        <f>STOCK[[#This Row],[Precio Final]]-STOCK[[#This Row],[Costo total]]</f>
        <v>12</v>
      </c>
      <c r="X1012" s="7">
        <f>STOCK[[#This Row],[Ganancia Unitaria]]*STOCK[[#This Row],[Salidas]]</f>
        <v>0</v>
      </c>
      <c r="Y1012" s="7" t="s">
        <v>1907</v>
      </c>
      <c r="AA1012" s="7">
        <f>STOCK[[#This Row],[Costo total]]*STOCK[[#This Row],[Entradas]]</f>
        <v>0</v>
      </c>
      <c r="AB1012" s="7">
        <f>STOCK[[#This Row],[Stock Actual]]*STOCK[[#This Row],[Costo total]]</f>
        <v>0</v>
      </c>
    </row>
    <row r="1013" spans="1:28" s="12" customFormat="1" ht="50" customHeight="1" x14ac:dyDescent="0.15">
      <c r="A1013" s="12" t="s">
        <v>1986</v>
      </c>
      <c r="B1013" s="70"/>
      <c r="C1013" s="12" t="s">
        <v>4</v>
      </c>
      <c r="D1013" s="12" t="s">
        <v>1519</v>
      </c>
      <c r="E1013" s="12" t="s">
        <v>2042</v>
      </c>
      <c r="F1013" s="12" t="s">
        <v>238</v>
      </c>
      <c r="G1013" s="12" t="s">
        <v>69</v>
      </c>
      <c r="H1013" s="12">
        <f>STOCK[[#This Row],[Precio Final]]</f>
        <v>30</v>
      </c>
      <c r="I1013" s="12">
        <f>STOCK[[#This Row],[Precio Venta Ideal (x1.5)]]</f>
        <v>27</v>
      </c>
      <c r="J1013" s="87">
        <v>0</v>
      </c>
      <c r="K1013" s="87">
        <f>SUMIFS(VENTAS[Cantidad],VENTAS[Código del producto Vendido],STOCK[[#This Row],[Code]])</f>
        <v>0</v>
      </c>
      <c r="L1013" s="87">
        <f>STOCK[[#This Row],[Entradas]]-STOCK[[#This Row],[Salidas]]</f>
        <v>0</v>
      </c>
      <c r="M1013" s="12">
        <f>STOCK[[#This Row],[Precio Final]]*10%</f>
        <v>3</v>
      </c>
      <c r="N1013" s="12">
        <v>0</v>
      </c>
      <c r="O1013" s="12">
        <v>0</v>
      </c>
      <c r="P1013" s="12">
        <v>15</v>
      </c>
      <c r="Q1013" s="87">
        <v>0</v>
      </c>
      <c r="R1013" s="12">
        <v>0</v>
      </c>
      <c r="S1013" s="12">
        <v>0</v>
      </c>
      <c r="T1013" s="12">
        <f>STOCK[[#This Row],[Costo Unitario (USD)]]+STOCK[[#This Row],[Costo Envío (USD)]]+STOCK[[#This Row],[Comisión 10%]]</f>
        <v>18</v>
      </c>
      <c r="U1013" s="12">
        <f>STOCK[[#This Row],[Costo total]]*1.5</f>
        <v>27</v>
      </c>
      <c r="V1013" s="12">
        <v>30</v>
      </c>
      <c r="W1013" s="12">
        <f>STOCK[[#This Row],[Precio Final]]-STOCK[[#This Row],[Costo total]]</f>
        <v>12</v>
      </c>
      <c r="X1013" s="12">
        <f>STOCK[[#This Row],[Ganancia Unitaria]]*STOCK[[#This Row],[Salidas]]</f>
        <v>0</v>
      </c>
      <c r="Y1013" s="12" t="s">
        <v>1907</v>
      </c>
      <c r="AA1013" s="12">
        <f>STOCK[[#This Row],[Costo total]]*STOCK[[#This Row],[Entradas]]</f>
        <v>0</v>
      </c>
      <c r="AB1013" s="12">
        <f>STOCK[[#This Row],[Stock Actual]]*STOCK[[#This Row],[Costo total]]</f>
        <v>0</v>
      </c>
    </row>
    <row r="1014" spans="1:28" s="7" customFormat="1" ht="50" customHeight="1" x14ac:dyDescent="0.15">
      <c r="A1014" s="7" t="s">
        <v>1987</v>
      </c>
      <c r="B1014" s="70"/>
      <c r="C1014" s="7" t="s">
        <v>4</v>
      </c>
      <c r="D1014" s="7" t="s">
        <v>1519</v>
      </c>
      <c r="E1014" s="7" t="s">
        <v>2046</v>
      </c>
      <c r="F1014" s="7" t="s">
        <v>1553</v>
      </c>
      <c r="G1014" s="7" t="s">
        <v>1144</v>
      </c>
      <c r="H1014" s="7">
        <f>STOCK[[#This Row],[Precio Final]]</f>
        <v>15</v>
      </c>
      <c r="I1014" s="7">
        <f>STOCK[[#This Row],[Precio Venta Ideal (x1.5)]]</f>
        <v>17.25</v>
      </c>
      <c r="J1014" s="87">
        <v>0</v>
      </c>
      <c r="K1014" s="8">
        <f>SUMIFS(VENTAS[Cantidad],VENTAS[Código del producto Vendido],STOCK[[#This Row],[Code]])</f>
        <v>0</v>
      </c>
      <c r="L1014" s="8">
        <f>STOCK[[#This Row],[Entradas]]-STOCK[[#This Row],[Salidas]]</f>
        <v>0</v>
      </c>
      <c r="M1014" s="7">
        <f>STOCK[[#This Row],[Precio Final]]*10%</f>
        <v>1.5</v>
      </c>
      <c r="N1014" s="7">
        <v>0</v>
      </c>
      <c r="O1014" s="7">
        <v>0</v>
      </c>
      <c r="P1014" s="7">
        <v>10</v>
      </c>
      <c r="Q1014" s="8">
        <v>0</v>
      </c>
      <c r="R1014" s="7">
        <v>0</v>
      </c>
      <c r="S1014" s="7">
        <v>0</v>
      </c>
      <c r="T1014" s="12">
        <f>STOCK[[#This Row],[Costo Unitario (USD)]]+STOCK[[#This Row],[Costo Envío (USD)]]+STOCK[[#This Row],[Comisión 10%]]</f>
        <v>11.5</v>
      </c>
      <c r="U1014" s="7">
        <f>STOCK[[#This Row],[Costo total]]*1.5</f>
        <v>17.25</v>
      </c>
      <c r="V1014" s="7">
        <v>15</v>
      </c>
      <c r="W1014" s="7">
        <f>STOCK[[#This Row],[Precio Final]]-STOCK[[#This Row],[Costo total]]</f>
        <v>3.5</v>
      </c>
      <c r="X1014" s="7">
        <f>STOCK[[#This Row],[Ganancia Unitaria]]*STOCK[[#This Row],[Salidas]]</f>
        <v>0</v>
      </c>
      <c r="Y1014" s="7" t="s">
        <v>1907</v>
      </c>
      <c r="AA1014" s="7">
        <f>STOCK[[#This Row],[Costo total]]*STOCK[[#This Row],[Entradas]]</f>
        <v>0</v>
      </c>
      <c r="AB1014" s="7">
        <f>STOCK[[#This Row],[Stock Actual]]*STOCK[[#This Row],[Costo total]]</f>
        <v>0</v>
      </c>
    </row>
    <row r="1015" spans="1:28" s="12" customFormat="1" ht="50" customHeight="1" x14ac:dyDescent="0.15">
      <c r="A1015" s="12" t="s">
        <v>2052</v>
      </c>
      <c r="B1015" s="70"/>
      <c r="C1015" s="12" t="s">
        <v>4</v>
      </c>
      <c r="D1015" s="12" t="s">
        <v>101</v>
      </c>
      <c r="E1015" s="12" t="s">
        <v>2053</v>
      </c>
      <c r="F1015" s="12" t="s">
        <v>551</v>
      </c>
      <c r="G1015" s="12" t="s">
        <v>1480</v>
      </c>
      <c r="H1015" s="12">
        <f>STOCK[[#This Row],[Precio Final]]</f>
        <v>40</v>
      </c>
      <c r="I1015" s="12">
        <f>STOCK[[#This Row],[Precio Venta Ideal (x1.5)]]</f>
        <v>39.630000000000003</v>
      </c>
      <c r="J1015" s="87">
        <v>1</v>
      </c>
      <c r="K1015" s="87">
        <f>SUMIFS(VENTAS[Cantidad],VENTAS[Código del producto Vendido],STOCK[[#This Row],[Code]])</f>
        <v>1</v>
      </c>
      <c r="L1015" s="87">
        <f>STOCK[[#This Row],[Entradas]]-STOCK[[#This Row],[Salidas]]</f>
        <v>0</v>
      </c>
      <c r="M1015" s="12">
        <f>STOCK[[#This Row],[Precio Final]]*10%</f>
        <v>4</v>
      </c>
      <c r="N1015" s="12">
        <v>0</v>
      </c>
      <c r="O1015" s="12">
        <v>0</v>
      </c>
      <c r="P1015" s="12">
        <v>20.92</v>
      </c>
      <c r="Q1015" s="87">
        <v>0</v>
      </c>
      <c r="R1015" s="12">
        <v>0</v>
      </c>
      <c r="S1015" s="12">
        <v>1.5</v>
      </c>
      <c r="T1015" s="12">
        <f>STOCK[[#This Row],[Costo Unitario (USD)]]+STOCK[[#This Row],[Costo Envío (USD)]]+STOCK[[#This Row],[Comisión 10%]]</f>
        <v>26.42</v>
      </c>
      <c r="U1015" s="12">
        <f>STOCK[[#This Row],[Costo total]]*1.5</f>
        <v>39.630000000000003</v>
      </c>
      <c r="V1015" s="12">
        <v>40</v>
      </c>
      <c r="W1015" s="12">
        <f>STOCK[[#This Row],[Precio Final]]-STOCK[[#This Row],[Costo total]]</f>
        <v>13.579999999999998</v>
      </c>
      <c r="X1015" s="12">
        <f>STOCK[[#This Row],[Ganancia Unitaria]]*STOCK[[#This Row],[Salidas]]</f>
        <v>13.579999999999998</v>
      </c>
      <c r="Y1015" s="12" t="s">
        <v>1479</v>
      </c>
      <c r="AA1015" s="12">
        <f>STOCK[[#This Row],[Costo total]]*STOCK[[#This Row],[Entradas]]</f>
        <v>26.42</v>
      </c>
      <c r="AB1015" s="12">
        <f>STOCK[[#This Row],[Stock Actual]]*STOCK[[#This Row],[Costo total]]</f>
        <v>0</v>
      </c>
    </row>
    <row r="1016" spans="1:28" s="7" customFormat="1" ht="50" customHeight="1" x14ac:dyDescent="0.15">
      <c r="A1016" s="7" t="s">
        <v>2054</v>
      </c>
      <c r="B1016" s="70"/>
      <c r="C1016" s="7" t="s">
        <v>4</v>
      </c>
      <c r="D1016" s="7" t="s">
        <v>2245</v>
      </c>
      <c r="E1016" s="7" t="s">
        <v>1876</v>
      </c>
      <c r="F1016" s="7" t="s">
        <v>2303</v>
      </c>
      <c r="G1016" s="7" t="s">
        <v>1874</v>
      </c>
      <c r="H1016" s="7">
        <f>STOCK[[#This Row],[Precio Final]]</f>
        <v>14</v>
      </c>
      <c r="I1016" s="7">
        <f>STOCK[[#This Row],[Precio Venta Ideal (x1.5)]]</f>
        <v>15.899999999999999</v>
      </c>
      <c r="J1016" s="8">
        <v>2</v>
      </c>
      <c r="K1016" s="8">
        <f>SUMIFS(VENTAS[Cantidad],VENTAS[Código del producto Vendido],STOCK[[#This Row],[Code]])</f>
        <v>0</v>
      </c>
      <c r="L1016" s="8">
        <f>STOCK[[#This Row],[Entradas]]-STOCK[[#This Row],[Salidas]]</f>
        <v>2</v>
      </c>
      <c r="M1016" s="7">
        <f>STOCK[[#This Row],[Precio Final]]*10%</f>
        <v>1.4000000000000001</v>
      </c>
      <c r="N1016" s="7">
        <v>0</v>
      </c>
      <c r="O1016" s="7">
        <v>0</v>
      </c>
      <c r="P1016" s="7">
        <v>8.6999999999999993</v>
      </c>
      <c r="Q1016" s="8">
        <v>0</v>
      </c>
      <c r="R1016" s="7">
        <v>0</v>
      </c>
      <c r="S1016" s="7">
        <v>0.5</v>
      </c>
      <c r="T1016" s="12">
        <f>STOCK[[#This Row],[Costo Unitario (USD)]]+STOCK[[#This Row],[Costo Envío (USD)]]+STOCK[[#This Row],[Comisión 10%]]</f>
        <v>10.6</v>
      </c>
      <c r="U1016" s="7">
        <f>STOCK[[#This Row],[Costo total]]*1.5</f>
        <v>15.899999999999999</v>
      </c>
      <c r="V1016" s="7">
        <v>14</v>
      </c>
      <c r="W1016" s="7">
        <f>STOCK[[#This Row],[Precio Final]]-STOCK[[#This Row],[Costo total]]</f>
        <v>3.4000000000000004</v>
      </c>
      <c r="X1016" s="7">
        <f>STOCK[[#This Row],[Ganancia Unitaria]]*STOCK[[#This Row],[Salidas]]</f>
        <v>0</v>
      </c>
      <c r="Y1016" s="7" t="s">
        <v>1880</v>
      </c>
      <c r="AA1016" s="7">
        <f>STOCK[[#This Row],[Costo total]]*STOCK[[#This Row],[Entradas]]</f>
        <v>21.2</v>
      </c>
      <c r="AB1016" s="7">
        <f>STOCK[[#This Row],[Stock Actual]]*STOCK[[#This Row],[Costo total]]</f>
        <v>21.2</v>
      </c>
    </row>
    <row r="1017" spans="1:28" s="12" customFormat="1" ht="50" customHeight="1" x14ac:dyDescent="0.15">
      <c r="A1017" s="12" t="s">
        <v>2066</v>
      </c>
      <c r="B1017" s="70"/>
      <c r="C1017" s="12" t="s">
        <v>4</v>
      </c>
      <c r="D1017" s="12" t="s">
        <v>2227</v>
      </c>
      <c r="E1017" s="12" t="s">
        <v>2067</v>
      </c>
      <c r="F1017" s="12" t="s">
        <v>2068</v>
      </c>
      <c r="G1017" s="12" t="s">
        <v>69</v>
      </c>
      <c r="H1017" s="12">
        <f>STOCK[[#This Row],[Precio Final]]</f>
        <v>8</v>
      </c>
      <c r="I1017" s="12">
        <f>STOCK[[#This Row],[Precio Venta Ideal (x1.5)]]</f>
        <v>4.1999999999999993</v>
      </c>
      <c r="J1017" s="87">
        <v>1</v>
      </c>
      <c r="K1017" s="87">
        <f>SUMIFS(VENTAS[Cantidad],VENTAS[Código del producto Vendido],STOCK[[#This Row],[Code]])</f>
        <v>0</v>
      </c>
      <c r="L1017" s="87">
        <f>STOCK[[#This Row],[Entradas]]-STOCK[[#This Row],[Salidas]]</f>
        <v>1</v>
      </c>
      <c r="M1017" s="12">
        <f>STOCK[[#This Row],[Precio Final]]*10%</f>
        <v>0.8</v>
      </c>
      <c r="N1017" s="12">
        <v>0</v>
      </c>
      <c r="O1017" s="12">
        <v>0</v>
      </c>
      <c r="P1017" s="12">
        <v>1</v>
      </c>
      <c r="Q1017" s="87">
        <v>0</v>
      </c>
      <c r="R1017" s="12">
        <v>0</v>
      </c>
      <c r="S1017" s="12">
        <v>1</v>
      </c>
      <c r="T1017" s="12">
        <f>STOCK[[#This Row],[Costo Unitario (USD)]]+STOCK[[#This Row],[Costo Envío (USD)]]+STOCK[[#This Row],[Comisión 10%]]</f>
        <v>2.8</v>
      </c>
      <c r="U1017" s="12">
        <f>STOCK[[#This Row],[Costo total]]*1.5</f>
        <v>4.1999999999999993</v>
      </c>
      <c r="V1017" s="12">
        <v>8</v>
      </c>
      <c r="W1017" s="12">
        <f>STOCK[[#This Row],[Precio Final]]-STOCK[[#This Row],[Costo total]]</f>
        <v>5.2</v>
      </c>
      <c r="X1017" s="12">
        <f>STOCK[[#This Row],[Ganancia Unitaria]]*STOCK[[#This Row],[Salidas]]</f>
        <v>0</v>
      </c>
      <c r="AA1017" s="12">
        <f>STOCK[[#This Row],[Costo total]]*STOCK[[#This Row],[Entradas]]</f>
        <v>2.8</v>
      </c>
      <c r="AB1017" s="12">
        <f>STOCK[[#This Row],[Stock Actual]]*STOCK[[#This Row],[Costo total]]</f>
        <v>2.8</v>
      </c>
    </row>
    <row r="1018" spans="1:28" s="7" customFormat="1" ht="50" customHeight="1" x14ac:dyDescent="0.15">
      <c r="A1018" s="7" t="s">
        <v>2069</v>
      </c>
      <c r="B1018" s="70" t="s">
        <v>2163</v>
      </c>
      <c r="C1018" s="7" t="s">
        <v>4</v>
      </c>
      <c r="D1018" s="7" t="s">
        <v>1911</v>
      </c>
      <c r="E1018" s="7" t="s">
        <v>1664</v>
      </c>
      <c r="F1018" s="7" t="s">
        <v>2162</v>
      </c>
      <c r="G1018" s="7" t="s">
        <v>69</v>
      </c>
      <c r="H1018" s="7">
        <f>STOCK[[#This Row],[Precio Final]]</f>
        <v>22</v>
      </c>
      <c r="I1018" s="7">
        <f>STOCK[[#This Row],[Precio Venta Ideal (x1.5)]]</f>
        <v>10.8</v>
      </c>
      <c r="J1018" s="8">
        <v>2</v>
      </c>
      <c r="K1018" s="8">
        <f>SUMIFS(VENTAS[Cantidad],VENTAS[Código del producto Vendido],STOCK[[#This Row],[Code]])</f>
        <v>0</v>
      </c>
      <c r="L1018" s="8">
        <f>STOCK[[#This Row],[Entradas]]-STOCK[[#This Row],[Salidas]]</f>
        <v>2</v>
      </c>
      <c r="M1018" s="7">
        <f>STOCK[[#This Row],[Precio Final]]*10%</f>
        <v>2.2000000000000002</v>
      </c>
      <c r="N1018" s="7">
        <v>0</v>
      </c>
      <c r="O1018" s="7">
        <v>0</v>
      </c>
      <c r="P1018" s="7">
        <v>5</v>
      </c>
      <c r="Q1018" s="8">
        <v>0</v>
      </c>
      <c r="R1018" s="7">
        <v>0</v>
      </c>
      <c r="S1018" s="7">
        <v>0</v>
      </c>
      <c r="T1018" s="12">
        <f>STOCK[[#This Row],[Costo Unitario (USD)]]+STOCK[[#This Row],[Costo Envío (USD)]]+STOCK[[#This Row],[Comisión 10%]]</f>
        <v>7.2</v>
      </c>
      <c r="U1018" s="7">
        <f>STOCK[[#This Row],[Costo total]]*1.5</f>
        <v>10.8</v>
      </c>
      <c r="V1018" s="7">
        <v>22</v>
      </c>
      <c r="W1018" s="7">
        <f>STOCK[[#This Row],[Precio Final]]-STOCK[[#This Row],[Costo total]]</f>
        <v>14.8</v>
      </c>
      <c r="X1018" s="7">
        <f>STOCK[[#This Row],[Ganancia Unitaria]]*STOCK[[#This Row],[Salidas]]</f>
        <v>0</v>
      </c>
      <c r="AA1018" s="7">
        <f>STOCK[[#This Row],[Costo total]]*STOCK[[#This Row],[Entradas]]</f>
        <v>14.4</v>
      </c>
      <c r="AB1018" s="7">
        <f>STOCK[[#This Row],[Stock Actual]]*STOCK[[#This Row],[Costo total]]</f>
        <v>14.4</v>
      </c>
    </row>
    <row r="1019" spans="1:28" s="12" customFormat="1" ht="50" customHeight="1" x14ac:dyDescent="0.15">
      <c r="A1019" s="12" t="s">
        <v>2071</v>
      </c>
      <c r="B1019" s="70"/>
      <c r="C1019" s="12" t="s">
        <v>4</v>
      </c>
      <c r="D1019" s="12" t="s">
        <v>1911</v>
      </c>
      <c r="E1019" s="12" t="s">
        <v>3111</v>
      </c>
      <c r="F1019" s="12" t="s">
        <v>2103</v>
      </c>
      <c r="G1019" s="12" t="s">
        <v>69</v>
      </c>
      <c r="H1019" s="12">
        <f>STOCK[[#This Row],[Precio Final]]</f>
        <v>22</v>
      </c>
      <c r="I1019" s="12">
        <f>STOCK[[#This Row],[Precio Venta Ideal (x1.5)]]</f>
        <v>19.799999999999997</v>
      </c>
      <c r="J1019" s="87">
        <v>1</v>
      </c>
      <c r="K1019" s="87">
        <f>SUMIFS(VENTAS[Cantidad],VENTAS[Código del producto Vendido],STOCK[[#This Row],[Code]])</f>
        <v>0</v>
      </c>
      <c r="L1019" s="87">
        <f>STOCK[[#This Row],[Entradas]]-STOCK[[#This Row],[Salidas]]</f>
        <v>1</v>
      </c>
      <c r="M1019" s="12">
        <f>STOCK[[#This Row],[Precio Final]]*10%</f>
        <v>2.2000000000000002</v>
      </c>
      <c r="N1019" s="12">
        <v>0</v>
      </c>
      <c r="O1019" s="12">
        <v>0</v>
      </c>
      <c r="P1019" s="12">
        <v>10</v>
      </c>
      <c r="Q1019" s="87">
        <v>0</v>
      </c>
      <c r="R1019" s="12">
        <v>0</v>
      </c>
      <c r="S1019" s="12">
        <v>1</v>
      </c>
      <c r="T1019" s="12">
        <f>STOCK[[#This Row],[Costo Unitario (USD)]]+STOCK[[#This Row],[Costo Envío (USD)]]+STOCK[[#This Row],[Comisión 10%]]</f>
        <v>13.2</v>
      </c>
      <c r="U1019" s="12">
        <f>STOCK[[#This Row],[Costo total]]*1.5</f>
        <v>19.799999999999997</v>
      </c>
      <c r="V1019" s="12">
        <v>22</v>
      </c>
      <c r="W1019" s="12">
        <f>STOCK[[#This Row],[Precio Final]]-STOCK[[#This Row],[Costo total]]</f>
        <v>8.8000000000000007</v>
      </c>
      <c r="X1019" s="12">
        <f>STOCK[[#This Row],[Ganancia Unitaria]]*STOCK[[#This Row],[Salidas]]</f>
        <v>0</v>
      </c>
      <c r="AA1019" s="12">
        <f>STOCK[[#This Row],[Costo total]]*STOCK[[#This Row],[Entradas]]</f>
        <v>13.2</v>
      </c>
      <c r="AB1019" s="12">
        <f>STOCK[[#This Row],[Stock Actual]]*STOCK[[#This Row],[Costo total]]</f>
        <v>13.2</v>
      </c>
    </row>
    <row r="1020" spans="1:28" s="7" customFormat="1" ht="50" customHeight="1" x14ac:dyDescent="0.15">
      <c r="A1020" s="7" t="s">
        <v>2072</v>
      </c>
      <c r="B1020" s="70"/>
      <c r="C1020" s="7" t="s">
        <v>4</v>
      </c>
      <c r="D1020" s="7" t="s">
        <v>1911</v>
      </c>
      <c r="E1020" s="7" t="s">
        <v>3111</v>
      </c>
      <c r="F1020" s="7" t="s">
        <v>2132</v>
      </c>
      <c r="G1020" s="7" t="s">
        <v>69</v>
      </c>
      <c r="H1020" s="7">
        <f>STOCK[[#This Row],[Precio Final]]</f>
        <v>22</v>
      </c>
      <c r="I1020" s="7">
        <f>STOCK[[#This Row],[Precio Venta Ideal (x1.5)]]</f>
        <v>18.299999999999997</v>
      </c>
      <c r="J1020" s="8">
        <v>1</v>
      </c>
      <c r="K1020" s="8">
        <f>SUMIFS(VENTAS[Cantidad],VENTAS[Código del producto Vendido],STOCK[[#This Row],[Code]])</f>
        <v>0</v>
      </c>
      <c r="L1020" s="8">
        <f>STOCK[[#This Row],[Entradas]]-STOCK[[#This Row],[Salidas]]</f>
        <v>1</v>
      </c>
      <c r="M1020" s="7">
        <f>STOCK[[#This Row],[Precio Final]]*10%</f>
        <v>2.2000000000000002</v>
      </c>
      <c r="N1020" s="7">
        <v>0</v>
      </c>
      <c r="O1020" s="7">
        <v>0</v>
      </c>
      <c r="P1020" s="7">
        <v>10</v>
      </c>
      <c r="Q1020" s="8">
        <v>0</v>
      </c>
      <c r="R1020" s="7">
        <v>0</v>
      </c>
      <c r="S1020" s="7">
        <v>0</v>
      </c>
      <c r="T1020" s="12">
        <f>STOCK[[#This Row],[Costo Unitario (USD)]]+STOCK[[#This Row],[Costo Envío (USD)]]+STOCK[[#This Row],[Comisión 10%]]</f>
        <v>12.2</v>
      </c>
      <c r="U1020" s="7">
        <f>STOCK[[#This Row],[Costo total]]*1.5</f>
        <v>18.299999999999997</v>
      </c>
      <c r="V1020" s="7">
        <v>22</v>
      </c>
      <c r="W1020" s="7">
        <f>STOCK[[#This Row],[Precio Final]]-STOCK[[#This Row],[Costo total]]</f>
        <v>9.8000000000000007</v>
      </c>
      <c r="X1020" s="7">
        <f>STOCK[[#This Row],[Ganancia Unitaria]]*STOCK[[#This Row],[Salidas]]</f>
        <v>0</v>
      </c>
      <c r="AA1020" s="7">
        <f>STOCK[[#This Row],[Costo total]]*STOCK[[#This Row],[Entradas]]</f>
        <v>12.2</v>
      </c>
      <c r="AB1020" s="7">
        <f>STOCK[[#This Row],[Stock Actual]]*STOCK[[#This Row],[Costo total]]</f>
        <v>12.2</v>
      </c>
    </row>
    <row r="1021" spans="1:28" s="12" customFormat="1" ht="50" customHeight="1" x14ac:dyDescent="0.15">
      <c r="A1021" s="12" t="s">
        <v>2107</v>
      </c>
      <c r="B1021" s="70"/>
      <c r="C1021" s="12" t="s">
        <v>4</v>
      </c>
      <c r="D1021" s="12" t="s">
        <v>26</v>
      </c>
      <c r="E1021" s="12" t="s">
        <v>1534</v>
      </c>
      <c r="F1021" s="12" t="s">
        <v>2108</v>
      </c>
      <c r="G1021" s="12" t="s">
        <v>69</v>
      </c>
      <c r="H1021" s="12">
        <f>STOCK[[#This Row],[Precio Final]]</f>
        <v>27</v>
      </c>
      <c r="I1021" s="12">
        <f>STOCK[[#This Row],[Precio Venta Ideal (x1.5)]]</f>
        <v>31.200000000000003</v>
      </c>
      <c r="J1021" s="87">
        <v>1</v>
      </c>
      <c r="K1021" s="87">
        <f>SUMIFS(VENTAS[Cantidad],VENTAS[Código del producto Vendido],STOCK[[#This Row],[Code]])</f>
        <v>1</v>
      </c>
      <c r="L1021" s="87">
        <f>STOCK[[#This Row],[Entradas]]-STOCK[[#This Row],[Salidas]]</f>
        <v>0</v>
      </c>
      <c r="M1021" s="12">
        <f>STOCK[[#This Row],[Precio Final]]*10%</f>
        <v>2.7</v>
      </c>
      <c r="N1021" s="12">
        <v>0</v>
      </c>
      <c r="O1021" s="12">
        <v>0</v>
      </c>
      <c r="P1021" s="12">
        <v>16.600000000000001</v>
      </c>
      <c r="Q1021" s="87">
        <v>0</v>
      </c>
      <c r="R1021" s="12">
        <v>0</v>
      </c>
      <c r="S1021" s="12">
        <v>1.5</v>
      </c>
      <c r="T1021" s="12">
        <f>STOCK[[#This Row],[Costo Unitario (USD)]]+STOCK[[#This Row],[Costo Envío (USD)]]+STOCK[[#This Row],[Comisión 10%]]</f>
        <v>20.8</v>
      </c>
      <c r="U1021" s="12">
        <f>STOCK[[#This Row],[Costo total]]*1.5</f>
        <v>31.200000000000003</v>
      </c>
      <c r="V1021" s="12">
        <v>27</v>
      </c>
      <c r="W1021" s="12">
        <f>STOCK[[#This Row],[Precio Final]]-STOCK[[#This Row],[Costo total]]</f>
        <v>6.1999999999999993</v>
      </c>
      <c r="X1021" s="12">
        <f>STOCK[[#This Row],[Ganancia Unitaria]]*STOCK[[#This Row],[Salidas]]</f>
        <v>6.1999999999999993</v>
      </c>
      <c r="AA1021" s="12">
        <f>STOCK[[#This Row],[Costo total]]*STOCK[[#This Row],[Entradas]]</f>
        <v>20.8</v>
      </c>
      <c r="AB1021" s="12">
        <f>STOCK[[#This Row],[Stock Actual]]*STOCK[[#This Row],[Costo total]]</f>
        <v>0</v>
      </c>
    </row>
    <row r="1022" spans="1:28" s="7" customFormat="1" ht="50" customHeight="1" x14ac:dyDescent="0.15">
      <c r="A1022" s="7" t="s">
        <v>2160</v>
      </c>
      <c r="B1022" s="70" t="s">
        <v>2163</v>
      </c>
      <c r="C1022" s="7" t="s">
        <v>4</v>
      </c>
      <c r="D1022" s="7" t="s">
        <v>26</v>
      </c>
      <c r="E1022" s="7" t="s">
        <v>2155</v>
      </c>
      <c r="F1022" s="7" t="s">
        <v>2156</v>
      </c>
      <c r="H1022" s="7">
        <f>STOCK[[#This Row],[Precio Final]]</f>
        <v>20</v>
      </c>
      <c r="I1022" s="7">
        <f>STOCK[[#This Row],[Precio Venta Ideal (x1.5)]]</f>
        <v>4.5</v>
      </c>
      <c r="J1022" s="8">
        <v>1</v>
      </c>
      <c r="K1022" s="8">
        <f>SUMIFS(VENTAS[Cantidad],VENTAS[Código del producto Vendido],STOCK[[#This Row],[Code]])</f>
        <v>0</v>
      </c>
      <c r="L1022" s="8">
        <f>STOCK[[#This Row],[Entradas]]-STOCK[[#This Row],[Salidas]]</f>
        <v>1</v>
      </c>
      <c r="M1022" s="7">
        <f>STOCK[[#This Row],[Precio Final]]*10%</f>
        <v>2</v>
      </c>
      <c r="N1022" s="7">
        <v>0</v>
      </c>
      <c r="O1022" s="7">
        <v>0</v>
      </c>
      <c r="P1022" s="7">
        <v>1</v>
      </c>
      <c r="Q1022" s="8">
        <v>0</v>
      </c>
      <c r="R1022" s="7">
        <v>0</v>
      </c>
      <c r="S1022" s="7">
        <v>0</v>
      </c>
      <c r="T1022" s="12">
        <f>STOCK[[#This Row],[Costo Unitario (USD)]]+STOCK[[#This Row],[Costo Envío (USD)]]+STOCK[[#This Row],[Comisión 10%]]</f>
        <v>3</v>
      </c>
      <c r="U1022" s="7">
        <f>STOCK[[#This Row],[Costo total]]*1.5</f>
        <v>4.5</v>
      </c>
      <c r="V1022" s="7">
        <v>20</v>
      </c>
      <c r="W1022" s="7">
        <f>STOCK[[#This Row],[Precio Final]]-STOCK[[#This Row],[Costo total]]</f>
        <v>17</v>
      </c>
      <c r="X1022" s="7">
        <f>STOCK[[#This Row],[Ganancia Unitaria]]*STOCK[[#This Row],[Salidas]]</f>
        <v>0</v>
      </c>
      <c r="AA1022" s="7">
        <f>STOCK[[#This Row],[Costo total]]*STOCK[[#This Row],[Entradas]]</f>
        <v>3</v>
      </c>
      <c r="AB1022" s="7">
        <f>STOCK[[#This Row],[Stock Actual]]*STOCK[[#This Row],[Costo total]]</f>
        <v>3</v>
      </c>
    </row>
    <row r="1023" spans="1:28" s="12" customFormat="1" ht="50" customHeight="1" x14ac:dyDescent="0.15">
      <c r="A1023" s="7" t="s">
        <v>3044</v>
      </c>
      <c r="B1023" s="70"/>
      <c r="C1023" s="12" t="s">
        <v>4</v>
      </c>
      <c r="D1023" s="12" t="s">
        <v>26</v>
      </c>
      <c r="E1023" s="12" t="s">
        <v>2161</v>
      </c>
      <c r="F1023" s="12" t="s">
        <v>2157</v>
      </c>
      <c r="H1023" s="12">
        <f>STOCK[[#This Row],[Precio Final]]</f>
        <v>15</v>
      </c>
      <c r="I1023" s="12">
        <f>STOCK[[#This Row],[Precio Venta Ideal (x1.5)]]</f>
        <v>5.25</v>
      </c>
      <c r="J1023" s="87">
        <v>1</v>
      </c>
      <c r="K1023" s="87">
        <f>SUMIFS(VENTAS[Cantidad],VENTAS[Código del producto Vendido],STOCK[[#This Row],[Code]])</f>
        <v>0</v>
      </c>
      <c r="L1023" s="87">
        <f>STOCK[[#This Row],[Entradas]]-STOCK[[#This Row],[Salidas]]</f>
        <v>1</v>
      </c>
      <c r="M1023" s="12">
        <f>STOCK[[#This Row],[Precio Final]]*10%</f>
        <v>1.5</v>
      </c>
      <c r="N1023" s="12">
        <v>0</v>
      </c>
      <c r="O1023" s="12">
        <v>0</v>
      </c>
      <c r="P1023" s="12">
        <v>2</v>
      </c>
      <c r="Q1023" s="87">
        <v>0</v>
      </c>
      <c r="R1023" s="12">
        <v>0</v>
      </c>
      <c r="S1023" s="12">
        <v>0</v>
      </c>
      <c r="T1023" s="12">
        <f>STOCK[[#This Row],[Costo Unitario (USD)]]+STOCK[[#This Row],[Costo Envío (USD)]]+STOCK[[#This Row],[Comisión 10%]]</f>
        <v>3.5</v>
      </c>
      <c r="U1023" s="12">
        <f>STOCK[[#This Row],[Costo total]]*1.5</f>
        <v>5.25</v>
      </c>
      <c r="V1023" s="12">
        <v>15</v>
      </c>
      <c r="W1023" s="12">
        <f>STOCK[[#This Row],[Precio Final]]-STOCK[[#This Row],[Costo total]]</f>
        <v>11.5</v>
      </c>
      <c r="X1023" s="12">
        <f>STOCK[[#This Row],[Ganancia Unitaria]]*STOCK[[#This Row],[Salidas]]</f>
        <v>0</v>
      </c>
      <c r="AA1023" s="12">
        <f>STOCK[[#This Row],[Costo total]]*STOCK[[#This Row],[Entradas]]</f>
        <v>3.5</v>
      </c>
      <c r="AB1023" s="12">
        <f>STOCK[[#This Row],[Stock Actual]]*STOCK[[#This Row],[Costo total]]</f>
        <v>3.5</v>
      </c>
    </row>
    <row r="1024" spans="1:28" s="7" customFormat="1" ht="50" customHeight="1" x14ac:dyDescent="0.15">
      <c r="A1024" s="7" t="s">
        <v>2263</v>
      </c>
      <c r="B1024" s="70"/>
      <c r="C1024" s="7" t="s">
        <v>4</v>
      </c>
      <c r="D1024" s="7" t="s">
        <v>101</v>
      </c>
      <c r="E1024" s="7" t="s">
        <v>1287</v>
      </c>
      <c r="F1024" s="7" t="s">
        <v>2192</v>
      </c>
      <c r="G1024" s="7" t="s">
        <v>1144</v>
      </c>
      <c r="H1024" s="7">
        <f>STOCK[[#This Row],[Precio Final]]</f>
        <v>30</v>
      </c>
      <c r="I1024" s="7">
        <f>STOCK[[#This Row],[Precio Venta Ideal (x1.5)]]</f>
        <v>30</v>
      </c>
      <c r="J1024" s="8">
        <v>1</v>
      </c>
      <c r="K1024" s="8">
        <f>SUMIFS(VENTAS[Cantidad],VENTAS[Código del producto Vendido],STOCK[[#This Row],[Code]])</f>
        <v>1</v>
      </c>
      <c r="L1024" s="8">
        <f>STOCK[[#This Row],[Entradas]]-STOCK[[#This Row],[Salidas]]</f>
        <v>0</v>
      </c>
      <c r="M1024" s="7">
        <f>STOCK[[#This Row],[Precio Final]]*10%</f>
        <v>3</v>
      </c>
      <c r="N1024" s="7">
        <v>0</v>
      </c>
      <c r="O1024" s="7">
        <v>17</v>
      </c>
      <c r="P1024" s="7">
        <v>7</v>
      </c>
      <c r="Q1024" s="8">
        <v>0</v>
      </c>
      <c r="R1024" s="7">
        <v>0</v>
      </c>
      <c r="S1024" s="7">
        <v>10</v>
      </c>
      <c r="T1024" s="12">
        <f>STOCK[[#This Row],[Costo Unitario (USD)]]+STOCK[[#This Row],[Costo Envío (USD)]]+STOCK[[#This Row],[Comisión 10%]]</f>
        <v>20</v>
      </c>
      <c r="U1024" s="7">
        <f>STOCK[[#This Row],[Costo total]]*1.5</f>
        <v>30</v>
      </c>
      <c r="V1024" s="7">
        <v>30</v>
      </c>
      <c r="W1024" s="7">
        <f>STOCK[[#This Row],[Precio Final]]-STOCK[[#This Row],[Costo total]]</f>
        <v>10</v>
      </c>
      <c r="X1024" s="7">
        <f>STOCK[[#This Row],[Ganancia Unitaria]]*STOCK[[#This Row],[Salidas]]</f>
        <v>10</v>
      </c>
      <c r="Y1024" s="7" t="s">
        <v>1478</v>
      </c>
      <c r="AA1024" s="7">
        <f>STOCK[[#This Row],[Costo total]]*STOCK[[#This Row],[Entradas]]</f>
        <v>20</v>
      </c>
      <c r="AB1024" s="7">
        <f>STOCK[[#This Row],[Stock Actual]]*STOCK[[#This Row],[Costo total]]</f>
        <v>0</v>
      </c>
    </row>
    <row r="1025" spans="1:28" s="12" customFormat="1" ht="50" customHeight="1" x14ac:dyDescent="0.15">
      <c r="A1025" s="12" t="s">
        <v>1757</v>
      </c>
      <c r="B1025" s="70"/>
      <c r="C1025" s="12" t="s">
        <v>4</v>
      </c>
      <c r="D1025" s="12" t="s">
        <v>1796</v>
      </c>
      <c r="E1025" s="12" t="s">
        <v>3074</v>
      </c>
      <c r="F1025" s="12" t="s">
        <v>250</v>
      </c>
      <c r="G1025" s="12" t="s">
        <v>1144</v>
      </c>
      <c r="H1025" s="12">
        <f>STOCK[[#This Row],[Precio Final]]</f>
        <v>15</v>
      </c>
      <c r="I1025" s="12">
        <f>STOCK[[#This Row],[Precio Venta Ideal (x1.5)]]</f>
        <v>16.484999999999999</v>
      </c>
      <c r="J1025" s="87">
        <v>1</v>
      </c>
      <c r="K1025" s="87">
        <f>SUMIFS(VENTAS[Cantidad],VENTAS[Código del producto Vendido],STOCK[[#This Row],[Code]])</f>
        <v>0</v>
      </c>
      <c r="L1025" s="87">
        <f>STOCK[[#This Row],[Entradas]]-STOCK[[#This Row],[Salidas]]</f>
        <v>1</v>
      </c>
      <c r="M1025" s="12">
        <f>STOCK[[#This Row],[Precio Final]]*10%</f>
        <v>1.5</v>
      </c>
      <c r="N1025" s="12">
        <v>0</v>
      </c>
      <c r="O1025" s="12">
        <v>0</v>
      </c>
      <c r="P1025" s="12">
        <v>6.49</v>
      </c>
      <c r="Q1025" s="87">
        <v>0</v>
      </c>
      <c r="R1025" s="12">
        <v>0</v>
      </c>
      <c r="S1025" s="12">
        <v>3</v>
      </c>
      <c r="T1025" s="12">
        <f>STOCK[[#This Row],[Costo Unitario (USD)]]+STOCK[[#This Row],[Costo Envío (USD)]]+STOCK[[#This Row],[Comisión 10%]]</f>
        <v>10.99</v>
      </c>
      <c r="U1025" s="12">
        <f>STOCK[[#This Row],[Costo total]]*1.5</f>
        <v>16.484999999999999</v>
      </c>
      <c r="V1025" s="12">
        <v>15</v>
      </c>
      <c r="W1025" s="12">
        <f>STOCK[[#This Row],[Precio Final]]-STOCK[[#This Row],[Costo total]]</f>
        <v>4.01</v>
      </c>
      <c r="X1025" s="12">
        <f>STOCK[[#This Row],[Ganancia Unitaria]]*STOCK[[#This Row],[Salidas]]</f>
        <v>0</v>
      </c>
      <c r="AA1025" s="12">
        <f>STOCK[[#This Row],[Costo total]]*STOCK[[#This Row],[Entradas]]</f>
        <v>10.99</v>
      </c>
      <c r="AB1025" s="12">
        <f>STOCK[[#This Row],[Stock Actual]]*STOCK[[#This Row],[Costo total]]</f>
        <v>10.99</v>
      </c>
    </row>
    <row r="1026" spans="1:28" s="7" customFormat="1" ht="50" customHeight="1" x14ac:dyDescent="0.15">
      <c r="A1026" s="7" t="s">
        <v>2381</v>
      </c>
      <c r="B1026" s="70"/>
      <c r="C1026" s="7" t="s">
        <v>4</v>
      </c>
      <c r="D1026" s="7" t="s">
        <v>2055</v>
      </c>
      <c r="E1026" s="7" t="s">
        <v>2317</v>
      </c>
      <c r="F1026" s="7" t="s">
        <v>2585</v>
      </c>
      <c r="G1026" s="7" t="s">
        <v>1874</v>
      </c>
      <c r="H1026" s="7">
        <f>STOCK[[#This Row],[Precio Final]]</f>
        <v>18</v>
      </c>
      <c r="I1026" s="7">
        <f>STOCK[[#This Row],[Precio Venta Ideal (x1.5)]]</f>
        <v>14.085000000000001</v>
      </c>
      <c r="J1026" s="8">
        <v>3</v>
      </c>
      <c r="K1026" s="8">
        <f>SUMIFS(VENTAS[Cantidad],VENTAS[Código del producto Vendido],STOCK[[#This Row],[Code]])</f>
        <v>1</v>
      </c>
      <c r="L1026" s="8">
        <f>STOCK[[#This Row],[Entradas]]-STOCK[[#This Row],[Salidas]]</f>
        <v>2</v>
      </c>
      <c r="M1026" s="7">
        <f>STOCK[[#This Row],[Precio Final]]*10%</f>
        <v>1.8</v>
      </c>
      <c r="N1026" s="7">
        <v>0</v>
      </c>
      <c r="O1026" s="7">
        <v>0</v>
      </c>
      <c r="P1026" s="7">
        <v>6.99</v>
      </c>
      <c r="Q1026" s="8">
        <v>0</v>
      </c>
      <c r="R1026" s="7">
        <v>0</v>
      </c>
      <c r="S1026" s="7">
        <v>0.6</v>
      </c>
      <c r="T1026" s="12">
        <f>STOCK[[#This Row],[Costo Unitario (USD)]]+STOCK[[#This Row],[Costo Envío (USD)]]+STOCK[[#This Row],[Comisión 10%]]</f>
        <v>9.39</v>
      </c>
      <c r="U1026" s="7">
        <f>STOCK[[#This Row],[Costo total]]*1.5</f>
        <v>14.085000000000001</v>
      </c>
      <c r="V1026" s="7">
        <v>18</v>
      </c>
      <c r="W1026" s="7">
        <f>STOCK[[#This Row],[Precio Final]]-STOCK[[#This Row],[Costo total]]</f>
        <v>8.61</v>
      </c>
      <c r="X1026" s="7">
        <f>STOCK[[#This Row],[Ganancia Unitaria]]*STOCK[[#This Row],[Salidas]]</f>
        <v>8.61</v>
      </c>
      <c r="Y1026" s="7" t="s">
        <v>2476</v>
      </c>
      <c r="AA1026" s="7">
        <f>STOCK[[#This Row],[Costo total]]*STOCK[[#This Row],[Entradas]]</f>
        <v>28.17</v>
      </c>
      <c r="AB1026" s="7">
        <f>STOCK[[#This Row],[Stock Actual]]*STOCK[[#This Row],[Costo total]]</f>
        <v>18.78</v>
      </c>
    </row>
    <row r="1027" spans="1:28" s="12" customFormat="1" ht="50" customHeight="1" x14ac:dyDescent="0.15">
      <c r="A1027" s="12" t="s">
        <v>2382</v>
      </c>
      <c r="B1027" s="70"/>
      <c r="C1027" s="12" t="s">
        <v>4</v>
      </c>
      <c r="D1027" s="12" t="s">
        <v>2693</v>
      </c>
      <c r="E1027" s="12" t="s">
        <v>2318</v>
      </c>
      <c r="F1027" s="12" t="s">
        <v>2585</v>
      </c>
      <c r="G1027" s="12" t="s">
        <v>1874</v>
      </c>
      <c r="H1027" s="12">
        <f>STOCK[[#This Row],[Precio Final]]</f>
        <v>12</v>
      </c>
      <c r="I1027" s="12">
        <f>STOCK[[#This Row],[Precio Venta Ideal (x1.5)]]</f>
        <v>10.17</v>
      </c>
      <c r="J1027" s="87">
        <v>2</v>
      </c>
      <c r="K1027" s="87">
        <f>SUMIFS(VENTAS[Cantidad],VENTAS[Código del producto Vendido],STOCK[[#This Row],[Code]])</f>
        <v>2</v>
      </c>
      <c r="L1027" s="87">
        <f>STOCK[[#This Row],[Entradas]]-STOCK[[#This Row],[Salidas]]</f>
        <v>0</v>
      </c>
      <c r="M1027" s="12">
        <f>STOCK[[#This Row],[Precio Final]]*10%</f>
        <v>1.2000000000000002</v>
      </c>
      <c r="N1027" s="12">
        <v>0</v>
      </c>
      <c r="O1027" s="12">
        <v>0</v>
      </c>
      <c r="P1027" s="12">
        <v>4.9800000000000004</v>
      </c>
      <c r="Q1027" s="87">
        <v>0</v>
      </c>
      <c r="R1027" s="12">
        <v>0</v>
      </c>
      <c r="S1027" s="12">
        <v>0.6</v>
      </c>
      <c r="T1027" s="12">
        <f>STOCK[[#This Row],[Costo Unitario (USD)]]+STOCK[[#This Row],[Costo Envío (USD)]]+STOCK[[#This Row],[Comisión 10%]]</f>
        <v>6.78</v>
      </c>
      <c r="U1027" s="12">
        <f>STOCK[[#This Row],[Costo total]]*1.5</f>
        <v>10.17</v>
      </c>
      <c r="V1027" s="12">
        <v>12</v>
      </c>
      <c r="W1027" s="12">
        <f>STOCK[[#This Row],[Precio Final]]-STOCK[[#This Row],[Costo total]]</f>
        <v>5.22</v>
      </c>
      <c r="X1027" s="12">
        <f>STOCK[[#This Row],[Ganancia Unitaria]]*STOCK[[#This Row],[Salidas]]</f>
        <v>10.44</v>
      </c>
      <c r="Y1027" s="12" t="s">
        <v>2477</v>
      </c>
      <c r="AA1027" s="12">
        <f>STOCK[[#This Row],[Costo total]]*STOCK[[#This Row],[Entradas]]</f>
        <v>13.56</v>
      </c>
      <c r="AB1027" s="12">
        <f>STOCK[[#This Row],[Stock Actual]]*STOCK[[#This Row],[Costo total]]</f>
        <v>0</v>
      </c>
    </row>
    <row r="1028" spans="1:28" s="7" customFormat="1" ht="50" customHeight="1" x14ac:dyDescent="0.15">
      <c r="A1028" s="7" t="s">
        <v>2383</v>
      </c>
      <c r="B1028" s="70"/>
      <c r="C1028" s="7" t="s">
        <v>4</v>
      </c>
      <c r="D1028" s="7" t="s">
        <v>2693</v>
      </c>
      <c r="E1028" s="7" t="s">
        <v>2319</v>
      </c>
      <c r="F1028" s="7" t="s">
        <v>2585</v>
      </c>
      <c r="G1028" s="7" t="s">
        <v>1874</v>
      </c>
      <c r="H1028" s="7">
        <f>STOCK[[#This Row],[Precio Final]]</f>
        <v>12</v>
      </c>
      <c r="I1028" s="7">
        <f>STOCK[[#This Row],[Precio Venta Ideal (x1.5)]]</f>
        <v>7.455000000000001</v>
      </c>
      <c r="J1028" s="8">
        <v>2</v>
      </c>
      <c r="K1028" s="8">
        <f>SUMIFS(VENTAS[Cantidad],VENTAS[Código del producto Vendido],STOCK[[#This Row],[Code]])</f>
        <v>0</v>
      </c>
      <c r="L1028" s="8">
        <f>STOCK[[#This Row],[Entradas]]-STOCK[[#This Row],[Salidas]]</f>
        <v>2</v>
      </c>
      <c r="M1028" s="7">
        <f>STOCK[[#This Row],[Precio Final]]*10%</f>
        <v>1.2000000000000002</v>
      </c>
      <c r="N1028" s="7">
        <v>0</v>
      </c>
      <c r="O1028" s="7">
        <v>0</v>
      </c>
      <c r="P1028" s="7">
        <v>3.17</v>
      </c>
      <c r="Q1028" s="8">
        <v>0</v>
      </c>
      <c r="R1028" s="7">
        <v>0</v>
      </c>
      <c r="S1028" s="7">
        <v>0.6</v>
      </c>
      <c r="T1028" s="12">
        <f>STOCK[[#This Row],[Costo Unitario (USD)]]+STOCK[[#This Row],[Costo Envío (USD)]]+STOCK[[#This Row],[Comisión 10%]]</f>
        <v>4.9700000000000006</v>
      </c>
      <c r="U1028" s="7">
        <f>STOCK[[#This Row],[Costo total]]*1.5</f>
        <v>7.455000000000001</v>
      </c>
      <c r="V1028" s="7">
        <v>12</v>
      </c>
      <c r="W1028" s="7">
        <f>STOCK[[#This Row],[Precio Final]]-STOCK[[#This Row],[Costo total]]</f>
        <v>7.0299999999999994</v>
      </c>
      <c r="X1028" s="7">
        <f>STOCK[[#This Row],[Ganancia Unitaria]]*STOCK[[#This Row],[Salidas]]</f>
        <v>0</v>
      </c>
      <c r="Y1028" s="7" t="s">
        <v>2478</v>
      </c>
      <c r="AA1028" s="7">
        <f>STOCK[[#This Row],[Costo total]]*STOCK[[#This Row],[Entradas]]</f>
        <v>9.9400000000000013</v>
      </c>
      <c r="AB1028" s="7">
        <f>STOCK[[#This Row],[Stock Actual]]*STOCK[[#This Row],[Costo total]]</f>
        <v>9.9400000000000013</v>
      </c>
    </row>
    <row r="1029" spans="1:28" s="12" customFormat="1" ht="50" customHeight="1" x14ac:dyDescent="0.15">
      <c r="A1029" s="12" t="s">
        <v>2384</v>
      </c>
      <c r="B1029" s="70"/>
      <c r="C1029" s="12" t="s">
        <v>4</v>
      </c>
      <c r="D1029" s="12" t="s">
        <v>2320</v>
      </c>
      <c r="E1029" s="12" t="s">
        <v>2321</v>
      </c>
      <c r="F1029" s="12" t="s">
        <v>241</v>
      </c>
      <c r="G1029" s="12" t="s">
        <v>1874</v>
      </c>
      <c r="H1029" s="12">
        <f>STOCK[[#This Row],[Precio Final]]</f>
        <v>25</v>
      </c>
      <c r="I1029" s="12">
        <f>STOCK[[#This Row],[Precio Venta Ideal (x1.5)]]</f>
        <v>16.995000000000001</v>
      </c>
      <c r="J1029" s="87">
        <v>1</v>
      </c>
      <c r="K1029" s="87">
        <f>SUMIFS(VENTAS[Cantidad],VENTAS[Código del producto Vendido],STOCK[[#This Row],[Code]])</f>
        <v>1</v>
      </c>
      <c r="L1029" s="87">
        <f>STOCK[[#This Row],[Entradas]]-STOCK[[#This Row],[Salidas]]</f>
        <v>0</v>
      </c>
      <c r="M1029" s="12">
        <f>STOCK[[#This Row],[Precio Final]]*10%</f>
        <v>2.5</v>
      </c>
      <c r="N1029" s="12">
        <v>0</v>
      </c>
      <c r="O1029" s="12">
        <v>0</v>
      </c>
      <c r="P1029" s="12">
        <v>8.23</v>
      </c>
      <c r="Q1029" s="87">
        <v>0</v>
      </c>
      <c r="R1029" s="12">
        <v>0</v>
      </c>
      <c r="S1029" s="12">
        <v>0.6</v>
      </c>
      <c r="T1029" s="12">
        <f>STOCK[[#This Row],[Costo Unitario (USD)]]+STOCK[[#This Row],[Costo Envío (USD)]]+STOCK[[#This Row],[Comisión 10%]]</f>
        <v>11.33</v>
      </c>
      <c r="U1029" s="12">
        <f>STOCK[[#This Row],[Costo total]]*1.5</f>
        <v>16.995000000000001</v>
      </c>
      <c r="V1029" s="12">
        <v>25</v>
      </c>
      <c r="W1029" s="12">
        <f>STOCK[[#This Row],[Precio Final]]-STOCK[[#This Row],[Costo total]]</f>
        <v>13.67</v>
      </c>
      <c r="X1029" s="12">
        <f>STOCK[[#This Row],[Ganancia Unitaria]]*STOCK[[#This Row],[Salidas]]</f>
        <v>13.67</v>
      </c>
      <c r="Y1029" s="12" t="s">
        <v>2479</v>
      </c>
      <c r="AA1029" s="12">
        <f>STOCK[[#This Row],[Costo total]]*STOCK[[#This Row],[Entradas]]</f>
        <v>11.33</v>
      </c>
      <c r="AB1029" s="12">
        <f>STOCK[[#This Row],[Stock Actual]]*STOCK[[#This Row],[Costo total]]</f>
        <v>0</v>
      </c>
    </row>
    <row r="1030" spans="1:28" s="7" customFormat="1" ht="50" customHeight="1" x14ac:dyDescent="0.15">
      <c r="A1030" s="7" t="s">
        <v>2385</v>
      </c>
      <c r="B1030" s="70"/>
      <c r="C1030" s="7" t="s">
        <v>4</v>
      </c>
      <c r="D1030" s="7" t="s">
        <v>2320</v>
      </c>
      <c r="E1030" s="7" t="s">
        <v>2321</v>
      </c>
      <c r="F1030" s="7" t="s">
        <v>243</v>
      </c>
      <c r="G1030" s="7" t="s">
        <v>1874</v>
      </c>
      <c r="H1030" s="7">
        <f>STOCK[[#This Row],[Precio Final]]</f>
        <v>25</v>
      </c>
      <c r="I1030" s="7">
        <f>STOCK[[#This Row],[Precio Venta Ideal (x1.5)]]</f>
        <v>16.995000000000001</v>
      </c>
      <c r="J1030" s="8">
        <v>1</v>
      </c>
      <c r="K1030" s="8">
        <f>SUMIFS(VENTAS[Cantidad],VENTAS[Código del producto Vendido],STOCK[[#This Row],[Code]])</f>
        <v>1</v>
      </c>
      <c r="L1030" s="8">
        <f>STOCK[[#This Row],[Entradas]]-STOCK[[#This Row],[Salidas]]</f>
        <v>0</v>
      </c>
      <c r="M1030" s="7">
        <f>STOCK[[#This Row],[Precio Final]]*10%</f>
        <v>2.5</v>
      </c>
      <c r="N1030" s="7">
        <v>0</v>
      </c>
      <c r="O1030" s="7">
        <v>0</v>
      </c>
      <c r="P1030" s="7">
        <v>8.23</v>
      </c>
      <c r="Q1030" s="8">
        <v>0</v>
      </c>
      <c r="R1030" s="7">
        <v>0</v>
      </c>
      <c r="S1030" s="7">
        <v>0.6</v>
      </c>
      <c r="T1030" s="12">
        <f>STOCK[[#This Row],[Costo Unitario (USD)]]+STOCK[[#This Row],[Costo Envío (USD)]]+STOCK[[#This Row],[Comisión 10%]]</f>
        <v>11.33</v>
      </c>
      <c r="U1030" s="7">
        <f>STOCK[[#This Row],[Costo total]]*1.5</f>
        <v>16.995000000000001</v>
      </c>
      <c r="V1030" s="7">
        <v>25</v>
      </c>
      <c r="W1030" s="7">
        <f>STOCK[[#This Row],[Precio Final]]-STOCK[[#This Row],[Costo total]]</f>
        <v>13.67</v>
      </c>
      <c r="X1030" s="7">
        <f>STOCK[[#This Row],[Ganancia Unitaria]]*STOCK[[#This Row],[Salidas]]</f>
        <v>13.67</v>
      </c>
      <c r="Y1030" s="7" t="s">
        <v>2480</v>
      </c>
      <c r="AA1030" s="7">
        <f>STOCK[[#This Row],[Costo total]]*STOCK[[#This Row],[Entradas]]</f>
        <v>11.33</v>
      </c>
      <c r="AB1030" s="7">
        <f>STOCK[[#This Row],[Stock Actual]]*STOCK[[#This Row],[Costo total]]</f>
        <v>0</v>
      </c>
    </row>
    <row r="1031" spans="1:28" s="12" customFormat="1" ht="50" customHeight="1" x14ac:dyDescent="0.15">
      <c r="A1031" s="12" t="s">
        <v>2386</v>
      </c>
      <c r="B1031" s="70"/>
      <c r="C1031" s="12" t="s">
        <v>4</v>
      </c>
      <c r="D1031" s="12" t="s">
        <v>2322</v>
      </c>
      <c r="E1031" s="12" t="s">
        <v>2323</v>
      </c>
      <c r="F1031" s="12" t="s">
        <v>244</v>
      </c>
      <c r="G1031" s="12" t="s">
        <v>1874</v>
      </c>
      <c r="H1031" s="12">
        <f>STOCK[[#This Row],[Precio Final]]</f>
        <v>25</v>
      </c>
      <c r="I1031" s="12">
        <f>STOCK[[#This Row],[Precio Venta Ideal (x1.5)]]</f>
        <v>20.564999999999998</v>
      </c>
      <c r="J1031" s="87">
        <v>1</v>
      </c>
      <c r="K1031" s="87">
        <f>SUMIFS(VENTAS[Cantidad],VENTAS[Código del producto Vendido],STOCK[[#This Row],[Code]])</f>
        <v>1</v>
      </c>
      <c r="L1031" s="87">
        <f>STOCK[[#This Row],[Entradas]]-STOCK[[#This Row],[Salidas]]</f>
        <v>0</v>
      </c>
      <c r="M1031" s="12">
        <f>STOCK[[#This Row],[Precio Final]]*10%</f>
        <v>2.5</v>
      </c>
      <c r="N1031" s="12">
        <v>0</v>
      </c>
      <c r="O1031" s="12">
        <v>0</v>
      </c>
      <c r="P1031" s="12">
        <v>10.61</v>
      </c>
      <c r="Q1031" s="87">
        <v>0</v>
      </c>
      <c r="R1031" s="12">
        <v>0</v>
      </c>
      <c r="S1031" s="12">
        <v>0.6</v>
      </c>
      <c r="T1031" s="12">
        <f>STOCK[[#This Row],[Costo Unitario (USD)]]+STOCK[[#This Row],[Costo Envío (USD)]]+STOCK[[#This Row],[Comisión 10%]]</f>
        <v>13.709999999999999</v>
      </c>
      <c r="U1031" s="12">
        <f>STOCK[[#This Row],[Costo total]]*1.5</f>
        <v>20.564999999999998</v>
      </c>
      <c r="V1031" s="12">
        <v>25</v>
      </c>
      <c r="W1031" s="12">
        <f>STOCK[[#This Row],[Precio Final]]-STOCK[[#This Row],[Costo total]]</f>
        <v>11.290000000000001</v>
      </c>
      <c r="X1031" s="12">
        <f>STOCK[[#This Row],[Ganancia Unitaria]]*STOCK[[#This Row],[Salidas]]</f>
        <v>11.290000000000001</v>
      </c>
      <c r="Y1031" s="12" t="s">
        <v>2481</v>
      </c>
      <c r="AA1031" s="12">
        <f>STOCK[[#This Row],[Costo total]]*STOCK[[#This Row],[Entradas]]</f>
        <v>13.709999999999999</v>
      </c>
      <c r="AB1031" s="12">
        <f>STOCK[[#This Row],[Stock Actual]]*STOCK[[#This Row],[Costo total]]</f>
        <v>0</v>
      </c>
    </row>
    <row r="1032" spans="1:28" s="7" customFormat="1" ht="50" customHeight="1" x14ac:dyDescent="0.15">
      <c r="A1032" s="7" t="s">
        <v>2387</v>
      </c>
      <c r="B1032" s="70"/>
      <c r="C1032" s="7" t="s">
        <v>4</v>
      </c>
      <c r="D1032" s="7" t="s">
        <v>2324</v>
      </c>
      <c r="E1032" s="7" t="s">
        <v>2323</v>
      </c>
      <c r="F1032" s="7" t="s">
        <v>241</v>
      </c>
      <c r="G1032" s="7" t="s">
        <v>1874</v>
      </c>
      <c r="H1032" s="7">
        <f>STOCK[[#This Row],[Precio Final]]</f>
        <v>25</v>
      </c>
      <c r="I1032" s="7">
        <f>STOCK[[#This Row],[Precio Venta Ideal (x1.5)]]</f>
        <v>20.564999999999998</v>
      </c>
      <c r="J1032" s="8">
        <v>1</v>
      </c>
      <c r="K1032" s="8">
        <f>SUMIFS(VENTAS[Cantidad],VENTAS[Código del producto Vendido],STOCK[[#This Row],[Code]])</f>
        <v>0</v>
      </c>
      <c r="L1032" s="8">
        <f>STOCK[[#This Row],[Entradas]]-STOCK[[#This Row],[Salidas]]</f>
        <v>1</v>
      </c>
      <c r="M1032" s="7">
        <f>STOCK[[#This Row],[Precio Final]]*10%</f>
        <v>2.5</v>
      </c>
      <c r="N1032" s="7">
        <v>0</v>
      </c>
      <c r="O1032" s="7">
        <v>0</v>
      </c>
      <c r="P1032" s="7">
        <v>10.61</v>
      </c>
      <c r="Q1032" s="8">
        <v>0</v>
      </c>
      <c r="R1032" s="7">
        <v>0</v>
      </c>
      <c r="S1032" s="7">
        <v>0.6</v>
      </c>
      <c r="T1032" s="12">
        <f>STOCK[[#This Row],[Costo Unitario (USD)]]+STOCK[[#This Row],[Costo Envío (USD)]]+STOCK[[#This Row],[Comisión 10%]]</f>
        <v>13.709999999999999</v>
      </c>
      <c r="U1032" s="7">
        <f>STOCK[[#This Row],[Costo total]]*1.5</f>
        <v>20.564999999999998</v>
      </c>
      <c r="V1032" s="7">
        <v>25</v>
      </c>
      <c r="W1032" s="7">
        <f>STOCK[[#This Row],[Precio Final]]-STOCK[[#This Row],[Costo total]]</f>
        <v>11.290000000000001</v>
      </c>
      <c r="X1032" s="7">
        <f>STOCK[[#This Row],[Ganancia Unitaria]]*STOCK[[#This Row],[Salidas]]</f>
        <v>0</v>
      </c>
      <c r="Y1032" s="7" t="s">
        <v>2482</v>
      </c>
      <c r="AA1032" s="7">
        <f>STOCK[[#This Row],[Costo total]]*STOCK[[#This Row],[Entradas]]</f>
        <v>13.709999999999999</v>
      </c>
      <c r="AB1032" s="7">
        <f>STOCK[[#This Row],[Stock Actual]]*STOCK[[#This Row],[Costo total]]</f>
        <v>13.709999999999999</v>
      </c>
    </row>
    <row r="1033" spans="1:28" s="12" customFormat="1" ht="50" customHeight="1" x14ac:dyDescent="0.15">
      <c r="A1033" s="12" t="s">
        <v>2388</v>
      </c>
      <c r="B1033" s="70"/>
      <c r="C1033" s="12" t="s">
        <v>4</v>
      </c>
      <c r="D1033" s="12" t="s">
        <v>1952</v>
      </c>
      <c r="E1033" s="12" t="s">
        <v>2325</v>
      </c>
      <c r="F1033" s="12" t="s">
        <v>244</v>
      </c>
      <c r="G1033" s="12" t="s">
        <v>1874</v>
      </c>
      <c r="H1033" s="12">
        <f>STOCK[[#This Row],[Precio Final]]</f>
        <v>22</v>
      </c>
      <c r="I1033" s="12">
        <f>STOCK[[#This Row],[Precio Venta Ideal (x1.5)]]</f>
        <v>19.559999999999999</v>
      </c>
      <c r="J1033" s="87">
        <v>1</v>
      </c>
      <c r="K1033" s="87">
        <f>SUMIFS(VENTAS[Cantidad],VENTAS[Código del producto Vendido],STOCK[[#This Row],[Code]])</f>
        <v>1</v>
      </c>
      <c r="L1033" s="87">
        <f>STOCK[[#This Row],[Entradas]]-STOCK[[#This Row],[Salidas]]</f>
        <v>0</v>
      </c>
      <c r="M1033" s="12">
        <f>STOCK[[#This Row],[Precio Final]]*10%</f>
        <v>2.2000000000000002</v>
      </c>
      <c r="N1033" s="12">
        <v>0</v>
      </c>
      <c r="O1033" s="12">
        <v>0</v>
      </c>
      <c r="P1033" s="12">
        <v>10.24</v>
      </c>
      <c r="Q1033" s="87">
        <v>0</v>
      </c>
      <c r="R1033" s="12">
        <v>0</v>
      </c>
      <c r="S1033" s="12">
        <v>0.6</v>
      </c>
      <c r="T1033" s="12">
        <f>STOCK[[#This Row],[Costo Unitario (USD)]]+STOCK[[#This Row],[Costo Envío (USD)]]+STOCK[[#This Row],[Comisión 10%]]</f>
        <v>13.04</v>
      </c>
      <c r="U1033" s="12">
        <f>STOCK[[#This Row],[Costo total]]*1.5</f>
        <v>19.559999999999999</v>
      </c>
      <c r="V1033" s="12">
        <v>22</v>
      </c>
      <c r="W1033" s="12">
        <f>STOCK[[#This Row],[Precio Final]]-STOCK[[#This Row],[Costo total]]</f>
        <v>8.9600000000000009</v>
      </c>
      <c r="X1033" s="12">
        <f>STOCK[[#This Row],[Ganancia Unitaria]]*STOCK[[#This Row],[Salidas]]</f>
        <v>8.9600000000000009</v>
      </c>
      <c r="Y1033" s="12" t="s">
        <v>2483</v>
      </c>
      <c r="AA1033" s="12">
        <f>STOCK[[#This Row],[Costo total]]*STOCK[[#This Row],[Entradas]]</f>
        <v>13.04</v>
      </c>
      <c r="AB1033" s="12">
        <f>STOCK[[#This Row],[Stock Actual]]*STOCK[[#This Row],[Costo total]]</f>
        <v>0</v>
      </c>
    </row>
    <row r="1034" spans="1:28" s="7" customFormat="1" ht="50" customHeight="1" x14ac:dyDescent="0.15">
      <c r="A1034" s="7" t="s">
        <v>2389</v>
      </c>
      <c r="B1034" s="70"/>
      <c r="C1034" s="7" t="s">
        <v>4</v>
      </c>
      <c r="D1034" s="7" t="s">
        <v>2326</v>
      </c>
      <c r="E1034" s="7" t="s">
        <v>2327</v>
      </c>
      <c r="F1034" s="7" t="s">
        <v>244</v>
      </c>
      <c r="G1034" s="7" t="s">
        <v>1874</v>
      </c>
      <c r="H1034" s="7">
        <f>STOCK[[#This Row],[Precio Final]]</f>
        <v>25</v>
      </c>
      <c r="I1034" s="7">
        <f>STOCK[[#This Row],[Precio Venta Ideal (x1.5)]]</f>
        <v>21.434999999999999</v>
      </c>
      <c r="J1034" s="8">
        <v>1</v>
      </c>
      <c r="K1034" s="8">
        <f>SUMIFS(VENTAS[Cantidad],VENTAS[Código del producto Vendido],STOCK[[#This Row],[Code]])</f>
        <v>1</v>
      </c>
      <c r="L1034" s="8">
        <f>STOCK[[#This Row],[Entradas]]-STOCK[[#This Row],[Salidas]]</f>
        <v>0</v>
      </c>
      <c r="M1034" s="7">
        <f>STOCK[[#This Row],[Precio Final]]*10%</f>
        <v>2.5</v>
      </c>
      <c r="N1034" s="7">
        <v>0</v>
      </c>
      <c r="O1034" s="7">
        <v>0</v>
      </c>
      <c r="P1034" s="7">
        <v>11.19</v>
      </c>
      <c r="Q1034" s="8">
        <v>0</v>
      </c>
      <c r="R1034" s="7">
        <v>0</v>
      </c>
      <c r="S1034" s="7">
        <v>0.6</v>
      </c>
      <c r="T1034" s="12">
        <f>STOCK[[#This Row],[Costo Unitario (USD)]]+STOCK[[#This Row],[Costo Envío (USD)]]+STOCK[[#This Row],[Comisión 10%]]</f>
        <v>14.29</v>
      </c>
      <c r="U1034" s="7">
        <f>STOCK[[#This Row],[Costo total]]*1.5</f>
        <v>21.434999999999999</v>
      </c>
      <c r="V1034" s="7">
        <v>25</v>
      </c>
      <c r="W1034" s="7">
        <f>STOCK[[#This Row],[Precio Final]]-STOCK[[#This Row],[Costo total]]</f>
        <v>10.71</v>
      </c>
      <c r="X1034" s="7">
        <f>STOCK[[#This Row],[Ganancia Unitaria]]*STOCK[[#This Row],[Salidas]]</f>
        <v>10.71</v>
      </c>
      <c r="Y1034" s="7" t="s">
        <v>2484</v>
      </c>
      <c r="AA1034" s="7">
        <f>STOCK[[#This Row],[Costo total]]*STOCK[[#This Row],[Entradas]]</f>
        <v>14.29</v>
      </c>
      <c r="AB1034" s="7">
        <f>STOCK[[#This Row],[Stock Actual]]*STOCK[[#This Row],[Costo total]]</f>
        <v>0</v>
      </c>
    </row>
    <row r="1035" spans="1:28" s="12" customFormat="1" ht="50" customHeight="1" x14ac:dyDescent="0.15">
      <c r="A1035" s="12" t="s">
        <v>2578</v>
      </c>
      <c r="B1035" s="70"/>
      <c r="C1035" s="12" t="s">
        <v>4</v>
      </c>
      <c r="D1035" s="12" t="s">
        <v>2328</v>
      </c>
      <c r="E1035" s="12" t="s">
        <v>2329</v>
      </c>
      <c r="F1035" s="12" t="s">
        <v>2330</v>
      </c>
      <c r="G1035" s="12" t="s">
        <v>1874</v>
      </c>
      <c r="H1035" s="12">
        <f>STOCK[[#This Row],[Precio Final]]</f>
        <v>30</v>
      </c>
      <c r="I1035" s="12">
        <f>STOCK[[#This Row],[Precio Venta Ideal (x1.5)]]</f>
        <v>15.075000000000001</v>
      </c>
      <c r="J1035" s="87">
        <v>2</v>
      </c>
      <c r="K1035" s="87">
        <f>SUMIFS(VENTAS[Cantidad],VENTAS[Código del producto Vendido],STOCK[[#This Row],[Code]])</f>
        <v>1</v>
      </c>
      <c r="L1035" s="87">
        <f>STOCK[[#This Row],[Entradas]]-STOCK[[#This Row],[Salidas]]</f>
        <v>1</v>
      </c>
      <c r="M1035" s="12">
        <f>STOCK[[#This Row],[Precio Final]]*10%</f>
        <v>3</v>
      </c>
      <c r="N1035" s="12">
        <v>0</v>
      </c>
      <c r="O1035" s="12">
        <v>0</v>
      </c>
      <c r="P1035" s="12">
        <v>6.45</v>
      </c>
      <c r="Q1035" s="87">
        <v>0</v>
      </c>
      <c r="R1035" s="12">
        <v>0</v>
      </c>
      <c r="S1035" s="12">
        <v>0.6</v>
      </c>
      <c r="T1035" s="12">
        <f>STOCK[[#This Row],[Costo Unitario (USD)]]+STOCK[[#This Row],[Costo Envío (USD)]]+STOCK[[#This Row],[Comisión 10%]]</f>
        <v>10.050000000000001</v>
      </c>
      <c r="U1035" s="12">
        <f>STOCK[[#This Row],[Costo total]]*1.5</f>
        <v>15.075000000000001</v>
      </c>
      <c r="V1035" s="12">
        <v>30</v>
      </c>
      <c r="W1035" s="12">
        <f>STOCK[[#This Row],[Precio Final]]-STOCK[[#This Row],[Costo total]]</f>
        <v>19.95</v>
      </c>
      <c r="X1035" s="12">
        <f>STOCK[[#This Row],[Ganancia Unitaria]]*STOCK[[#This Row],[Salidas]]</f>
        <v>19.95</v>
      </c>
      <c r="Y1035" s="12" t="s">
        <v>2485</v>
      </c>
      <c r="AA1035" s="12">
        <f>STOCK[[#This Row],[Costo total]]*STOCK[[#This Row],[Entradas]]</f>
        <v>20.100000000000001</v>
      </c>
      <c r="AB1035" s="12">
        <f>STOCK[[#This Row],[Stock Actual]]*STOCK[[#This Row],[Costo total]]</f>
        <v>10.050000000000001</v>
      </c>
    </row>
    <row r="1036" spans="1:28" s="7" customFormat="1" ht="50" customHeight="1" x14ac:dyDescent="0.15">
      <c r="A1036" s="7" t="s">
        <v>2390</v>
      </c>
      <c r="B1036" s="70"/>
      <c r="C1036" s="7" t="s">
        <v>4</v>
      </c>
      <c r="D1036" s="7" t="s">
        <v>2331</v>
      </c>
      <c r="E1036" s="7" t="s">
        <v>2329</v>
      </c>
      <c r="F1036" s="7" t="s">
        <v>2332</v>
      </c>
      <c r="G1036" s="7" t="s">
        <v>1874</v>
      </c>
      <c r="H1036" s="7">
        <f>STOCK[[#This Row],[Precio Final]]</f>
        <v>30</v>
      </c>
      <c r="I1036" s="7">
        <f>STOCK[[#This Row],[Precio Venta Ideal (x1.5)]]</f>
        <v>15.075000000000001</v>
      </c>
      <c r="J1036" s="8">
        <v>2</v>
      </c>
      <c r="K1036" s="8">
        <f>SUMIFS(VENTAS[Cantidad],VENTAS[Código del producto Vendido],STOCK[[#This Row],[Code]])</f>
        <v>2</v>
      </c>
      <c r="L1036" s="8">
        <f>STOCK[[#This Row],[Entradas]]-STOCK[[#This Row],[Salidas]]</f>
        <v>0</v>
      </c>
      <c r="M1036" s="7">
        <f>STOCK[[#This Row],[Precio Final]]*10%</f>
        <v>3</v>
      </c>
      <c r="N1036" s="7">
        <v>0</v>
      </c>
      <c r="O1036" s="7">
        <v>0</v>
      </c>
      <c r="P1036" s="7">
        <v>6.45</v>
      </c>
      <c r="Q1036" s="8">
        <v>0</v>
      </c>
      <c r="R1036" s="7">
        <v>0</v>
      </c>
      <c r="S1036" s="7">
        <v>0.6</v>
      </c>
      <c r="T1036" s="12">
        <f>STOCK[[#This Row],[Costo Unitario (USD)]]+STOCK[[#This Row],[Costo Envío (USD)]]+STOCK[[#This Row],[Comisión 10%]]</f>
        <v>10.050000000000001</v>
      </c>
      <c r="U1036" s="7">
        <f>STOCK[[#This Row],[Costo total]]*1.5</f>
        <v>15.075000000000001</v>
      </c>
      <c r="V1036" s="7">
        <v>30</v>
      </c>
      <c r="W1036" s="7">
        <f>STOCK[[#This Row],[Precio Final]]-STOCK[[#This Row],[Costo total]]</f>
        <v>19.95</v>
      </c>
      <c r="X1036" s="7">
        <f>STOCK[[#This Row],[Ganancia Unitaria]]*STOCK[[#This Row],[Salidas]]</f>
        <v>39.9</v>
      </c>
      <c r="Y1036" s="7" t="s">
        <v>2486</v>
      </c>
      <c r="AA1036" s="7">
        <f>STOCK[[#This Row],[Costo total]]*STOCK[[#This Row],[Entradas]]</f>
        <v>20.100000000000001</v>
      </c>
      <c r="AB1036" s="7">
        <f>STOCK[[#This Row],[Stock Actual]]*STOCK[[#This Row],[Costo total]]</f>
        <v>0</v>
      </c>
    </row>
    <row r="1037" spans="1:28" s="12" customFormat="1" ht="50" customHeight="1" x14ac:dyDescent="0.15">
      <c r="A1037" s="12" t="s">
        <v>2391</v>
      </c>
      <c r="B1037" s="70"/>
      <c r="C1037" s="12" t="s">
        <v>4</v>
      </c>
      <c r="D1037" s="12" t="s">
        <v>2331</v>
      </c>
      <c r="E1037" s="12" t="s">
        <v>2329</v>
      </c>
      <c r="F1037" s="12" t="s">
        <v>2333</v>
      </c>
      <c r="G1037" s="12" t="s">
        <v>1874</v>
      </c>
      <c r="H1037" s="12">
        <f>STOCK[[#This Row],[Precio Final]]</f>
        <v>30</v>
      </c>
      <c r="I1037" s="12">
        <f>STOCK[[#This Row],[Precio Venta Ideal (x1.5)]]</f>
        <v>15.075000000000001</v>
      </c>
      <c r="J1037" s="87">
        <v>2</v>
      </c>
      <c r="K1037" s="87">
        <f>SUMIFS(VENTAS[Cantidad],VENTAS[Código del producto Vendido],STOCK[[#This Row],[Code]])</f>
        <v>1</v>
      </c>
      <c r="L1037" s="87">
        <f>STOCK[[#This Row],[Entradas]]-STOCK[[#This Row],[Salidas]]</f>
        <v>1</v>
      </c>
      <c r="M1037" s="12">
        <f>STOCK[[#This Row],[Precio Final]]*10%</f>
        <v>3</v>
      </c>
      <c r="N1037" s="12">
        <v>0</v>
      </c>
      <c r="O1037" s="12">
        <v>0</v>
      </c>
      <c r="P1037" s="12">
        <v>6.45</v>
      </c>
      <c r="Q1037" s="87">
        <v>0</v>
      </c>
      <c r="R1037" s="12">
        <v>0</v>
      </c>
      <c r="S1037" s="12">
        <v>0.6</v>
      </c>
      <c r="T1037" s="12">
        <f>STOCK[[#This Row],[Costo Unitario (USD)]]+STOCK[[#This Row],[Costo Envío (USD)]]+STOCK[[#This Row],[Comisión 10%]]</f>
        <v>10.050000000000001</v>
      </c>
      <c r="U1037" s="12">
        <f>STOCK[[#This Row],[Costo total]]*1.5</f>
        <v>15.075000000000001</v>
      </c>
      <c r="V1037" s="12">
        <v>30</v>
      </c>
      <c r="W1037" s="12">
        <f>STOCK[[#This Row],[Precio Final]]-STOCK[[#This Row],[Costo total]]</f>
        <v>19.95</v>
      </c>
      <c r="X1037" s="12">
        <f>STOCK[[#This Row],[Ganancia Unitaria]]*STOCK[[#This Row],[Salidas]]</f>
        <v>19.95</v>
      </c>
      <c r="Y1037" s="12" t="s">
        <v>2487</v>
      </c>
      <c r="AA1037" s="12">
        <f>STOCK[[#This Row],[Costo total]]*STOCK[[#This Row],[Entradas]]</f>
        <v>20.100000000000001</v>
      </c>
      <c r="AB1037" s="12">
        <f>STOCK[[#This Row],[Stock Actual]]*STOCK[[#This Row],[Costo total]]</f>
        <v>10.050000000000001</v>
      </c>
    </row>
    <row r="1038" spans="1:28" s="7" customFormat="1" ht="50" customHeight="1" x14ac:dyDescent="0.15">
      <c r="A1038" s="7" t="s">
        <v>2392</v>
      </c>
      <c r="B1038" s="70"/>
      <c r="C1038" s="7" t="s">
        <v>4</v>
      </c>
      <c r="D1038" s="7" t="s">
        <v>2322</v>
      </c>
      <c r="E1038" s="7" t="s">
        <v>2334</v>
      </c>
      <c r="F1038" s="7" t="s">
        <v>244</v>
      </c>
      <c r="G1038" s="7" t="s">
        <v>1874</v>
      </c>
      <c r="H1038" s="7">
        <f>STOCK[[#This Row],[Precio Final]]</f>
        <v>25</v>
      </c>
      <c r="I1038" s="7">
        <f>STOCK[[#This Row],[Precio Venta Ideal (x1.5)]]</f>
        <v>18.254999999999999</v>
      </c>
      <c r="J1038" s="8">
        <v>1</v>
      </c>
      <c r="K1038" s="8">
        <f>SUMIFS(VENTAS[Cantidad],VENTAS[Código del producto Vendido],STOCK[[#This Row],[Code]])</f>
        <v>1</v>
      </c>
      <c r="L1038" s="8">
        <f>STOCK[[#This Row],[Entradas]]-STOCK[[#This Row],[Salidas]]</f>
        <v>0</v>
      </c>
      <c r="M1038" s="7">
        <f>STOCK[[#This Row],[Precio Final]]*10%</f>
        <v>2.5</v>
      </c>
      <c r="N1038" s="7">
        <v>0</v>
      </c>
      <c r="O1038" s="7">
        <v>0</v>
      </c>
      <c r="P1038" s="7">
        <v>9.07</v>
      </c>
      <c r="Q1038" s="8">
        <v>0</v>
      </c>
      <c r="R1038" s="7">
        <v>0</v>
      </c>
      <c r="S1038" s="7">
        <v>0.6</v>
      </c>
      <c r="T1038" s="12">
        <f>STOCK[[#This Row],[Costo Unitario (USD)]]+STOCK[[#This Row],[Costo Envío (USD)]]+STOCK[[#This Row],[Comisión 10%]]</f>
        <v>12.17</v>
      </c>
      <c r="U1038" s="7">
        <f>STOCK[[#This Row],[Costo total]]*1.5</f>
        <v>18.254999999999999</v>
      </c>
      <c r="V1038" s="7">
        <v>25</v>
      </c>
      <c r="W1038" s="7">
        <f>STOCK[[#This Row],[Precio Final]]-STOCK[[#This Row],[Costo total]]</f>
        <v>12.83</v>
      </c>
      <c r="X1038" s="7">
        <f>STOCK[[#This Row],[Ganancia Unitaria]]*STOCK[[#This Row],[Salidas]]</f>
        <v>12.83</v>
      </c>
      <c r="Y1038" s="7" t="s">
        <v>2488</v>
      </c>
      <c r="AA1038" s="7">
        <f>STOCK[[#This Row],[Costo total]]*STOCK[[#This Row],[Entradas]]</f>
        <v>12.17</v>
      </c>
      <c r="AB1038" s="7">
        <f>STOCK[[#This Row],[Stock Actual]]*STOCK[[#This Row],[Costo total]]</f>
        <v>0</v>
      </c>
    </row>
    <row r="1039" spans="1:28" s="12" customFormat="1" ht="50" customHeight="1" x14ac:dyDescent="0.15">
      <c r="A1039" s="12" t="s">
        <v>2393</v>
      </c>
      <c r="B1039" s="70"/>
      <c r="C1039" s="12" t="s">
        <v>4</v>
      </c>
      <c r="D1039" s="12" t="s">
        <v>2324</v>
      </c>
      <c r="E1039" s="12" t="s">
        <v>2334</v>
      </c>
      <c r="F1039" s="12" t="s">
        <v>243</v>
      </c>
      <c r="G1039" s="12" t="s">
        <v>1874</v>
      </c>
      <c r="H1039" s="12">
        <f>STOCK[[#This Row],[Precio Final]]</f>
        <v>25</v>
      </c>
      <c r="I1039" s="12">
        <f>STOCK[[#This Row],[Precio Venta Ideal (x1.5)]]</f>
        <v>18.254999999999999</v>
      </c>
      <c r="J1039" s="87">
        <v>1</v>
      </c>
      <c r="K1039" s="87">
        <f>SUMIFS(VENTAS[Cantidad],VENTAS[Código del producto Vendido],STOCK[[#This Row],[Code]])</f>
        <v>1</v>
      </c>
      <c r="L1039" s="87">
        <f>STOCK[[#This Row],[Entradas]]-STOCK[[#This Row],[Salidas]]</f>
        <v>0</v>
      </c>
      <c r="M1039" s="12">
        <f>STOCK[[#This Row],[Precio Final]]*10%</f>
        <v>2.5</v>
      </c>
      <c r="N1039" s="12">
        <v>0</v>
      </c>
      <c r="O1039" s="12">
        <v>0</v>
      </c>
      <c r="P1039" s="12">
        <v>9.07</v>
      </c>
      <c r="Q1039" s="87">
        <v>0</v>
      </c>
      <c r="R1039" s="12">
        <v>0</v>
      </c>
      <c r="S1039" s="12">
        <v>0.6</v>
      </c>
      <c r="T1039" s="12">
        <f>STOCK[[#This Row],[Costo Unitario (USD)]]+STOCK[[#This Row],[Costo Envío (USD)]]+STOCK[[#This Row],[Comisión 10%]]</f>
        <v>12.17</v>
      </c>
      <c r="U1039" s="12">
        <f>STOCK[[#This Row],[Costo total]]*1.5</f>
        <v>18.254999999999999</v>
      </c>
      <c r="V1039" s="12">
        <v>25</v>
      </c>
      <c r="W1039" s="12">
        <f>STOCK[[#This Row],[Precio Final]]-STOCK[[#This Row],[Costo total]]</f>
        <v>12.83</v>
      </c>
      <c r="X1039" s="12">
        <f>STOCK[[#This Row],[Ganancia Unitaria]]*STOCK[[#This Row],[Salidas]]</f>
        <v>12.83</v>
      </c>
      <c r="Y1039" s="12" t="s">
        <v>2489</v>
      </c>
      <c r="AA1039" s="12">
        <f>STOCK[[#This Row],[Costo total]]*STOCK[[#This Row],[Entradas]]</f>
        <v>12.17</v>
      </c>
      <c r="AB1039" s="12">
        <f>STOCK[[#This Row],[Stock Actual]]*STOCK[[#This Row],[Costo total]]</f>
        <v>0</v>
      </c>
    </row>
    <row r="1040" spans="1:28" s="7" customFormat="1" ht="50" customHeight="1" x14ac:dyDescent="0.15">
      <c r="A1040" s="7" t="s">
        <v>2394</v>
      </c>
      <c r="B1040" s="70"/>
      <c r="C1040" s="7" t="s">
        <v>4</v>
      </c>
      <c r="D1040" s="7" t="s">
        <v>2324</v>
      </c>
      <c r="E1040" s="7" t="s">
        <v>2334</v>
      </c>
      <c r="F1040" s="7" t="s">
        <v>241</v>
      </c>
      <c r="G1040" s="7" t="s">
        <v>1874</v>
      </c>
      <c r="H1040" s="7">
        <f>STOCK[[#This Row],[Precio Final]]</f>
        <v>25</v>
      </c>
      <c r="I1040" s="7">
        <f>STOCK[[#This Row],[Precio Venta Ideal (x1.5)]]</f>
        <v>18.254999999999999</v>
      </c>
      <c r="J1040" s="8">
        <v>1</v>
      </c>
      <c r="K1040" s="8">
        <f>SUMIFS(VENTAS[Cantidad],VENTAS[Código del producto Vendido],STOCK[[#This Row],[Code]])</f>
        <v>1</v>
      </c>
      <c r="L1040" s="8">
        <f>STOCK[[#This Row],[Entradas]]-STOCK[[#This Row],[Salidas]]</f>
        <v>0</v>
      </c>
      <c r="M1040" s="7">
        <f>STOCK[[#This Row],[Precio Final]]*10%</f>
        <v>2.5</v>
      </c>
      <c r="N1040" s="7">
        <v>0</v>
      </c>
      <c r="O1040" s="7">
        <v>0</v>
      </c>
      <c r="P1040" s="7">
        <v>9.07</v>
      </c>
      <c r="Q1040" s="8">
        <v>0</v>
      </c>
      <c r="R1040" s="7">
        <v>0</v>
      </c>
      <c r="S1040" s="7">
        <v>0.6</v>
      </c>
      <c r="T1040" s="12">
        <f>STOCK[[#This Row],[Costo Unitario (USD)]]+STOCK[[#This Row],[Costo Envío (USD)]]+STOCK[[#This Row],[Comisión 10%]]</f>
        <v>12.17</v>
      </c>
      <c r="U1040" s="7">
        <f>STOCK[[#This Row],[Costo total]]*1.5</f>
        <v>18.254999999999999</v>
      </c>
      <c r="V1040" s="7">
        <v>25</v>
      </c>
      <c r="W1040" s="7">
        <f>STOCK[[#This Row],[Precio Final]]-STOCK[[#This Row],[Costo total]]</f>
        <v>12.83</v>
      </c>
      <c r="X1040" s="7">
        <f>STOCK[[#This Row],[Ganancia Unitaria]]*STOCK[[#This Row],[Salidas]]</f>
        <v>12.83</v>
      </c>
      <c r="Y1040" s="7" t="s">
        <v>2490</v>
      </c>
      <c r="AA1040" s="7">
        <f>STOCK[[#This Row],[Costo total]]*STOCK[[#This Row],[Entradas]]</f>
        <v>12.17</v>
      </c>
      <c r="AB1040" s="7">
        <f>STOCK[[#This Row],[Stock Actual]]*STOCK[[#This Row],[Costo total]]</f>
        <v>0</v>
      </c>
    </row>
    <row r="1041" spans="1:28" s="12" customFormat="1" ht="50" customHeight="1" x14ac:dyDescent="0.15">
      <c r="A1041" s="12" t="s">
        <v>2395</v>
      </c>
      <c r="B1041" s="70"/>
      <c r="C1041" s="12" t="s">
        <v>4</v>
      </c>
      <c r="D1041" s="12" t="s">
        <v>2324</v>
      </c>
      <c r="E1041" s="12" t="s">
        <v>2335</v>
      </c>
      <c r="F1041" s="12" t="s">
        <v>241</v>
      </c>
      <c r="G1041" s="12" t="s">
        <v>1874</v>
      </c>
      <c r="H1041" s="12">
        <f>STOCK[[#This Row],[Precio Final]]</f>
        <v>25</v>
      </c>
      <c r="I1041" s="12">
        <f>STOCK[[#This Row],[Precio Venta Ideal (x1.5)]]</f>
        <v>15.704999999999998</v>
      </c>
      <c r="J1041" s="87">
        <v>1</v>
      </c>
      <c r="K1041" s="87">
        <f>SUMIFS(VENTAS[Cantidad],VENTAS[Código del producto Vendido],STOCK[[#This Row],[Code]])</f>
        <v>0</v>
      </c>
      <c r="L1041" s="87">
        <f>STOCK[[#This Row],[Entradas]]-STOCK[[#This Row],[Salidas]]</f>
        <v>1</v>
      </c>
      <c r="M1041" s="12">
        <f>STOCK[[#This Row],[Precio Final]]*10%</f>
        <v>2.5</v>
      </c>
      <c r="N1041" s="12">
        <v>0</v>
      </c>
      <c r="O1041" s="12">
        <v>0</v>
      </c>
      <c r="P1041" s="12">
        <v>7.37</v>
      </c>
      <c r="Q1041" s="87">
        <v>0</v>
      </c>
      <c r="R1041" s="12">
        <v>0</v>
      </c>
      <c r="S1041" s="12">
        <v>0.6</v>
      </c>
      <c r="T1041" s="12">
        <f>STOCK[[#This Row],[Costo Unitario (USD)]]+STOCK[[#This Row],[Costo Envío (USD)]]+STOCK[[#This Row],[Comisión 10%]]</f>
        <v>10.469999999999999</v>
      </c>
      <c r="U1041" s="12">
        <f>STOCK[[#This Row],[Costo total]]*1.5</f>
        <v>15.704999999999998</v>
      </c>
      <c r="V1041" s="12">
        <v>25</v>
      </c>
      <c r="W1041" s="12">
        <f>STOCK[[#This Row],[Precio Final]]-STOCK[[#This Row],[Costo total]]</f>
        <v>14.530000000000001</v>
      </c>
      <c r="X1041" s="12">
        <f>STOCK[[#This Row],[Ganancia Unitaria]]*STOCK[[#This Row],[Salidas]]</f>
        <v>0</v>
      </c>
      <c r="Y1041" s="12" t="s">
        <v>2491</v>
      </c>
      <c r="AA1041" s="12">
        <f>STOCK[[#This Row],[Costo total]]*STOCK[[#This Row],[Entradas]]</f>
        <v>10.469999999999999</v>
      </c>
      <c r="AB1041" s="12">
        <f>STOCK[[#This Row],[Stock Actual]]*STOCK[[#This Row],[Costo total]]</f>
        <v>10.469999999999999</v>
      </c>
    </row>
    <row r="1042" spans="1:28" s="7" customFormat="1" ht="50" customHeight="1" x14ac:dyDescent="0.15">
      <c r="A1042" s="7" t="s">
        <v>2396</v>
      </c>
      <c r="B1042" s="70"/>
      <c r="C1042" s="7" t="s">
        <v>4</v>
      </c>
      <c r="D1042" s="7" t="s">
        <v>2322</v>
      </c>
      <c r="E1042" s="7" t="s">
        <v>2336</v>
      </c>
      <c r="F1042" s="7" t="s">
        <v>244</v>
      </c>
      <c r="G1042" s="7" t="s">
        <v>1874</v>
      </c>
      <c r="H1042" s="7">
        <f>STOCK[[#This Row],[Precio Final]]</f>
        <v>25</v>
      </c>
      <c r="I1042" s="7">
        <f>STOCK[[#This Row],[Precio Venta Ideal (x1.5)]]</f>
        <v>19.395</v>
      </c>
      <c r="J1042" s="8">
        <v>1</v>
      </c>
      <c r="K1042" s="8">
        <f>SUMIFS(VENTAS[Cantidad],VENTAS[Código del producto Vendido],STOCK[[#This Row],[Code]])</f>
        <v>1</v>
      </c>
      <c r="L1042" s="8">
        <f>STOCK[[#This Row],[Entradas]]-STOCK[[#This Row],[Salidas]]</f>
        <v>0</v>
      </c>
      <c r="M1042" s="7">
        <f>STOCK[[#This Row],[Precio Final]]*10%</f>
        <v>2.5</v>
      </c>
      <c r="N1042" s="7">
        <v>0</v>
      </c>
      <c r="O1042" s="7">
        <v>0</v>
      </c>
      <c r="P1042" s="7">
        <v>9.83</v>
      </c>
      <c r="Q1042" s="8">
        <v>0</v>
      </c>
      <c r="R1042" s="7">
        <v>0</v>
      </c>
      <c r="S1042" s="7">
        <v>0.6</v>
      </c>
      <c r="T1042" s="12">
        <f>STOCK[[#This Row],[Costo Unitario (USD)]]+STOCK[[#This Row],[Costo Envío (USD)]]+STOCK[[#This Row],[Comisión 10%]]</f>
        <v>12.93</v>
      </c>
      <c r="U1042" s="7">
        <f>STOCK[[#This Row],[Costo total]]*1.5</f>
        <v>19.395</v>
      </c>
      <c r="V1042" s="7">
        <v>25</v>
      </c>
      <c r="W1042" s="7">
        <f>STOCK[[#This Row],[Precio Final]]-STOCK[[#This Row],[Costo total]]</f>
        <v>12.07</v>
      </c>
      <c r="X1042" s="7">
        <f>STOCK[[#This Row],[Ganancia Unitaria]]*STOCK[[#This Row],[Salidas]]</f>
        <v>12.07</v>
      </c>
      <c r="Y1042" s="7" t="s">
        <v>2492</v>
      </c>
      <c r="AA1042" s="7">
        <f>STOCK[[#This Row],[Costo total]]*STOCK[[#This Row],[Entradas]]</f>
        <v>12.93</v>
      </c>
      <c r="AB1042" s="7">
        <f>STOCK[[#This Row],[Stock Actual]]*STOCK[[#This Row],[Costo total]]</f>
        <v>0</v>
      </c>
    </row>
    <row r="1043" spans="1:28" s="12" customFormat="1" ht="50" customHeight="1" x14ac:dyDescent="0.15">
      <c r="A1043" s="12" t="s">
        <v>2397</v>
      </c>
      <c r="B1043" s="70"/>
      <c r="C1043" s="12" t="s">
        <v>4</v>
      </c>
      <c r="D1043" s="12" t="s">
        <v>2324</v>
      </c>
      <c r="E1043" s="12" t="s">
        <v>2336</v>
      </c>
      <c r="F1043" s="12" t="s">
        <v>243</v>
      </c>
      <c r="G1043" s="12" t="s">
        <v>1874</v>
      </c>
      <c r="H1043" s="12">
        <f>STOCK[[#This Row],[Precio Final]]</f>
        <v>25</v>
      </c>
      <c r="I1043" s="12">
        <f>STOCK[[#This Row],[Precio Venta Ideal (x1.5)]]</f>
        <v>19.395</v>
      </c>
      <c r="J1043" s="87">
        <v>1</v>
      </c>
      <c r="K1043" s="87">
        <f>SUMIFS(VENTAS[Cantidad],VENTAS[Código del producto Vendido],STOCK[[#This Row],[Code]])</f>
        <v>1</v>
      </c>
      <c r="L1043" s="87">
        <f>STOCK[[#This Row],[Entradas]]-STOCK[[#This Row],[Salidas]]</f>
        <v>0</v>
      </c>
      <c r="M1043" s="12">
        <f>STOCK[[#This Row],[Precio Final]]*10%</f>
        <v>2.5</v>
      </c>
      <c r="N1043" s="12">
        <v>0</v>
      </c>
      <c r="O1043" s="12">
        <v>0</v>
      </c>
      <c r="P1043" s="12">
        <v>9.83</v>
      </c>
      <c r="Q1043" s="87">
        <v>0</v>
      </c>
      <c r="R1043" s="12">
        <v>0</v>
      </c>
      <c r="S1043" s="12">
        <v>0.6</v>
      </c>
      <c r="T1043" s="12">
        <f>STOCK[[#This Row],[Costo Unitario (USD)]]+STOCK[[#This Row],[Costo Envío (USD)]]+STOCK[[#This Row],[Comisión 10%]]</f>
        <v>12.93</v>
      </c>
      <c r="U1043" s="12">
        <f>STOCK[[#This Row],[Costo total]]*1.5</f>
        <v>19.395</v>
      </c>
      <c r="V1043" s="12">
        <v>25</v>
      </c>
      <c r="W1043" s="12">
        <f>STOCK[[#This Row],[Precio Final]]-STOCK[[#This Row],[Costo total]]</f>
        <v>12.07</v>
      </c>
      <c r="X1043" s="12">
        <f>STOCK[[#This Row],[Ganancia Unitaria]]*STOCK[[#This Row],[Salidas]]</f>
        <v>12.07</v>
      </c>
      <c r="Y1043" s="12" t="s">
        <v>2493</v>
      </c>
      <c r="AA1043" s="12">
        <f>STOCK[[#This Row],[Costo total]]*STOCK[[#This Row],[Entradas]]</f>
        <v>12.93</v>
      </c>
      <c r="AB1043" s="12">
        <f>STOCK[[#This Row],[Stock Actual]]*STOCK[[#This Row],[Costo total]]</f>
        <v>0</v>
      </c>
    </row>
    <row r="1044" spans="1:28" s="7" customFormat="1" ht="50" customHeight="1" x14ac:dyDescent="0.15">
      <c r="A1044" s="7" t="s">
        <v>2398</v>
      </c>
      <c r="B1044" s="70"/>
      <c r="C1044" s="7" t="s">
        <v>4</v>
      </c>
      <c r="D1044" s="7" t="s">
        <v>2337</v>
      </c>
      <c r="E1044" s="7" t="s">
        <v>2338</v>
      </c>
      <c r="F1044" s="7" t="s">
        <v>244</v>
      </c>
      <c r="G1044" s="7" t="s">
        <v>1874</v>
      </c>
      <c r="H1044" s="7">
        <f>STOCK[[#This Row],[Precio Final]]</f>
        <v>20</v>
      </c>
      <c r="I1044" s="7">
        <f>STOCK[[#This Row],[Precio Venta Ideal (x1.5)]]</f>
        <v>15.36</v>
      </c>
      <c r="J1044" s="8">
        <v>2</v>
      </c>
      <c r="K1044" s="8">
        <f>SUMIFS(VENTAS[Cantidad],VENTAS[Código del producto Vendido],STOCK[[#This Row],[Code]])</f>
        <v>2</v>
      </c>
      <c r="L1044" s="8">
        <f>STOCK[[#This Row],[Entradas]]-STOCK[[#This Row],[Salidas]]</f>
        <v>0</v>
      </c>
      <c r="M1044" s="7">
        <f>STOCK[[#This Row],[Precio Final]]*10%</f>
        <v>2</v>
      </c>
      <c r="N1044" s="7">
        <v>0</v>
      </c>
      <c r="O1044" s="7">
        <v>0</v>
      </c>
      <c r="P1044" s="7">
        <v>7.64</v>
      </c>
      <c r="Q1044" s="8">
        <v>0</v>
      </c>
      <c r="R1044" s="7">
        <v>0</v>
      </c>
      <c r="S1044" s="7">
        <v>0.6</v>
      </c>
      <c r="T1044" s="12">
        <f>STOCK[[#This Row],[Costo Unitario (USD)]]+STOCK[[#This Row],[Costo Envío (USD)]]+STOCK[[#This Row],[Comisión 10%]]</f>
        <v>10.24</v>
      </c>
      <c r="U1044" s="7">
        <f>STOCK[[#This Row],[Costo total]]*1.5</f>
        <v>15.36</v>
      </c>
      <c r="V1044" s="7">
        <v>20</v>
      </c>
      <c r="W1044" s="7">
        <f>STOCK[[#This Row],[Precio Final]]-STOCK[[#This Row],[Costo total]]</f>
        <v>9.76</v>
      </c>
      <c r="X1044" s="7">
        <f>STOCK[[#This Row],[Ganancia Unitaria]]*STOCK[[#This Row],[Salidas]]</f>
        <v>19.52</v>
      </c>
      <c r="Y1044" s="7" t="s">
        <v>2494</v>
      </c>
      <c r="AA1044" s="7">
        <f>STOCK[[#This Row],[Costo total]]*STOCK[[#This Row],[Entradas]]</f>
        <v>20.48</v>
      </c>
      <c r="AB1044" s="7">
        <f>STOCK[[#This Row],[Stock Actual]]*STOCK[[#This Row],[Costo total]]</f>
        <v>0</v>
      </c>
    </row>
    <row r="1045" spans="1:28" s="12" customFormat="1" ht="50" customHeight="1" x14ac:dyDescent="0.15">
      <c r="A1045" s="12" t="s">
        <v>2579</v>
      </c>
      <c r="B1045" s="70"/>
      <c r="C1045" s="12" t="s">
        <v>4</v>
      </c>
      <c r="D1045" s="12" t="s">
        <v>2337</v>
      </c>
      <c r="E1045" s="12" t="s">
        <v>2338</v>
      </c>
      <c r="F1045" s="12" t="s">
        <v>243</v>
      </c>
      <c r="G1045" s="12" t="s">
        <v>1874</v>
      </c>
      <c r="H1045" s="12">
        <f>STOCK[[#This Row],[Precio Final]]</f>
        <v>20</v>
      </c>
      <c r="I1045" s="12">
        <f>STOCK[[#This Row],[Precio Venta Ideal (x1.5)]]</f>
        <v>15.36</v>
      </c>
      <c r="J1045" s="87">
        <v>2</v>
      </c>
      <c r="K1045" s="87">
        <f>SUMIFS(VENTAS[Cantidad],VENTAS[Código del producto Vendido],STOCK[[#This Row],[Code]])</f>
        <v>2</v>
      </c>
      <c r="L1045" s="87">
        <f>STOCK[[#This Row],[Entradas]]-STOCK[[#This Row],[Salidas]]</f>
        <v>0</v>
      </c>
      <c r="M1045" s="12">
        <f>STOCK[[#This Row],[Precio Final]]*10%</f>
        <v>2</v>
      </c>
      <c r="N1045" s="12">
        <v>0</v>
      </c>
      <c r="O1045" s="12">
        <v>0</v>
      </c>
      <c r="P1045" s="12">
        <v>7.64</v>
      </c>
      <c r="Q1045" s="87">
        <v>0</v>
      </c>
      <c r="R1045" s="12">
        <v>0</v>
      </c>
      <c r="S1045" s="12">
        <v>0.6</v>
      </c>
      <c r="T1045" s="12">
        <f>STOCK[[#This Row],[Costo Unitario (USD)]]+STOCK[[#This Row],[Costo Envío (USD)]]+STOCK[[#This Row],[Comisión 10%]]</f>
        <v>10.24</v>
      </c>
      <c r="U1045" s="12">
        <f>STOCK[[#This Row],[Costo total]]*1.5</f>
        <v>15.36</v>
      </c>
      <c r="V1045" s="12">
        <v>20</v>
      </c>
      <c r="W1045" s="12">
        <f>STOCK[[#This Row],[Precio Final]]-STOCK[[#This Row],[Costo total]]</f>
        <v>9.76</v>
      </c>
      <c r="X1045" s="12">
        <f>STOCK[[#This Row],[Ganancia Unitaria]]*STOCK[[#This Row],[Salidas]]</f>
        <v>19.52</v>
      </c>
      <c r="Y1045" s="12" t="s">
        <v>2495</v>
      </c>
      <c r="AA1045" s="12">
        <f>STOCK[[#This Row],[Costo total]]*STOCK[[#This Row],[Entradas]]</f>
        <v>20.48</v>
      </c>
      <c r="AB1045" s="12">
        <f>STOCK[[#This Row],[Stock Actual]]*STOCK[[#This Row],[Costo total]]</f>
        <v>0</v>
      </c>
    </row>
    <row r="1046" spans="1:28" s="7" customFormat="1" ht="50" customHeight="1" x14ac:dyDescent="0.15">
      <c r="A1046" s="7" t="s">
        <v>2399</v>
      </c>
      <c r="B1046" s="70"/>
      <c r="C1046" s="7" t="s">
        <v>4</v>
      </c>
      <c r="D1046" s="7" t="s">
        <v>2337</v>
      </c>
      <c r="E1046" s="7" t="s">
        <v>2338</v>
      </c>
      <c r="F1046" s="7" t="s">
        <v>241</v>
      </c>
      <c r="G1046" s="7" t="s">
        <v>1874</v>
      </c>
      <c r="H1046" s="7">
        <f>STOCK[[#This Row],[Precio Final]]</f>
        <v>20</v>
      </c>
      <c r="I1046" s="7">
        <f>STOCK[[#This Row],[Precio Venta Ideal (x1.5)]]</f>
        <v>15.36</v>
      </c>
      <c r="J1046" s="8">
        <v>2</v>
      </c>
      <c r="K1046" s="8">
        <f>SUMIFS(VENTAS[Cantidad],VENTAS[Código del producto Vendido],STOCK[[#This Row],[Code]])</f>
        <v>2</v>
      </c>
      <c r="L1046" s="8">
        <f>STOCK[[#This Row],[Entradas]]-STOCK[[#This Row],[Salidas]]</f>
        <v>0</v>
      </c>
      <c r="M1046" s="7">
        <f>STOCK[[#This Row],[Precio Final]]*10%</f>
        <v>2</v>
      </c>
      <c r="N1046" s="7">
        <v>0</v>
      </c>
      <c r="O1046" s="7">
        <v>0</v>
      </c>
      <c r="P1046" s="7">
        <v>7.64</v>
      </c>
      <c r="Q1046" s="8">
        <v>0</v>
      </c>
      <c r="R1046" s="7">
        <v>0</v>
      </c>
      <c r="S1046" s="7">
        <v>0.6</v>
      </c>
      <c r="T1046" s="12">
        <f>STOCK[[#This Row],[Costo Unitario (USD)]]+STOCK[[#This Row],[Costo Envío (USD)]]+STOCK[[#This Row],[Comisión 10%]]</f>
        <v>10.24</v>
      </c>
      <c r="U1046" s="7">
        <f>STOCK[[#This Row],[Costo total]]*1.5</f>
        <v>15.36</v>
      </c>
      <c r="V1046" s="7">
        <v>20</v>
      </c>
      <c r="W1046" s="7">
        <f>STOCK[[#This Row],[Precio Final]]-STOCK[[#This Row],[Costo total]]</f>
        <v>9.76</v>
      </c>
      <c r="X1046" s="7">
        <f>STOCK[[#This Row],[Ganancia Unitaria]]*STOCK[[#This Row],[Salidas]]</f>
        <v>19.52</v>
      </c>
      <c r="Y1046" s="7" t="s">
        <v>2496</v>
      </c>
      <c r="AA1046" s="7">
        <f>STOCK[[#This Row],[Costo total]]*STOCK[[#This Row],[Entradas]]</f>
        <v>20.48</v>
      </c>
      <c r="AB1046" s="7">
        <f>STOCK[[#This Row],[Stock Actual]]*STOCK[[#This Row],[Costo total]]</f>
        <v>0</v>
      </c>
    </row>
    <row r="1047" spans="1:28" s="12" customFormat="1" ht="50" customHeight="1" x14ac:dyDescent="0.15">
      <c r="A1047" s="12" t="s">
        <v>2400</v>
      </c>
      <c r="B1047" s="70"/>
      <c r="C1047" s="12" t="s">
        <v>4</v>
      </c>
      <c r="D1047" s="12" t="s">
        <v>2337</v>
      </c>
      <c r="E1047" s="12" t="s">
        <v>2339</v>
      </c>
      <c r="F1047" s="12" t="s">
        <v>244</v>
      </c>
      <c r="G1047" s="12" t="s">
        <v>1874</v>
      </c>
      <c r="H1047" s="12">
        <f>STOCK[[#This Row],[Precio Final]]</f>
        <v>18</v>
      </c>
      <c r="I1047" s="12">
        <f>STOCK[[#This Row],[Precio Venta Ideal (x1.5)]]</f>
        <v>11.864999999999998</v>
      </c>
      <c r="J1047" s="87">
        <v>2</v>
      </c>
      <c r="K1047" s="87">
        <f>SUMIFS(VENTAS[Cantidad],VENTAS[Código del producto Vendido],STOCK[[#This Row],[Code]])</f>
        <v>1</v>
      </c>
      <c r="L1047" s="87">
        <f>STOCK[[#This Row],[Entradas]]-STOCK[[#This Row],[Salidas]]</f>
        <v>1</v>
      </c>
      <c r="M1047" s="12">
        <f>STOCK[[#This Row],[Precio Final]]*10%</f>
        <v>1.8</v>
      </c>
      <c r="N1047" s="12">
        <v>0</v>
      </c>
      <c r="O1047" s="12">
        <v>0</v>
      </c>
      <c r="P1047" s="12">
        <v>5.51</v>
      </c>
      <c r="Q1047" s="87">
        <v>0</v>
      </c>
      <c r="R1047" s="12">
        <v>0</v>
      </c>
      <c r="S1047" s="12">
        <v>0.6</v>
      </c>
      <c r="T1047" s="12">
        <f>STOCK[[#This Row],[Costo Unitario (USD)]]+STOCK[[#This Row],[Costo Envío (USD)]]+STOCK[[#This Row],[Comisión 10%]]</f>
        <v>7.9099999999999993</v>
      </c>
      <c r="U1047" s="12">
        <f>STOCK[[#This Row],[Costo total]]*1.5</f>
        <v>11.864999999999998</v>
      </c>
      <c r="V1047" s="12">
        <v>18</v>
      </c>
      <c r="W1047" s="12">
        <f>STOCK[[#This Row],[Precio Final]]-STOCK[[#This Row],[Costo total]]</f>
        <v>10.09</v>
      </c>
      <c r="X1047" s="12">
        <f>STOCK[[#This Row],[Ganancia Unitaria]]*STOCK[[#This Row],[Salidas]]</f>
        <v>10.09</v>
      </c>
      <c r="Y1047" s="12" t="s">
        <v>2497</v>
      </c>
      <c r="AA1047" s="12">
        <f>STOCK[[#This Row],[Costo total]]*STOCK[[#This Row],[Entradas]]</f>
        <v>15.819999999999999</v>
      </c>
      <c r="AB1047" s="12">
        <f>STOCK[[#This Row],[Stock Actual]]*STOCK[[#This Row],[Costo total]]</f>
        <v>7.9099999999999993</v>
      </c>
    </row>
    <row r="1048" spans="1:28" s="7" customFormat="1" ht="50" customHeight="1" x14ac:dyDescent="0.15">
      <c r="A1048" s="7" t="s">
        <v>2401</v>
      </c>
      <c r="B1048" s="70"/>
      <c r="C1048" s="7" t="s">
        <v>4</v>
      </c>
      <c r="D1048" s="7" t="s">
        <v>2337</v>
      </c>
      <c r="E1048" s="7" t="s">
        <v>2339</v>
      </c>
      <c r="F1048" s="7" t="s">
        <v>243</v>
      </c>
      <c r="G1048" s="7" t="s">
        <v>1874</v>
      </c>
      <c r="H1048" s="7">
        <f>STOCK[[#This Row],[Precio Final]]</f>
        <v>18</v>
      </c>
      <c r="I1048" s="7">
        <f>STOCK[[#This Row],[Precio Venta Ideal (x1.5)]]</f>
        <v>11.864999999999998</v>
      </c>
      <c r="J1048" s="8">
        <v>2</v>
      </c>
      <c r="K1048" s="8">
        <f>SUMIFS(VENTAS[Cantidad],VENTAS[Código del producto Vendido],STOCK[[#This Row],[Code]])</f>
        <v>2</v>
      </c>
      <c r="L1048" s="8">
        <f>STOCK[[#This Row],[Entradas]]-STOCK[[#This Row],[Salidas]]</f>
        <v>0</v>
      </c>
      <c r="M1048" s="7">
        <f>STOCK[[#This Row],[Precio Final]]*10%</f>
        <v>1.8</v>
      </c>
      <c r="N1048" s="7">
        <v>0</v>
      </c>
      <c r="O1048" s="7">
        <v>0</v>
      </c>
      <c r="P1048" s="7">
        <v>5.51</v>
      </c>
      <c r="Q1048" s="8">
        <v>0</v>
      </c>
      <c r="R1048" s="7">
        <v>0</v>
      </c>
      <c r="S1048" s="7">
        <v>0.6</v>
      </c>
      <c r="T1048" s="12">
        <f>STOCK[[#This Row],[Costo Unitario (USD)]]+STOCK[[#This Row],[Costo Envío (USD)]]+STOCK[[#This Row],[Comisión 10%]]</f>
        <v>7.9099999999999993</v>
      </c>
      <c r="U1048" s="7">
        <f>STOCK[[#This Row],[Costo total]]*1.5</f>
        <v>11.864999999999998</v>
      </c>
      <c r="V1048" s="7">
        <v>18</v>
      </c>
      <c r="W1048" s="7">
        <f>STOCK[[#This Row],[Precio Final]]-STOCK[[#This Row],[Costo total]]</f>
        <v>10.09</v>
      </c>
      <c r="X1048" s="7">
        <f>STOCK[[#This Row],[Ganancia Unitaria]]*STOCK[[#This Row],[Salidas]]</f>
        <v>20.18</v>
      </c>
      <c r="Y1048" s="7" t="s">
        <v>2498</v>
      </c>
      <c r="AA1048" s="7">
        <f>STOCK[[#This Row],[Costo total]]*STOCK[[#This Row],[Entradas]]</f>
        <v>15.819999999999999</v>
      </c>
      <c r="AB1048" s="7">
        <f>STOCK[[#This Row],[Stock Actual]]*STOCK[[#This Row],[Costo total]]</f>
        <v>0</v>
      </c>
    </row>
    <row r="1049" spans="1:28" s="12" customFormat="1" ht="50" customHeight="1" x14ac:dyDescent="0.15">
      <c r="A1049" s="12" t="s">
        <v>2402</v>
      </c>
      <c r="B1049" s="70"/>
      <c r="C1049" s="12" t="s">
        <v>4</v>
      </c>
      <c r="D1049" s="12" t="s">
        <v>2337</v>
      </c>
      <c r="E1049" s="12" t="s">
        <v>2339</v>
      </c>
      <c r="F1049" s="12" t="s">
        <v>241</v>
      </c>
      <c r="G1049" s="12" t="s">
        <v>1874</v>
      </c>
      <c r="H1049" s="12">
        <f>STOCK[[#This Row],[Precio Final]]</f>
        <v>18</v>
      </c>
      <c r="I1049" s="12">
        <f>STOCK[[#This Row],[Precio Venta Ideal (x1.5)]]</f>
        <v>11.864999999999998</v>
      </c>
      <c r="J1049" s="87">
        <v>2</v>
      </c>
      <c r="K1049" s="87">
        <f>SUMIFS(VENTAS[Cantidad],VENTAS[Código del producto Vendido],STOCK[[#This Row],[Code]])</f>
        <v>2</v>
      </c>
      <c r="L1049" s="87">
        <f>STOCK[[#This Row],[Entradas]]-STOCK[[#This Row],[Salidas]]</f>
        <v>0</v>
      </c>
      <c r="M1049" s="12">
        <f>STOCK[[#This Row],[Precio Final]]*10%</f>
        <v>1.8</v>
      </c>
      <c r="N1049" s="12">
        <v>0</v>
      </c>
      <c r="O1049" s="12">
        <v>0</v>
      </c>
      <c r="P1049" s="12">
        <v>5.51</v>
      </c>
      <c r="Q1049" s="87">
        <v>0</v>
      </c>
      <c r="R1049" s="12">
        <v>0</v>
      </c>
      <c r="S1049" s="12">
        <v>0.6</v>
      </c>
      <c r="T1049" s="12">
        <f>STOCK[[#This Row],[Costo Unitario (USD)]]+STOCK[[#This Row],[Costo Envío (USD)]]+STOCK[[#This Row],[Comisión 10%]]</f>
        <v>7.9099999999999993</v>
      </c>
      <c r="U1049" s="12">
        <f>STOCK[[#This Row],[Costo total]]*1.5</f>
        <v>11.864999999999998</v>
      </c>
      <c r="V1049" s="12">
        <v>18</v>
      </c>
      <c r="W1049" s="12">
        <f>STOCK[[#This Row],[Precio Final]]-STOCK[[#This Row],[Costo total]]</f>
        <v>10.09</v>
      </c>
      <c r="X1049" s="12">
        <f>STOCK[[#This Row],[Ganancia Unitaria]]*STOCK[[#This Row],[Salidas]]</f>
        <v>20.18</v>
      </c>
      <c r="Y1049" s="12" t="s">
        <v>2499</v>
      </c>
      <c r="AA1049" s="12">
        <f>STOCK[[#This Row],[Costo total]]*STOCK[[#This Row],[Entradas]]</f>
        <v>15.819999999999999</v>
      </c>
      <c r="AB1049" s="12">
        <f>STOCK[[#This Row],[Stock Actual]]*STOCK[[#This Row],[Costo total]]</f>
        <v>0</v>
      </c>
    </row>
    <row r="1050" spans="1:28" s="7" customFormat="1" ht="50" customHeight="1" x14ac:dyDescent="0.15">
      <c r="A1050" s="7" t="s">
        <v>2403</v>
      </c>
      <c r="B1050" s="70"/>
      <c r="C1050" s="7" t="s">
        <v>4</v>
      </c>
      <c r="D1050" s="7" t="s">
        <v>2337</v>
      </c>
      <c r="E1050" s="7" t="s">
        <v>2340</v>
      </c>
      <c r="F1050" s="7" t="s">
        <v>244</v>
      </c>
      <c r="G1050" s="7" t="s">
        <v>1874</v>
      </c>
      <c r="H1050" s="7">
        <f>STOCK[[#This Row],[Precio Final]]</f>
        <v>18</v>
      </c>
      <c r="I1050" s="7">
        <f>STOCK[[#This Row],[Precio Venta Ideal (x1.5)]]</f>
        <v>9.3449999999999989</v>
      </c>
      <c r="J1050" s="8">
        <v>1</v>
      </c>
      <c r="K1050" s="8">
        <f>SUMIFS(VENTAS[Cantidad],VENTAS[Código del producto Vendido],STOCK[[#This Row],[Code]])</f>
        <v>1</v>
      </c>
      <c r="L1050" s="8">
        <f>STOCK[[#This Row],[Entradas]]-STOCK[[#This Row],[Salidas]]</f>
        <v>0</v>
      </c>
      <c r="M1050" s="7">
        <f>STOCK[[#This Row],[Precio Final]]*10%</f>
        <v>1.8</v>
      </c>
      <c r="N1050" s="7">
        <v>0</v>
      </c>
      <c r="O1050" s="7">
        <v>0</v>
      </c>
      <c r="P1050" s="7">
        <v>3.83</v>
      </c>
      <c r="Q1050" s="8">
        <v>0</v>
      </c>
      <c r="R1050" s="7">
        <v>0</v>
      </c>
      <c r="S1050" s="7">
        <v>0.6</v>
      </c>
      <c r="T1050" s="12">
        <f>STOCK[[#This Row],[Costo Unitario (USD)]]+STOCK[[#This Row],[Costo Envío (USD)]]+STOCK[[#This Row],[Comisión 10%]]</f>
        <v>6.2299999999999995</v>
      </c>
      <c r="U1050" s="7">
        <f>STOCK[[#This Row],[Costo total]]*1.5</f>
        <v>9.3449999999999989</v>
      </c>
      <c r="V1050" s="7">
        <v>18</v>
      </c>
      <c r="W1050" s="7">
        <f>STOCK[[#This Row],[Precio Final]]-STOCK[[#This Row],[Costo total]]</f>
        <v>11.77</v>
      </c>
      <c r="X1050" s="7">
        <f>STOCK[[#This Row],[Ganancia Unitaria]]*STOCK[[#This Row],[Salidas]]</f>
        <v>11.77</v>
      </c>
      <c r="Y1050" s="7" t="s">
        <v>2500</v>
      </c>
      <c r="AA1050" s="7">
        <f>STOCK[[#This Row],[Costo total]]*STOCK[[#This Row],[Entradas]]</f>
        <v>6.2299999999999995</v>
      </c>
      <c r="AB1050" s="7">
        <f>STOCK[[#This Row],[Stock Actual]]*STOCK[[#This Row],[Costo total]]</f>
        <v>0</v>
      </c>
    </row>
    <row r="1051" spans="1:28" s="12" customFormat="1" ht="50" customHeight="1" x14ac:dyDescent="0.15">
      <c r="A1051" s="12" t="s">
        <v>2404</v>
      </c>
      <c r="B1051" s="70"/>
      <c r="C1051" s="12" t="s">
        <v>4</v>
      </c>
      <c r="D1051" s="12" t="s">
        <v>2324</v>
      </c>
      <c r="E1051" s="12" t="s">
        <v>2341</v>
      </c>
      <c r="F1051" s="12" t="s">
        <v>244</v>
      </c>
      <c r="G1051" s="12" t="s">
        <v>1874</v>
      </c>
      <c r="H1051" s="12">
        <f>STOCK[[#This Row],[Precio Final]]</f>
        <v>20</v>
      </c>
      <c r="I1051" s="12">
        <f>STOCK[[#This Row],[Precio Venta Ideal (x1.5)]]</f>
        <v>12.93</v>
      </c>
      <c r="J1051" s="87">
        <v>1</v>
      </c>
      <c r="K1051" s="87">
        <f>SUMIFS(VENTAS[Cantidad],VENTAS[Código del producto Vendido],STOCK[[#This Row],[Code]])</f>
        <v>1</v>
      </c>
      <c r="L1051" s="87">
        <f>STOCK[[#This Row],[Entradas]]-STOCK[[#This Row],[Salidas]]</f>
        <v>0</v>
      </c>
      <c r="M1051" s="12">
        <f>STOCK[[#This Row],[Precio Final]]*10%</f>
        <v>2</v>
      </c>
      <c r="N1051" s="12">
        <v>0</v>
      </c>
      <c r="O1051" s="12">
        <v>0</v>
      </c>
      <c r="P1051" s="12">
        <v>6.02</v>
      </c>
      <c r="Q1051" s="87">
        <v>0</v>
      </c>
      <c r="R1051" s="12">
        <v>0</v>
      </c>
      <c r="S1051" s="12">
        <v>0.6</v>
      </c>
      <c r="T1051" s="12">
        <f>STOCK[[#This Row],[Costo Unitario (USD)]]+STOCK[[#This Row],[Costo Envío (USD)]]+STOCK[[#This Row],[Comisión 10%]]</f>
        <v>8.6199999999999992</v>
      </c>
      <c r="U1051" s="12">
        <f>STOCK[[#This Row],[Costo total]]*1.5</f>
        <v>12.93</v>
      </c>
      <c r="V1051" s="12">
        <v>20</v>
      </c>
      <c r="W1051" s="12">
        <f>STOCK[[#This Row],[Precio Final]]-STOCK[[#This Row],[Costo total]]</f>
        <v>11.38</v>
      </c>
      <c r="X1051" s="12">
        <f>STOCK[[#This Row],[Ganancia Unitaria]]*STOCK[[#This Row],[Salidas]]</f>
        <v>11.38</v>
      </c>
      <c r="Y1051" s="12" t="s">
        <v>2501</v>
      </c>
      <c r="AA1051" s="12">
        <f>STOCK[[#This Row],[Costo total]]*STOCK[[#This Row],[Entradas]]</f>
        <v>8.6199999999999992</v>
      </c>
      <c r="AB1051" s="12">
        <f>STOCK[[#This Row],[Stock Actual]]*STOCK[[#This Row],[Costo total]]</f>
        <v>0</v>
      </c>
    </row>
    <row r="1052" spans="1:28" s="7" customFormat="1" ht="50" customHeight="1" x14ac:dyDescent="0.15">
      <c r="A1052" s="7" t="s">
        <v>2405</v>
      </c>
      <c r="B1052" s="70"/>
      <c r="C1052" s="7" t="s">
        <v>4</v>
      </c>
      <c r="D1052" s="7" t="s">
        <v>2324</v>
      </c>
      <c r="E1052" s="7" t="s">
        <v>2341</v>
      </c>
      <c r="F1052" s="7" t="s">
        <v>243</v>
      </c>
      <c r="G1052" s="7" t="s">
        <v>1874</v>
      </c>
      <c r="H1052" s="7">
        <f>STOCK[[#This Row],[Precio Final]]</f>
        <v>20</v>
      </c>
      <c r="I1052" s="7">
        <f>STOCK[[#This Row],[Precio Venta Ideal (x1.5)]]</f>
        <v>12.93</v>
      </c>
      <c r="J1052" s="8">
        <v>2</v>
      </c>
      <c r="K1052" s="8">
        <f>SUMIFS(VENTAS[Cantidad],VENTAS[Código del producto Vendido],STOCK[[#This Row],[Code]])</f>
        <v>2</v>
      </c>
      <c r="L1052" s="8">
        <f>STOCK[[#This Row],[Entradas]]-STOCK[[#This Row],[Salidas]]</f>
        <v>0</v>
      </c>
      <c r="M1052" s="7">
        <f>STOCK[[#This Row],[Precio Final]]*10%</f>
        <v>2</v>
      </c>
      <c r="N1052" s="7">
        <v>0</v>
      </c>
      <c r="O1052" s="7">
        <v>0</v>
      </c>
      <c r="P1052" s="7">
        <v>6.02</v>
      </c>
      <c r="Q1052" s="8">
        <v>0</v>
      </c>
      <c r="R1052" s="7">
        <v>0</v>
      </c>
      <c r="S1052" s="7">
        <v>0.6</v>
      </c>
      <c r="T1052" s="12">
        <f>STOCK[[#This Row],[Costo Unitario (USD)]]+STOCK[[#This Row],[Costo Envío (USD)]]+STOCK[[#This Row],[Comisión 10%]]</f>
        <v>8.6199999999999992</v>
      </c>
      <c r="U1052" s="7">
        <f>STOCK[[#This Row],[Costo total]]*1.5</f>
        <v>12.93</v>
      </c>
      <c r="V1052" s="7">
        <v>20</v>
      </c>
      <c r="W1052" s="7">
        <f>STOCK[[#This Row],[Precio Final]]-STOCK[[#This Row],[Costo total]]</f>
        <v>11.38</v>
      </c>
      <c r="X1052" s="7">
        <f>STOCK[[#This Row],[Ganancia Unitaria]]*STOCK[[#This Row],[Salidas]]</f>
        <v>22.76</v>
      </c>
      <c r="Y1052" s="7" t="s">
        <v>2502</v>
      </c>
      <c r="AA1052" s="7">
        <f>STOCK[[#This Row],[Costo total]]*STOCK[[#This Row],[Entradas]]</f>
        <v>17.239999999999998</v>
      </c>
      <c r="AB1052" s="7">
        <f>STOCK[[#This Row],[Stock Actual]]*STOCK[[#This Row],[Costo total]]</f>
        <v>0</v>
      </c>
    </row>
    <row r="1053" spans="1:28" s="12" customFormat="1" ht="50" customHeight="1" x14ac:dyDescent="0.15">
      <c r="A1053" s="12" t="s">
        <v>2406</v>
      </c>
      <c r="B1053" s="70"/>
      <c r="C1053" s="12" t="s">
        <v>4</v>
      </c>
      <c r="D1053" s="12" t="s">
        <v>2324</v>
      </c>
      <c r="E1053" s="12" t="s">
        <v>2341</v>
      </c>
      <c r="F1053" s="12" t="s">
        <v>241</v>
      </c>
      <c r="G1053" s="12" t="s">
        <v>1874</v>
      </c>
      <c r="H1053" s="12">
        <f>STOCK[[#This Row],[Precio Final]]</f>
        <v>20</v>
      </c>
      <c r="I1053" s="12">
        <f>STOCK[[#This Row],[Precio Venta Ideal (x1.5)]]</f>
        <v>12.93</v>
      </c>
      <c r="J1053" s="87">
        <v>2</v>
      </c>
      <c r="K1053" s="87">
        <f>SUMIFS(VENTAS[Cantidad],VENTAS[Código del producto Vendido],STOCK[[#This Row],[Code]])</f>
        <v>2</v>
      </c>
      <c r="L1053" s="87">
        <f>STOCK[[#This Row],[Entradas]]-STOCK[[#This Row],[Salidas]]</f>
        <v>0</v>
      </c>
      <c r="M1053" s="12">
        <f>STOCK[[#This Row],[Precio Final]]*10%</f>
        <v>2</v>
      </c>
      <c r="N1053" s="12">
        <v>0</v>
      </c>
      <c r="O1053" s="12">
        <v>0</v>
      </c>
      <c r="P1053" s="12">
        <v>6.02</v>
      </c>
      <c r="Q1053" s="87">
        <v>0</v>
      </c>
      <c r="R1053" s="12">
        <v>0</v>
      </c>
      <c r="S1053" s="12">
        <v>0.6</v>
      </c>
      <c r="T1053" s="12">
        <f>STOCK[[#This Row],[Costo Unitario (USD)]]+STOCK[[#This Row],[Costo Envío (USD)]]+STOCK[[#This Row],[Comisión 10%]]</f>
        <v>8.6199999999999992</v>
      </c>
      <c r="U1053" s="12">
        <f>STOCK[[#This Row],[Costo total]]*1.5</f>
        <v>12.93</v>
      </c>
      <c r="V1053" s="12">
        <v>20</v>
      </c>
      <c r="W1053" s="12">
        <f>STOCK[[#This Row],[Precio Final]]-STOCK[[#This Row],[Costo total]]</f>
        <v>11.38</v>
      </c>
      <c r="X1053" s="12">
        <f>STOCK[[#This Row],[Ganancia Unitaria]]*STOCK[[#This Row],[Salidas]]</f>
        <v>22.76</v>
      </c>
      <c r="Y1053" s="12" t="s">
        <v>2503</v>
      </c>
      <c r="AA1053" s="12">
        <f>STOCK[[#This Row],[Costo total]]*STOCK[[#This Row],[Entradas]]</f>
        <v>17.239999999999998</v>
      </c>
      <c r="AB1053" s="12">
        <f>STOCK[[#This Row],[Stock Actual]]*STOCK[[#This Row],[Costo total]]</f>
        <v>0</v>
      </c>
    </row>
    <row r="1054" spans="1:28" s="7" customFormat="1" ht="50" customHeight="1" x14ac:dyDescent="0.15">
      <c r="A1054" s="7" t="s">
        <v>2407</v>
      </c>
      <c r="B1054" s="70"/>
      <c r="C1054" s="7" t="s">
        <v>4</v>
      </c>
      <c r="D1054" s="7" t="s">
        <v>2324</v>
      </c>
      <c r="E1054" s="7" t="s">
        <v>2341</v>
      </c>
      <c r="F1054" s="7" t="s">
        <v>238</v>
      </c>
      <c r="G1054" s="7" t="s">
        <v>1874</v>
      </c>
      <c r="H1054" s="7">
        <f>STOCK[[#This Row],[Precio Final]]</f>
        <v>20</v>
      </c>
      <c r="I1054" s="7">
        <f>STOCK[[#This Row],[Precio Venta Ideal (x1.5)]]</f>
        <v>12.93</v>
      </c>
      <c r="J1054" s="8">
        <v>2</v>
      </c>
      <c r="K1054" s="8">
        <f>SUMIFS(VENTAS[Cantidad],VENTAS[Código del producto Vendido],STOCK[[#This Row],[Code]])</f>
        <v>2</v>
      </c>
      <c r="L1054" s="8">
        <f>STOCK[[#This Row],[Entradas]]-STOCK[[#This Row],[Salidas]]</f>
        <v>0</v>
      </c>
      <c r="M1054" s="7">
        <f>STOCK[[#This Row],[Precio Final]]*10%</f>
        <v>2</v>
      </c>
      <c r="N1054" s="7">
        <v>0</v>
      </c>
      <c r="O1054" s="7">
        <v>0</v>
      </c>
      <c r="P1054" s="7">
        <v>6.02</v>
      </c>
      <c r="Q1054" s="8">
        <v>0</v>
      </c>
      <c r="R1054" s="7">
        <v>0</v>
      </c>
      <c r="S1054" s="7">
        <v>0.6</v>
      </c>
      <c r="T1054" s="12">
        <f>STOCK[[#This Row],[Costo Unitario (USD)]]+STOCK[[#This Row],[Costo Envío (USD)]]+STOCK[[#This Row],[Comisión 10%]]</f>
        <v>8.6199999999999992</v>
      </c>
      <c r="U1054" s="7">
        <f>STOCK[[#This Row],[Costo total]]*1.5</f>
        <v>12.93</v>
      </c>
      <c r="V1054" s="7">
        <v>20</v>
      </c>
      <c r="W1054" s="7">
        <f>STOCK[[#This Row],[Precio Final]]-STOCK[[#This Row],[Costo total]]</f>
        <v>11.38</v>
      </c>
      <c r="X1054" s="7">
        <f>STOCK[[#This Row],[Ganancia Unitaria]]*STOCK[[#This Row],[Salidas]]</f>
        <v>22.76</v>
      </c>
      <c r="Y1054" s="7" t="s">
        <v>2504</v>
      </c>
      <c r="AA1054" s="7">
        <f>STOCK[[#This Row],[Costo total]]*STOCK[[#This Row],[Entradas]]</f>
        <v>17.239999999999998</v>
      </c>
      <c r="AB1054" s="7">
        <f>STOCK[[#This Row],[Stock Actual]]*STOCK[[#This Row],[Costo total]]</f>
        <v>0</v>
      </c>
    </row>
    <row r="1055" spans="1:28" s="12" customFormat="1" ht="50" customHeight="1" x14ac:dyDescent="0.15">
      <c r="A1055" s="12" t="s">
        <v>2580</v>
      </c>
      <c r="B1055" s="70"/>
      <c r="C1055" s="12" t="s">
        <v>4</v>
      </c>
      <c r="D1055" s="12" t="s">
        <v>2326</v>
      </c>
      <c r="E1055" s="12" t="s">
        <v>2342</v>
      </c>
      <c r="F1055" s="12" t="s">
        <v>244</v>
      </c>
      <c r="G1055" s="12" t="s">
        <v>1874</v>
      </c>
      <c r="H1055" s="12">
        <f>STOCK[[#This Row],[Precio Final]]</f>
        <v>25</v>
      </c>
      <c r="I1055" s="12">
        <f>STOCK[[#This Row],[Precio Venta Ideal (x1.5)]]</f>
        <v>22.47</v>
      </c>
      <c r="J1055" s="87">
        <v>2</v>
      </c>
      <c r="K1055" s="87">
        <f>SUMIFS(VENTAS[Cantidad],VENTAS[Código del producto Vendido],STOCK[[#This Row],[Code]])</f>
        <v>1</v>
      </c>
      <c r="L1055" s="87">
        <f>STOCK[[#This Row],[Entradas]]-STOCK[[#This Row],[Salidas]]</f>
        <v>1</v>
      </c>
      <c r="M1055" s="12">
        <f>STOCK[[#This Row],[Precio Final]]*10%</f>
        <v>2.5</v>
      </c>
      <c r="N1055" s="12">
        <v>0</v>
      </c>
      <c r="O1055" s="12">
        <v>0</v>
      </c>
      <c r="P1055" s="12">
        <v>11.88</v>
      </c>
      <c r="Q1055" s="87">
        <v>0</v>
      </c>
      <c r="R1055" s="12">
        <v>0</v>
      </c>
      <c r="S1055" s="12">
        <v>0.6</v>
      </c>
      <c r="T1055" s="12">
        <f>STOCK[[#This Row],[Costo Unitario (USD)]]+STOCK[[#This Row],[Costo Envío (USD)]]+STOCK[[#This Row],[Comisión 10%]]</f>
        <v>14.98</v>
      </c>
      <c r="U1055" s="12">
        <f>STOCK[[#This Row],[Costo total]]*1.5</f>
        <v>22.47</v>
      </c>
      <c r="V1055" s="12">
        <v>25</v>
      </c>
      <c r="W1055" s="12">
        <f>STOCK[[#This Row],[Precio Final]]-STOCK[[#This Row],[Costo total]]</f>
        <v>10.02</v>
      </c>
      <c r="X1055" s="12">
        <f>STOCK[[#This Row],[Ganancia Unitaria]]*STOCK[[#This Row],[Salidas]]</f>
        <v>10.02</v>
      </c>
      <c r="Y1055" s="12" t="s">
        <v>2505</v>
      </c>
      <c r="AA1055" s="12">
        <f>STOCK[[#This Row],[Costo total]]*STOCK[[#This Row],[Entradas]]</f>
        <v>29.96</v>
      </c>
      <c r="AB1055" s="12">
        <f>STOCK[[#This Row],[Stock Actual]]*STOCK[[#This Row],[Costo total]]</f>
        <v>14.98</v>
      </c>
    </row>
    <row r="1056" spans="1:28" s="7" customFormat="1" ht="50" customHeight="1" x14ac:dyDescent="0.15">
      <c r="A1056" s="7" t="s">
        <v>2408</v>
      </c>
      <c r="B1056" s="70"/>
      <c r="C1056" s="7" t="s">
        <v>4</v>
      </c>
      <c r="D1056" s="7" t="s">
        <v>2326</v>
      </c>
      <c r="E1056" s="7" t="s">
        <v>2342</v>
      </c>
      <c r="F1056" s="7" t="s">
        <v>243</v>
      </c>
      <c r="G1056" s="7" t="s">
        <v>1874</v>
      </c>
      <c r="H1056" s="7">
        <f>STOCK[[#This Row],[Precio Final]]</f>
        <v>25</v>
      </c>
      <c r="I1056" s="7">
        <f>STOCK[[#This Row],[Precio Venta Ideal (x1.5)]]</f>
        <v>22.47</v>
      </c>
      <c r="J1056" s="8">
        <v>2</v>
      </c>
      <c r="K1056" s="8">
        <f>SUMIFS(VENTAS[Cantidad],VENTAS[Código del producto Vendido],STOCK[[#This Row],[Code]])</f>
        <v>0</v>
      </c>
      <c r="L1056" s="8">
        <f>STOCK[[#This Row],[Entradas]]-STOCK[[#This Row],[Salidas]]</f>
        <v>2</v>
      </c>
      <c r="M1056" s="7">
        <f>STOCK[[#This Row],[Precio Final]]*10%</f>
        <v>2.5</v>
      </c>
      <c r="N1056" s="7">
        <v>0</v>
      </c>
      <c r="O1056" s="7">
        <v>0</v>
      </c>
      <c r="P1056" s="7">
        <v>11.88</v>
      </c>
      <c r="Q1056" s="8">
        <v>0</v>
      </c>
      <c r="R1056" s="7">
        <v>0</v>
      </c>
      <c r="S1056" s="7">
        <v>0.6</v>
      </c>
      <c r="T1056" s="12">
        <f>STOCK[[#This Row],[Costo Unitario (USD)]]+STOCK[[#This Row],[Costo Envío (USD)]]+STOCK[[#This Row],[Comisión 10%]]</f>
        <v>14.98</v>
      </c>
      <c r="U1056" s="7">
        <f>STOCK[[#This Row],[Costo total]]*1.5</f>
        <v>22.47</v>
      </c>
      <c r="V1056" s="7">
        <v>25</v>
      </c>
      <c r="W1056" s="7">
        <f>STOCK[[#This Row],[Precio Final]]-STOCK[[#This Row],[Costo total]]</f>
        <v>10.02</v>
      </c>
      <c r="X1056" s="7">
        <f>STOCK[[#This Row],[Ganancia Unitaria]]*STOCK[[#This Row],[Salidas]]</f>
        <v>0</v>
      </c>
      <c r="Y1056" s="7" t="s">
        <v>2506</v>
      </c>
      <c r="AA1056" s="7">
        <f>STOCK[[#This Row],[Costo total]]*STOCK[[#This Row],[Entradas]]</f>
        <v>29.96</v>
      </c>
      <c r="AB1056" s="7">
        <f>STOCK[[#This Row],[Stock Actual]]*STOCK[[#This Row],[Costo total]]</f>
        <v>29.96</v>
      </c>
    </row>
    <row r="1057" spans="1:28" s="12" customFormat="1" ht="50" customHeight="1" x14ac:dyDescent="0.15">
      <c r="A1057" s="12" t="s">
        <v>2409</v>
      </c>
      <c r="B1057" s="70"/>
      <c r="C1057" s="12" t="s">
        <v>4</v>
      </c>
      <c r="D1057" s="12" t="s">
        <v>2324</v>
      </c>
      <c r="E1057" s="12" t="s">
        <v>2323</v>
      </c>
      <c r="F1057" s="12" t="s">
        <v>243</v>
      </c>
      <c r="G1057" s="12" t="s">
        <v>1874</v>
      </c>
      <c r="H1057" s="12">
        <f>STOCK[[#This Row],[Precio Final]]</f>
        <v>25</v>
      </c>
      <c r="I1057" s="12">
        <f>STOCK[[#This Row],[Precio Venta Ideal (x1.5)]]</f>
        <v>20.564999999999998</v>
      </c>
      <c r="J1057" s="87">
        <v>1</v>
      </c>
      <c r="K1057" s="87">
        <f>SUMIFS(VENTAS[Cantidad],VENTAS[Código del producto Vendido],STOCK[[#This Row],[Code]])</f>
        <v>0</v>
      </c>
      <c r="L1057" s="87">
        <f>STOCK[[#This Row],[Entradas]]-STOCK[[#This Row],[Salidas]]</f>
        <v>1</v>
      </c>
      <c r="M1057" s="12">
        <f>STOCK[[#This Row],[Precio Final]]*10%</f>
        <v>2.5</v>
      </c>
      <c r="N1057" s="12">
        <v>0</v>
      </c>
      <c r="O1057" s="12">
        <v>0</v>
      </c>
      <c r="P1057" s="12">
        <v>10.61</v>
      </c>
      <c r="Q1057" s="87">
        <v>0</v>
      </c>
      <c r="R1057" s="12">
        <v>0</v>
      </c>
      <c r="S1057" s="12">
        <v>0.6</v>
      </c>
      <c r="T1057" s="12">
        <f>STOCK[[#This Row],[Costo Unitario (USD)]]+STOCK[[#This Row],[Costo Envío (USD)]]+STOCK[[#This Row],[Comisión 10%]]</f>
        <v>13.709999999999999</v>
      </c>
      <c r="U1057" s="12">
        <f>STOCK[[#This Row],[Costo total]]*1.5</f>
        <v>20.564999999999998</v>
      </c>
      <c r="V1057" s="12">
        <v>25</v>
      </c>
      <c r="W1057" s="12">
        <f>STOCK[[#This Row],[Precio Final]]-STOCK[[#This Row],[Costo total]]</f>
        <v>11.290000000000001</v>
      </c>
      <c r="X1057" s="12">
        <f>STOCK[[#This Row],[Ganancia Unitaria]]*STOCK[[#This Row],[Salidas]]</f>
        <v>0</v>
      </c>
      <c r="Y1057" s="12" t="s">
        <v>2507</v>
      </c>
      <c r="AA1057" s="12">
        <f>STOCK[[#This Row],[Costo total]]*STOCK[[#This Row],[Entradas]]</f>
        <v>13.709999999999999</v>
      </c>
      <c r="AB1057" s="12">
        <f>STOCK[[#This Row],[Stock Actual]]*STOCK[[#This Row],[Costo total]]</f>
        <v>13.709999999999999</v>
      </c>
    </row>
    <row r="1058" spans="1:28" s="7" customFormat="1" ht="50" customHeight="1" x14ac:dyDescent="0.15">
      <c r="A1058" s="7" t="s">
        <v>2410</v>
      </c>
      <c r="B1058" s="70"/>
      <c r="C1058" s="7" t="s">
        <v>4</v>
      </c>
      <c r="D1058" s="7" t="s">
        <v>2324</v>
      </c>
      <c r="E1058" s="7" t="s">
        <v>2343</v>
      </c>
      <c r="F1058" s="7" t="s">
        <v>244</v>
      </c>
      <c r="G1058" s="7" t="s">
        <v>1874</v>
      </c>
      <c r="H1058" s="7">
        <f>STOCK[[#This Row],[Precio Final]]</f>
        <v>20</v>
      </c>
      <c r="I1058" s="7">
        <f>STOCK[[#This Row],[Precio Venta Ideal (x1.5)]]</f>
        <v>15.57</v>
      </c>
      <c r="J1058" s="8">
        <v>1</v>
      </c>
      <c r="K1058" s="8">
        <f>SUMIFS(VENTAS[Cantidad],VENTAS[Código del producto Vendido],STOCK[[#This Row],[Code]])</f>
        <v>0</v>
      </c>
      <c r="L1058" s="8">
        <f>STOCK[[#This Row],[Entradas]]-STOCK[[#This Row],[Salidas]]</f>
        <v>1</v>
      </c>
      <c r="M1058" s="7">
        <f>STOCK[[#This Row],[Precio Final]]*10%</f>
        <v>2</v>
      </c>
      <c r="N1058" s="7">
        <v>0</v>
      </c>
      <c r="O1058" s="7">
        <v>0</v>
      </c>
      <c r="P1058" s="7">
        <v>7.78</v>
      </c>
      <c r="Q1058" s="8">
        <v>0</v>
      </c>
      <c r="R1058" s="7">
        <v>0</v>
      </c>
      <c r="S1058" s="7">
        <v>0.6</v>
      </c>
      <c r="T1058" s="12">
        <f>STOCK[[#This Row],[Costo Unitario (USD)]]+STOCK[[#This Row],[Costo Envío (USD)]]+STOCK[[#This Row],[Comisión 10%]]</f>
        <v>10.38</v>
      </c>
      <c r="U1058" s="7">
        <f>STOCK[[#This Row],[Costo total]]*1.5</f>
        <v>15.57</v>
      </c>
      <c r="V1058" s="7">
        <v>20</v>
      </c>
      <c r="W1058" s="7">
        <f>STOCK[[#This Row],[Precio Final]]-STOCK[[#This Row],[Costo total]]</f>
        <v>9.6199999999999992</v>
      </c>
      <c r="X1058" s="7">
        <f>STOCK[[#This Row],[Ganancia Unitaria]]*STOCK[[#This Row],[Salidas]]</f>
        <v>0</v>
      </c>
      <c r="Y1058" s="7" t="s">
        <v>2508</v>
      </c>
      <c r="AA1058" s="7">
        <f>STOCK[[#This Row],[Costo total]]*STOCK[[#This Row],[Entradas]]</f>
        <v>10.38</v>
      </c>
      <c r="AB1058" s="7">
        <f>STOCK[[#This Row],[Stock Actual]]*STOCK[[#This Row],[Costo total]]</f>
        <v>10.38</v>
      </c>
    </row>
    <row r="1059" spans="1:28" s="12" customFormat="1" ht="50" customHeight="1" x14ac:dyDescent="0.15">
      <c r="A1059" s="12" t="s">
        <v>2411</v>
      </c>
      <c r="B1059" s="70"/>
      <c r="C1059" s="12" t="s">
        <v>4</v>
      </c>
      <c r="D1059" s="12" t="s">
        <v>2324</v>
      </c>
      <c r="E1059" s="12" t="s">
        <v>2343</v>
      </c>
      <c r="F1059" s="12" t="s">
        <v>243</v>
      </c>
      <c r="G1059" s="12" t="s">
        <v>1874</v>
      </c>
      <c r="H1059" s="12">
        <f>STOCK[[#This Row],[Precio Final]]</f>
        <v>20</v>
      </c>
      <c r="I1059" s="12">
        <f>STOCK[[#This Row],[Precio Venta Ideal (x1.5)]]</f>
        <v>15.57</v>
      </c>
      <c r="J1059" s="87">
        <v>1</v>
      </c>
      <c r="K1059" s="87">
        <f>SUMIFS(VENTAS[Cantidad],VENTAS[Código del producto Vendido],STOCK[[#This Row],[Code]])</f>
        <v>0</v>
      </c>
      <c r="L1059" s="87">
        <f>STOCK[[#This Row],[Entradas]]-STOCK[[#This Row],[Salidas]]</f>
        <v>1</v>
      </c>
      <c r="M1059" s="12">
        <f>STOCK[[#This Row],[Precio Final]]*10%</f>
        <v>2</v>
      </c>
      <c r="N1059" s="12">
        <v>0</v>
      </c>
      <c r="O1059" s="12">
        <v>0</v>
      </c>
      <c r="P1059" s="12">
        <v>7.78</v>
      </c>
      <c r="Q1059" s="87">
        <v>0</v>
      </c>
      <c r="R1059" s="12">
        <v>0</v>
      </c>
      <c r="S1059" s="12">
        <v>0.6</v>
      </c>
      <c r="T1059" s="12">
        <f>STOCK[[#This Row],[Costo Unitario (USD)]]+STOCK[[#This Row],[Costo Envío (USD)]]+STOCK[[#This Row],[Comisión 10%]]</f>
        <v>10.38</v>
      </c>
      <c r="U1059" s="12">
        <f>STOCK[[#This Row],[Costo total]]*1.5</f>
        <v>15.57</v>
      </c>
      <c r="V1059" s="12">
        <v>20</v>
      </c>
      <c r="W1059" s="12">
        <f>STOCK[[#This Row],[Precio Final]]-STOCK[[#This Row],[Costo total]]</f>
        <v>9.6199999999999992</v>
      </c>
      <c r="X1059" s="12">
        <f>STOCK[[#This Row],[Ganancia Unitaria]]*STOCK[[#This Row],[Salidas]]</f>
        <v>0</v>
      </c>
      <c r="Y1059" s="12" t="s">
        <v>2509</v>
      </c>
      <c r="AA1059" s="12">
        <f>STOCK[[#This Row],[Costo total]]*STOCK[[#This Row],[Entradas]]</f>
        <v>10.38</v>
      </c>
      <c r="AB1059" s="12">
        <f>STOCK[[#This Row],[Stock Actual]]*STOCK[[#This Row],[Costo total]]</f>
        <v>10.38</v>
      </c>
    </row>
    <row r="1060" spans="1:28" s="7" customFormat="1" ht="50" customHeight="1" x14ac:dyDescent="0.15">
      <c r="A1060" s="7" t="s">
        <v>2412</v>
      </c>
      <c r="B1060" s="70"/>
      <c r="C1060" s="7" t="s">
        <v>4</v>
      </c>
      <c r="D1060" s="7" t="s">
        <v>2324</v>
      </c>
      <c r="E1060" s="7" t="s">
        <v>2343</v>
      </c>
      <c r="F1060" s="7" t="s">
        <v>241</v>
      </c>
      <c r="G1060" s="7" t="s">
        <v>1874</v>
      </c>
      <c r="H1060" s="7">
        <f>STOCK[[#This Row],[Precio Final]]</f>
        <v>20</v>
      </c>
      <c r="I1060" s="7">
        <f>STOCK[[#This Row],[Precio Venta Ideal (x1.5)]]</f>
        <v>15.57</v>
      </c>
      <c r="J1060" s="8">
        <v>1</v>
      </c>
      <c r="K1060" s="8">
        <f>SUMIFS(VENTAS[Cantidad],VENTAS[Código del producto Vendido],STOCK[[#This Row],[Code]])</f>
        <v>1</v>
      </c>
      <c r="L1060" s="8">
        <f>STOCK[[#This Row],[Entradas]]-STOCK[[#This Row],[Salidas]]</f>
        <v>0</v>
      </c>
      <c r="M1060" s="7">
        <f>STOCK[[#This Row],[Precio Final]]*10%</f>
        <v>2</v>
      </c>
      <c r="N1060" s="7">
        <v>0</v>
      </c>
      <c r="O1060" s="7">
        <v>0</v>
      </c>
      <c r="P1060" s="7">
        <v>7.78</v>
      </c>
      <c r="Q1060" s="8">
        <v>0</v>
      </c>
      <c r="R1060" s="7">
        <v>0</v>
      </c>
      <c r="S1060" s="7">
        <v>0.6</v>
      </c>
      <c r="T1060" s="12">
        <f>STOCK[[#This Row],[Costo Unitario (USD)]]+STOCK[[#This Row],[Costo Envío (USD)]]+STOCK[[#This Row],[Comisión 10%]]</f>
        <v>10.38</v>
      </c>
      <c r="U1060" s="7">
        <f>STOCK[[#This Row],[Costo total]]*1.5</f>
        <v>15.57</v>
      </c>
      <c r="V1060" s="7">
        <v>20</v>
      </c>
      <c r="W1060" s="7">
        <f>STOCK[[#This Row],[Precio Final]]-STOCK[[#This Row],[Costo total]]</f>
        <v>9.6199999999999992</v>
      </c>
      <c r="X1060" s="7">
        <f>STOCK[[#This Row],[Ganancia Unitaria]]*STOCK[[#This Row],[Salidas]]</f>
        <v>9.6199999999999992</v>
      </c>
      <c r="Y1060" s="7" t="s">
        <v>2510</v>
      </c>
      <c r="AA1060" s="7">
        <f>STOCK[[#This Row],[Costo total]]*STOCK[[#This Row],[Entradas]]</f>
        <v>10.38</v>
      </c>
      <c r="AB1060" s="7">
        <f>STOCK[[#This Row],[Stock Actual]]*STOCK[[#This Row],[Costo total]]</f>
        <v>0</v>
      </c>
    </row>
    <row r="1061" spans="1:28" s="12" customFormat="1" ht="50" customHeight="1" x14ac:dyDescent="0.15">
      <c r="A1061" s="12" t="s">
        <v>2413</v>
      </c>
      <c r="B1061" s="70"/>
      <c r="C1061" s="12" t="s">
        <v>4</v>
      </c>
      <c r="D1061" s="12" t="s">
        <v>26</v>
      </c>
      <c r="E1061" s="12" t="s">
        <v>2344</v>
      </c>
      <c r="F1061" s="12" t="s">
        <v>241</v>
      </c>
      <c r="G1061" s="12" t="s">
        <v>1874</v>
      </c>
      <c r="H1061" s="12">
        <f>STOCK[[#This Row],[Precio Final]]</f>
        <v>30</v>
      </c>
      <c r="I1061" s="12">
        <f>STOCK[[#This Row],[Precio Venta Ideal (x1.5)]]</f>
        <v>26.985000000000003</v>
      </c>
      <c r="J1061" s="87">
        <v>1</v>
      </c>
      <c r="K1061" s="87">
        <f>SUMIFS(VENTAS[Cantidad],VENTAS[Código del producto Vendido],STOCK[[#This Row],[Code]])</f>
        <v>1</v>
      </c>
      <c r="L1061" s="87">
        <f>STOCK[[#This Row],[Entradas]]-STOCK[[#This Row],[Salidas]]</f>
        <v>0</v>
      </c>
      <c r="M1061" s="12">
        <f>STOCK[[#This Row],[Precio Final]]*10%</f>
        <v>3</v>
      </c>
      <c r="N1061" s="12">
        <v>0</v>
      </c>
      <c r="O1061" s="12">
        <v>0</v>
      </c>
      <c r="P1061" s="12">
        <v>14.39</v>
      </c>
      <c r="Q1061" s="87">
        <v>0</v>
      </c>
      <c r="R1061" s="12">
        <v>0</v>
      </c>
      <c r="S1061" s="12">
        <v>0.6</v>
      </c>
      <c r="T1061" s="12">
        <f>STOCK[[#This Row],[Costo Unitario (USD)]]+STOCK[[#This Row],[Costo Envío (USD)]]+STOCK[[#This Row],[Comisión 10%]]</f>
        <v>17.990000000000002</v>
      </c>
      <c r="U1061" s="12">
        <f>STOCK[[#This Row],[Costo total]]*1.5</f>
        <v>26.985000000000003</v>
      </c>
      <c r="V1061" s="12">
        <v>30</v>
      </c>
      <c r="W1061" s="12">
        <f>STOCK[[#This Row],[Precio Final]]-STOCK[[#This Row],[Costo total]]</f>
        <v>12.009999999999998</v>
      </c>
      <c r="X1061" s="12">
        <f>STOCK[[#This Row],[Ganancia Unitaria]]*STOCK[[#This Row],[Salidas]]</f>
        <v>12.009999999999998</v>
      </c>
      <c r="Y1061" s="12" t="s">
        <v>2511</v>
      </c>
      <c r="AA1061" s="12">
        <f>STOCK[[#This Row],[Costo total]]*STOCK[[#This Row],[Entradas]]</f>
        <v>17.990000000000002</v>
      </c>
      <c r="AB1061" s="12">
        <f>STOCK[[#This Row],[Stock Actual]]*STOCK[[#This Row],[Costo total]]</f>
        <v>0</v>
      </c>
    </row>
    <row r="1062" spans="1:28" s="7" customFormat="1" ht="50" customHeight="1" x14ac:dyDescent="0.15">
      <c r="A1062" s="7" t="s">
        <v>2414</v>
      </c>
      <c r="B1062" s="70"/>
      <c r="C1062" s="7" t="s">
        <v>4</v>
      </c>
      <c r="D1062" s="7" t="s">
        <v>2320</v>
      </c>
      <c r="E1062" s="7" t="s">
        <v>2345</v>
      </c>
      <c r="F1062" s="7" t="s">
        <v>243</v>
      </c>
      <c r="G1062" s="7" t="s">
        <v>1874</v>
      </c>
      <c r="H1062" s="7">
        <f>STOCK[[#This Row],[Precio Final]]</f>
        <v>25</v>
      </c>
      <c r="I1062" s="7">
        <f>STOCK[[#This Row],[Precio Venta Ideal (x1.5)]]</f>
        <v>25.634999999999998</v>
      </c>
      <c r="J1062" s="8">
        <v>1</v>
      </c>
      <c r="K1062" s="8">
        <f>SUMIFS(VENTAS[Cantidad],VENTAS[Código del producto Vendido],STOCK[[#This Row],[Code]])</f>
        <v>1</v>
      </c>
      <c r="L1062" s="8">
        <f>STOCK[[#This Row],[Entradas]]-STOCK[[#This Row],[Salidas]]</f>
        <v>0</v>
      </c>
      <c r="M1062" s="7">
        <f>STOCK[[#This Row],[Precio Final]]*10%</f>
        <v>2.5</v>
      </c>
      <c r="N1062" s="7">
        <v>0</v>
      </c>
      <c r="O1062" s="7">
        <v>0</v>
      </c>
      <c r="P1062" s="7">
        <v>13.99</v>
      </c>
      <c r="Q1062" s="8">
        <v>0</v>
      </c>
      <c r="R1062" s="7">
        <v>0</v>
      </c>
      <c r="S1062" s="7">
        <v>0.6</v>
      </c>
      <c r="T1062" s="12">
        <f>STOCK[[#This Row],[Costo Unitario (USD)]]+STOCK[[#This Row],[Costo Envío (USD)]]+STOCK[[#This Row],[Comisión 10%]]</f>
        <v>17.09</v>
      </c>
      <c r="U1062" s="7">
        <f>STOCK[[#This Row],[Costo total]]*1.5</f>
        <v>25.634999999999998</v>
      </c>
      <c r="V1062" s="7">
        <v>25</v>
      </c>
      <c r="W1062" s="7">
        <f>STOCK[[#This Row],[Precio Final]]-STOCK[[#This Row],[Costo total]]</f>
        <v>7.91</v>
      </c>
      <c r="X1062" s="7">
        <f>STOCK[[#This Row],[Ganancia Unitaria]]*STOCK[[#This Row],[Salidas]]</f>
        <v>7.91</v>
      </c>
      <c r="Y1062" s="7" t="s">
        <v>2512</v>
      </c>
      <c r="AA1062" s="7">
        <f>STOCK[[#This Row],[Costo total]]*STOCK[[#This Row],[Entradas]]</f>
        <v>17.09</v>
      </c>
      <c r="AB1062" s="7">
        <f>STOCK[[#This Row],[Stock Actual]]*STOCK[[#This Row],[Costo total]]</f>
        <v>0</v>
      </c>
    </row>
    <row r="1063" spans="1:28" s="12" customFormat="1" ht="50" customHeight="1" x14ac:dyDescent="0.15">
      <c r="A1063" s="12" t="s">
        <v>2415</v>
      </c>
      <c r="B1063" s="70"/>
      <c r="C1063" s="12" t="s">
        <v>4</v>
      </c>
      <c r="D1063" s="12" t="s">
        <v>2693</v>
      </c>
      <c r="E1063" s="12" t="s">
        <v>2346</v>
      </c>
      <c r="F1063" s="12" t="s">
        <v>1760</v>
      </c>
      <c r="G1063" s="12" t="s">
        <v>1874</v>
      </c>
      <c r="H1063" s="12">
        <f>STOCK[[#This Row],[Precio Final]]</f>
        <v>12</v>
      </c>
      <c r="I1063" s="12">
        <f>STOCK[[#This Row],[Precio Venta Ideal (x1.5)]]</f>
        <v>10.56</v>
      </c>
      <c r="J1063" s="87">
        <v>4</v>
      </c>
      <c r="K1063" s="87">
        <f>SUMIFS(VENTAS[Cantidad],VENTAS[Código del producto Vendido],STOCK[[#This Row],[Code]])</f>
        <v>2</v>
      </c>
      <c r="L1063" s="87">
        <f>STOCK[[#This Row],[Entradas]]-STOCK[[#This Row],[Salidas]]</f>
        <v>2</v>
      </c>
      <c r="M1063" s="12">
        <f>STOCK[[#This Row],[Precio Final]]*10%</f>
        <v>1.2000000000000002</v>
      </c>
      <c r="N1063" s="12">
        <v>0</v>
      </c>
      <c r="O1063" s="12">
        <v>0</v>
      </c>
      <c r="P1063" s="12">
        <v>5.24</v>
      </c>
      <c r="Q1063" s="87">
        <v>0</v>
      </c>
      <c r="R1063" s="12">
        <v>0</v>
      </c>
      <c r="S1063" s="12">
        <v>0.6</v>
      </c>
      <c r="T1063" s="12">
        <f>STOCK[[#This Row],[Costo Unitario (USD)]]+STOCK[[#This Row],[Costo Envío (USD)]]+STOCK[[#This Row],[Comisión 10%]]</f>
        <v>7.04</v>
      </c>
      <c r="U1063" s="12">
        <f>STOCK[[#This Row],[Costo total]]*1.5</f>
        <v>10.56</v>
      </c>
      <c r="V1063" s="12">
        <v>12</v>
      </c>
      <c r="W1063" s="12">
        <f>STOCK[[#This Row],[Precio Final]]-STOCK[[#This Row],[Costo total]]</f>
        <v>4.96</v>
      </c>
      <c r="X1063" s="12">
        <f>STOCK[[#This Row],[Ganancia Unitaria]]*STOCK[[#This Row],[Salidas]]</f>
        <v>9.92</v>
      </c>
      <c r="Y1063" s="12" t="s">
        <v>2513</v>
      </c>
      <c r="AA1063" s="12">
        <f>STOCK[[#This Row],[Costo total]]*STOCK[[#This Row],[Entradas]]</f>
        <v>28.16</v>
      </c>
      <c r="AB1063" s="12">
        <f>STOCK[[#This Row],[Stock Actual]]*STOCK[[#This Row],[Costo total]]</f>
        <v>14.08</v>
      </c>
    </row>
    <row r="1064" spans="1:28" s="7" customFormat="1" ht="50" customHeight="1" x14ac:dyDescent="0.15">
      <c r="A1064" s="7" t="s">
        <v>2416</v>
      </c>
      <c r="B1064" s="70"/>
      <c r="C1064" s="7" t="s">
        <v>4</v>
      </c>
      <c r="D1064" s="7" t="s">
        <v>2320</v>
      </c>
      <c r="E1064" s="7" t="s">
        <v>2347</v>
      </c>
      <c r="F1064" s="7" t="s">
        <v>241</v>
      </c>
      <c r="G1064" s="7" t="s">
        <v>1874</v>
      </c>
      <c r="H1064" s="7">
        <f>STOCK[[#This Row],[Precio Final]]</f>
        <v>35</v>
      </c>
      <c r="I1064" s="7">
        <f>STOCK[[#This Row],[Precio Venta Ideal (x1.5)]]</f>
        <v>28.335000000000001</v>
      </c>
      <c r="J1064" s="8">
        <v>2</v>
      </c>
      <c r="K1064" s="8">
        <f>SUMIFS(VENTAS[Cantidad],VENTAS[Código del producto Vendido],STOCK[[#This Row],[Code]])</f>
        <v>2</v>
      </c>
      <c r="L1064" s="8">
        <f>STOCK[[#This Row],[Entradas]]-STOCK[[#This Row],[Salidas]]</f>
        <v>0</v>
      </c>
      <c r="M1064" s="7">
        <f>STOCK[[#This Row],[Precio Final]]*10%</f>
        <v>3.5</v>
      </c>
      <c r="N1064" s="7">
        <v>0</v>
      </c>
      <c r="O1064" s="7">
        <v>0</v>
      </c>
      <c r="P1064" s="7">
        <v>14.79</v>
      </c>
      <c r="Q1064" s="8">
        <v>0</v>
      </c>
      <c r="R1064" s="7">
        <v>0</v>
      </c>
      <c r="S1064" s="7">
        <v>0.6</v>
      </c>
      <c r="T1064" s="12">
        <f>STOCK[[#This Row],[Costo Unitario (USD)]]+STOCK[[#This Row],[Costo Envío (USD)]]+STOCK[[#This Row],[Comisión 10%]]</f>
        <v>18.89</v>
      </c>
      <c r="U1064" s="7">
        <f>STOCK[[#This Row],[Costo total]]*1.5</f>
        <v>28.335000000000001</v>
      </c>
      <c r="V1064" s="7">
        <v>35</v>
      </c>
      <c r="W1064" s="7">
        <f>STOCK[[#This Row],[Precio Final]]-STOCK[[#This Row],[Costo total]]</f>
        <v>16.11</v>
      </c>
      <c r="X1064" s="7">
        <f>STOCK[[#This Row],[Ganancia Unitaria]]*STOCK[[#This Row],[Salidas]]</f>
        <v>32.22</v>
      </c>
      <c r="Y1064" s="7" t="s">
        <v>2514</v>
      </c>
      <c r="AA1064" s="7">
        <f>STOCK[[#This Row],[Costo total]]*STOCK[[#This Row],[Entradas]]</f>
        <v>37.78</v>
      </c>
      <c r="AB1064" s="7">
        <f>STOCK[[#This Row],[Stock Actual]]*STOCK[[#This Row],[Costo total]]</f>
        <v>0</v>
      </c>
    </row>
    <row r="1065" spans="1:28" s="12" customFormat="1" ht="50" customHeight="1" x14ac:dyDescent="0.15">
      <c r="A1065" s="12" t="s">
        <v>2581</v>
      </c>
      <c r="B1065" s="70"/>
      <c r="C1065" s="12" t="s">
        <v>4</v>
      </c>
      <c r="D1065" s="12" t="s">
        <v>2055</v>
      </c>
      <c r="E1065" s="12" t="s">
        <v>2348</v>
      </c>
      <c r="F1065" s="12" t="s">
        <v>2588</v>
      </c>
      <c r="G1065" s="12" t="s">
        <v>1874</v>
      </c>
      <c r="H1065" s="12">
        <f>STOCK[[#This Row],[Precio Final]]</f>
        <v>18</v>
      </c>
      <c r="I1065" s="12">
        <f>STOCK[[#This Row],[Precio Venta Ideal (x1.5)]]</f>
        <v>13.365</v>
      </c>
      <c r="J1065" s="87">
        <v>5</v>
      </c>
      <c r="K1065" s="87">
        <f>SUMIFS(VENTAS[Cantidad],VENTAS[Código del producto Vendido],STOCK[[#This Row],[Code]])</f>
        <v>5</v>
      </c>
      <c r="L1065" s="87">
        <f>STOCK[[#This Row],[Entradas]]-STOCK[[#This Row],[Salidas]]</f>
        <v>0</v>
      </c>
      <c r="M1065" s="12">
        <f>STOCK[[#This Row],[Precio Final]]*10%</f>
        <v>1.8</v>
      </c>
      <c r="N1065" s="12">
        <v>0</v>
      </c>
      <c r="O1065" s="12">
        <v>0</v>
      </c>
      <c r="P1065" s="12">
        <v>6.51</v>
      </c>
      <c r="Q1065" s="87">
        <v>0</v>
      </c>
      <c r="R1065" s="12">
        <v>0</v>
      </c>
      <c r="S1065" s="12">
        <v>0.6</v>
      </c>
      <c r="T1065" s="12">
        <f>STOCK[[#This Row],[Costo Unitario (USD)]]+STOCK[[#This Row],[Costo Envío (USD)]]+STOCK[[#This Row],[Comisión 10%]]</f>
        <v>8.91</v>
      </c>
      <c r="U1065" s="12">
        <f>STOCK[[#This Row],[Costo total]]*1.5</f>
        <v>13.365</v>
      </c>
      <c r="V1065" s="12">
        <v>18</v>
      </c>
      <c r="W1065" s="12">
        <f>STOCK[[#This Row],[Precio Final]]-STOCK[[#This Row],[Costo total]]</f>
        <v>9.09</v>
      </c>
      <c r="X1065" s="12">
        <f>STOCK[[#This Row],[Ganancia Unitaria]]*STOCK[[#This Row],[Salidas]]</f>
        <v>45.45</v>
      </c>
      <c r="Y1065" s="12" t="s">
        <v>2515</v>
      </c>
      <c r="AA1065" s="12">
        <f>STOCK[[#This Row],[Costo total]]*STOCK[[#This Row],[Entradas]]</f>
        <v>44.55</v>
      </c>
      <c r="AB1065" s="12">
        <f>STOCK[[#This Row],[Stock Actual]]*STOCK[[#This Row],[Costo total]]</f>
        <v>0</v>
      </c>
    </row>
    <row r="1066" spans="1:28" s="7" customFormat="1" ht="50" customHeight="1" x14ac:dyDescent="0.15">
      <c r="A1066" s="7" t="s">
        <v>2417</v>
      </c>
      <c r="B1066" s="70"/>
      <c r="C1066" s="7" t="s">
        <v>4</v>
      </c>
      <c r="D1066" s="7" t="s">
        <v>2320</v>
      </c>
      <c r="E1066" s="7" t="s">
        <v>2349</v>
      </c>
      <c r="F1066" s="7" t="s">
        <v>244</v>
      </c>
      <c r="G1066" s="7" t="s">
        <v>1874</v>
      </c>
      <c r="H1066" s="7">
        <f>STOCK[[#This Row],[Precio Final]]</f>
        <v>30</v>
      </c>
      <c r="I1066" s="7">
        <f>STOCK[[#This Row],[Precio Venta Ideal (x1.5)]]</f>
        <v>28.634999999999998</v>
      </c>
      <c r="J1066" s="8">
        <v>1</v>
      </c>
      <c r="K1066" s="8">
        <f>SUMIFS(VENTAS[Cantidad],VENTAS[Código del producto Vendido],STOCK[[#This Row],[Code]])</f>
        <v>1</v>
      </c>
      <c r="L1066" s="8">
        <f>STOCK[[#This Row],[Entradas]]-STOCK[[#This Row],[Salidas]]</f>
        <v>0</v>
      </c>
      <c r="M1066" s="7">
        <f>STOCK[[#This Row],[Precio Final]]*10%</f>
        <v>3</v>
      </c>
      <c r="N1066" s="7">
        <v>0</v>
      </c>
      <c r="O1066" s="7">
        <v>0</v>
      </c>
      <c r="P1066" s="7">
        <v>15.49</v>
      </c>
      <c r="Q1066" s="8">
        <v>0</v>
      </c>
      <c r="R1066" s="7">
        <v>0</v>
      </c>
      <c r="S1066" s="7">
        <v>0.6</v>
      </c>
      <c r="T1066" s="12">
        <f>STOCK[[#This Row],[Costo Unitario (USD)]]+STOCK[[#This Row],[Costo Envío (USD)]]+STOCK[[#This Row],[Comisión 10%]]</f>
        <v>19.09</v>
      </c>
      <c r="U1066" s="7">
        <f>STOCK[[#This Row],[Costo total]]*1.5</f>
        <v>28.634999999999998</v>
      </c>
      <c r="V1066" s="7">
        <v>30</v>
      </c>
      <c r="W1066" s="7">
        <f>STOCK[[#This Row],[Precio Final]]-STOCK[[#This Row],[Costo total]]</f>
        <v>10.91</v>
      </c>
      <c r="X1066" s="7">
        <f>STOCK[[#This Row],[Ganancia Unitaria]]*STOCK[[#This Row],[Salidas]]</f>
        <v>10.91</v>
      </c>
      <c r="Y1066" s="7" t="s">
        <v>2516</v>
      </c>
      <c r="AA1066" s="7">
        <f>STOCK[[#This Row],[Costo total]]*STOCK[[#This Row],[Entradas]]</f>
        <v>19.09</v>
      </c>
      <c r="AB1066" s="7">
        <f>STOCK[[#This Row],[Stock Actual]]*STOCK[[#This Row],[Costo total]]</f>
        <v>0</v>
      </c>
    </row>
    <row r="1067" spans="1:28" s="12" customFormat="1" ht="50" customHeight="1" x14ac:dyDescent="0.15">
      <c r="A1067" s="12" t="s">
        <v>2418</v>
      </c>
      <c r="B1067" s="70"/>
      <c r="C1067" s="12" t="s">
        <v>4</v>
      </c>
      <c r="D1067" s="12" t="s">
        <v>2322</v>
      </c>
      <c r="E1067" s="12" t="s">
        <v>2350</v>
      </c>
      <c r="F1067" s="12" t="s">
        <v>244</v>
      </c>
      <c r="G1067" s="12" t="s">
        <v>1874</v>
      </c>
      <c r="H1067" s="12">
        <f>STOCK[[#This Row],[Precio Final]]</f>
        <v>25</v>
      </c>
      <c r="I1067" s="12">
        <f>STOCK[[#This Row],[Precio Venta Ideal (x1.5)]]</f>
        <v>21.225000000000001</v>
      </c>
      <c r="J1067" s="87">
        <v>2</v>
      </c>
      <c r="K1067" s="87">
        <f>SUMIFS(VENTAS[Cantidad],VENTAS[Código del producto Vendido],STOCK[[#This Row],[Code]])</f>
        <v>2</v>
      </c>
      <c r="L1067" s="87">
        <f>STOCK[[#This Row],[Entradas]]-STOCK[[#This Row],[Salidas]]</f>
        <v>0</v>
      </c>
      <c r="M1067" s="12">
        <f>STOCK[[#This Row],[Precio Final]]*10%</f>
        <v>2.5</v>
      </c>
      <c r="N1067" s="12">
        <v>0</v>
      </c>
      <c r="O1067" s="12">
        <v>0</v>
      </c>
      <c r="P1067" s="12">
        <v>11.05</v>
      </c>
      <c r="Q1067" s="87">
        <v>0</v>
      </c>
      <c r="R1067" s="12">
        <v>0</v>
      </c>
      <c r="S1067" s="12">
        <v>0.6</v>
      </c>
      <c r="T1067" s="12">
        <f>STOCK[[#This Row],[Costo Unitario (USD)]]+STOCK[[#This Row],[Costo Envío (USD)]]+STOCK[[#This Row],[Comisión 10%]]</f>
        <v>14.15</v>
      </c>
      <c r="U1067" s="12">
        <f>STOCK[[#This Row],[Costo total]]*1.5</f>
        <v>21.225000000000001</v>
      </c>
      <c r="V1067" s="12">
        <v>25</v>
      </c>
      <c r="W1067" s="12">
        <f>STOCK[[#This Row],[Precio Final]]-STOCK[[#This Row],[Costo total]]</f>
        <v>10.85</v>
      </c>
      <c r="X1067" s="12">
        <f>STOCK[[#This Row],[Ganancia Unitaria]]*STOCK[[#This Row],[Salidas]]</f>
        <v>21.7</v>
      </c>
      <c r="Y1067" s="12" t="s">
        <v>2517</v>
      </c>
      <c r="AA1067" s="12">
        <f>STOCK[[#This Row],[Costo total]]*STOCK[[#This Row],[Entradas]]</f>
        <v>28.3</v>
      </c>
      <c r="AB1067" s="12">
        <f>STOCK[[#This Row],[Stock Actual]]*STOCK[[#This Row],[Costo total]]</f>
        <v>0</v>
      </c>
    </row>
    <row r="1068" spans="1:28" s="7" customFormat="1" ht="50" customHeight="1" x14ac:dyDescent="0.15">
      <c r="A1068" s="7" t="s">
        <v>2419</v>
      </c>
      <c r="B1068" s="70"/>
      <c r="C1068" s="7" t="s">
        <v>4</v>
      </c>
      <c r="D1068" s="7" t="s">
        <v>2320</v>
      </c>
      <c r="E1068" s="7" t="s">
        <v>2351</v>
      </c>
      <c r="F1068" s="7" t="s">
        <v>241</v>
      </c>
      <c r="G1068" s="7" t="s">
        <v>1874</v>
      </c>
      <c r="H1068" s="7">
        <f>STOCK[[#This Row],[Precio Final]]</f>
        <v>20</v>
      </c>
      <c r="I1068" s="7">
        <f>STOCK[[#This Row],[Precio Venta Ideal (x1.5)]]</f>
        <v>15.885</v>
      </c>
      <c r="J1068" s="8">
        <v>1</v>
      </c>
      <c r="K1068" s="8">
        <f>SUMIFS(VENTAS[Cantidad],VENTAS[Código del producto Vendido],STOCK[[#This Row],[Code]])</f>
        <v>1</v>
      </c>
      <c r="L1068" s="8">
        <f>STOCK[[#This Row],[Entradas]]-STOCK[[#This Row],[Salidas]]</f>
        <v>0</v>
      </c>
      <c r="M1068" s="7">
        <f>STOCK[[#This Row],[Precio Final]]*10%</f>
        <v>2</v>
      </c>
      <c r="N1068" s="7">
        <v>0</v>
      </c>
      <c r="O1068" s="7">
        <v>0</v>
      </c>
      <c r="P1068" s="7">
        <v>7.99</v>
      </c>
      <c r="Q1068" s="8">
        <v>0</v>
      </c>
      <c r="R1068" s="7">
        <v>0</v>
      </c>
      <c r="S1068" s="7">
        <v>0.6</v>
      </c>
      <c r="T1068" s="12">
        <f>STOCK[[#This Row],[Costo Unitario (USD)]]+STOCK[[#This Row],[Costo Envío (USD)]]+STOCK[[#This Row],[Comisión 10%]]</f>
        <v>10.59</v>
      </c>
      <c r="U1068" s="7">
        <f>STOCK[[#This Row],[Costo total]]*1.5</f>
        <v>15.885</v>
      </c>
      <c r="V1068" s="7">
        <v>20</v>
      </c>
      <c r="W1068" s="7">
        <f>STOCK[[#This Row],[Precio Final]]-STOCK[[#This Row],[Costo total]]</f>
        <v>9.41</v>
      </c>
      <c r="X1068" s="7">
        <f>STOCK[[#This Row],[Ganancia Unitaria]]*STOCK[[#This Row],[Salidas]]</f>
        <v>9.41</v>
      </c>
      <c r="Y1068" s="7" t="s">
        <v>2518</v>
      </c>
      <c r="AA1068" s="7">
        <f>STOCK[[#This Row],[Costo total]]*STOCK[[#This Row],[Entradas]]</f>
        <v>10.59</v>
      </c>
      <c r="AB1068" s="7">
        <f>STOCK[[#This Row],[Stock Actual]]*STOCK[[#This Row],[Costo total]]</f>
        <v>0</v>
      </c>
    </row>
    <row r="1069" spans="1:28" s="12" customFormat="1" ht="50" customHeight="1" x14ac:dyDescent="0.15">
      <c r="A1069" s="12" t="s">
        <v>2420</v>
      </c>
      <c r="B1069" s="70"/>
      <c r="C1069" s="12" t="s">
        <v>4</v>
      </c>
      <c r="D1069" s="12" t="s">
        <v>1957</v>
      </c>
      <c r="E1069" s="12" t="s">
        <v>2352</v>
      </c>
      <c r="F1069" s="12" t="s">
        <v>1517</v>
      </c>
      <c r="G1069" s="12" t="s">
        <v>1874</v>
      </c>
      <c r="H1069" s="12">
        <f>STOCK[[#This Row],[Precio Final]]</f>
        <v>10</v>
      </c>
      <c r="I1069" s="12">
        <f>STOCK[[#This Row],[Precio Venta Ideal (x1.5)]]</f>
        <v>6.42</v>
      </c>
      <c r="J1069" s="87">
        <v>5</v>
      </c>
      <c r="K1069" s="87">
        <f>SUMIFS(VENTAS[Cantidad],VENTAS[Código del producto Vendido],STOCK[[#This Row],[Code]])</f>
        <v>5</v>
      </c>
      <c r="L1069" s="87">
        <f>STOCK[[#This Row],[Entradas]]-STOCK[[#This Row],[Salidas]]</f>
        <v>0</v>
      </c>
      <c r="M1069" s="12">
        <f>STOCK[[#This Row],[Precio Final]]*10%</f>
        <v>1</v>
      </c>
      <c r="N1069" s="12">
        <v>0</v>
      </c>
      <c r="O1069" s="12">
        <v>0</v>
      </c>
      <c r="P1069" s="12">
        <v>2.68</v>
      </c>
      <c r="Q1069" s="87">
        <v>0</v>
      </c>
      <c r="R1069" s="12">
        <v>0</v>
      </c>
      <c r="S1069" s="12">
        <v>0.6</v>
      </c>
      <c r="T1069" s="12">
        <f>STOCK[[#This Row],[Costo Unitario (USD)]]+STOCK[[#This Row],[Costo Envío (USD)]]+STOCK[[#This Row],[Comisión 10%]]</f>
        <v>4.28</v>
      </c>
      <c r="U1069" s="12">
        <f>STOCK[[#This Row],[Costo total]]*1.5</f>
        <v>6.42</v>
      </c>
      <c r="V1069" s="12">
        <v>10</v>
      </c>
      <c r="W1069" s="12">
        <f>STOCK[[#This Row],[Precio Final]]-STOCK[[#This Row],[Costo total]]</f>
        <v>5.72</v>
      </c>
      <c r="X1069" s="12">
        <f>STOCK[[#This Row],[Ganancia Unitaria]]*STOCK[[#This Row],[Salidas]]</f>
        <v>28.599999999999998</v>
      </c>
      <c r="Y1069" s="12" t="s">
        <v>2519</v>
      </c>
      <c r="AA1069" s="12">
        <f>STOCK[[#This Row],[Costo total]]*STOCK[[#This Row],[Entradas]]</f>
        <v>21.400000000000002</v>
      </c>
      <c r="AB1069" s="12">
        <f>STOCK[[#This Row],[Stock Actual]]*STOCK[[#This Row],[Costo total]]</f>
        <v>0</v>
      </c>
    </row>
    <row r="1070" spans="1:28" s="7" customFormat="1" ht="50" customHeight="1" x14ac:dyDescent="0.15">
      <c r="A1070" s="7" t="s">
        <v>2421</v>
      </c>
      <c r="B1070" s="70"/>
      <c r="C1070" s="7" t="s">
        <v>4</v>
      </c>
      <c r="D1070" s="7" t="s">
        <v>2320</v>
      </c>
      <c r="E1070" s="7" t="s">
        <v>2353</v>
      </c>
      <c r="F1070" s="7" t="s">
        <v>244</v>
      </c>
      <c r="G1070" s="7" t="s">
        <v>1874</v>
      </c>
      <c r="H1070" s="7">
        <f>STOCK[[#This Row],[Precio Final]]</f>
        <v>25</v>
      </c>
      <c r="I1070" s="7">
        <f>STOCK[[#This Row],[Precio Venta Ideal (x1.5)]]</f>
        <v>22.035</v>
      </c>
      <c r="J1070" s="8">
        <v>1</v>
      </c>
      <c r="K1070" s="8">
        <f>SUMIFS(VENTAS[Cantidad],VENTAS[Código del producto Vendido],STOCK[[#This Row],[Code]])</f>
        <v>1</v>
      </c>
      <c r="L1070" s="8">
        <f>STOCK[[#This Row],[Entradas]]-STOCK[[#This Row],[Salidas]]</f>
        <v>0</v>
      </c>
      <c r="M1070" s="7">
        <f>STOCK[[#This Row],[Precio Final]]*10%</f>
        <v>2.5</v>
      </c>
      <c r="N1070" s="7">
        <v>0</v>
      </c>
      <c r="O1070" s="7">
        <v>0</v>
      </c>
      <c r="P1070" s="7">
        <v>11.59</v>
      </c>
      <c r="Q1070" s="8">
        <v>0</v>
      </c>
      <c r="R1070" s="7">
        <v>0</v>
      </c>
      <c r="S1070" s="7">
        <v>0.6</v>
      </c>
      <c r="T1070" s="12">
        <f>STOCK[[#This Row],[Costo Unitario (USD)]]+STOCK[[#This Row],[Costo Envío (USD)]]+STOCK[[#This Row],[Comisión 10%]]</f>
        <v>14.69</v>
      </c>
      <c r="U1070" s="7">
        <f>STOCK[[#This Row],[Costo total]]*1.5</f>
        <v>22.035</v>
      </c>
      <c r="V1070" s="7">
        <v>25</v>
      </c>
      <c r="W1070" s="7">
        <f>STOCK[[#This Row],[Precio Final]]-STOCK[[#This Row],[Costo total]]</f>
        <v>10.31</v>
      </c>
      <c r="X1070" s="7">
        <f>STOCK[[#This Row],[Ganancia Unitaria]]*STOCK[[#This Row],[Salidas]]</f>
        <v>10.31</v>
      </c>
      <c r="Y1070" s="7" t="s">
        <v>2520</v>
      </c>
      <c r="AA1070" s="7">
        <f>STOCK[[#This Row],[Costo total]]*STOCK[[#This Row],[Entradas]]</f>
        <v>14.69</v>
      </c>
      <c r="AB1070" s="7">
        <f>STOCK[[#This Row],[Stock Actual]]*STOCK[[#This Row],[Costo total]]</f>
        <v>0</v>
      </c>
    </row>
    <row r="1071" spans="1:28" s="12" customFormat="1" ht="50" customHeight="1" x14ac:dyDescent="0.15">
      <c r="A1071" s="12" t="s">
        <v>2422</v>
      </c>
      <c r="B1071" s="70"/>
      <c r="C1071" s="12" t="s">
        <v>4</v>
      </c>
      <c r="D1071" s="12" t="s">
        <v>2320</v>
      </c>
      <c r="E1071" s="12" t="s">
        <v>2594</v>
      </c>
      <c r="F1071" s="12" t="s">
        <v>243</v>
      </c>
      <c r="G1071" s="12" t="s">
        <v>1874</v>
      </c>
      <c r="H1071" s="12">
        <f>STOCK[[#This Row],[Precio Final]]</f>
        <v>25</v>
      </c>
      <c r="I1071" s="12">
        <f>STOCK[[#This Row],[Precio Venta Ideal (x1.5)]]</f>
        <v>22.035</v>
      </c>
      <c r="J1071" s="87">
        <v>3</v>
      </c>
      <c r="K1071" s="87">
        <f>SUMIFS(VENTAS[Cantidad],VENTAS[Código del producto Vendido],STOCK[[#This Row],[Code]])</f>
        <v>3</v>
      </c>
      <c r="L1071" s="87">
        <f>STOCK[[#This Row],[Entradas]]-STOCK[[#This Row],[Salidas]]</f>
        <v>0</v>
      </c>
      <c r="M1071" s="12">
        <f>STOCK[[#This Row],[Precio Final]]*10%</f>
        <v>2.5</v>
      </c>
      <c r="N1071" s="12">
        <v>0</v>
      </c>
      <c r="O1071" s="12">
        <v>0</v>
      </c>
      <c r="P1071" s="12">
        <v>11.59</v>
      </c>
      <c r="Q1071" s="87">
        <v>0</v>
      </c>
      <c r="R1071" s="12">
        <v>0</v>
      </c>
      <c r="S1071" s="12">
        <v>0.6</v>
      </c>
      <c r="T1071" s="12">
        <f>STOCK[[#This Row],[Costo Unitario (USD)]]+STOCK[[#This Row],[Costo Envío (USD)]]+STOCK[[#This Row],[Comisión 10%]]</f>
        <v>14.69</v>
      </c>
      <c r="U1071" s="12">
        <f>STOCK[[#This Row],[Costo total]]*1.5</f>
        <v>22.035</v>
      </c>
      <c r="V1071" s="12">
        <v>25</v>
      </c>
      <c r="W1071" s="12">
        <f>STOCK[[#This Row],[Precio Final]]-STOCK[[#This Row],[Costo total]]</f>
        <v>10.31</v>
      </c>
      <c r="X1071" s="12">
        <f>STOCK[[#This Row],[Ganancia Unitaria]]*STOCK[[#This Row],[Salidas]]</f>
        <v>30.93</v>
      </c>
      <c r="Y1071" s="12" t="s">
        <v>2521</v>
      </c>
      <c r="AA1071" s="12">
        <f>STOCK[[#This Row],[Costo total]]*STOCK[[#This Row],[Entradas]]</f>
        <v>44.07</v>
      </c>
      <c r="AB1071" s="12">
        <f>STOCK[[#This Row],[Stock Actual]]*STOCK[[#This Row],[Costo total]]</f>
        <v>0</v>
      </c>
    </row>
    <row r="1072" spans="1:28" s="7" customFormat="1" ht="50" customHeight="1" x14ac:dyDescent="0.15">
      <c r="A1072" s="7" t="s">
        <v>2423</v>
      </c>
      <c r="B1072" s="70"/>
      <c r="C1072" s="7" t="s">
        <v>4</v>
      </c>
      <c r="D1072" s="7" t="s">
        <v>2324</v>
      </c>
      <c r="E1072" s="7" t="s">
        <v>2350</v>
      </c>
      <c r="F1072" s="7" t="s">
        <v>3091</v>
      </c>
      <c r="G1072" s="7" t="s">
        <v>1874</v>
      </c>
      <c r="H1072" s="7">
        <f>STOCK[[#This Row],[Precio Final]]</f>
        <v>25</v>
      </c>
      <c r="I1072" s="7">
        <f>STOCK[[#This Row],[Precio Venta Ideal (x1.5)]]</f>
        <v>21.225000000000001</v>
      </c>
      <c r="J1072" s="8">
        <v>2</v>
      </c>
      <c r="K1072" s="8">
        <f>SUMIFS(VENTAS[Cantidad],VENTAS[Código del producto Vendido],STOCK[[#This Row],[Code]])</f>
        <v>0</v>
      </c>
      <c r="L1072" s="8">
        <f>STOCK[[#This Row],[Entradas]]-STOCK[[#This Row],[Salidas]]</f>
        <v>2</v>
      </c>
      <c r="M1072" s="7">
        <f>STOCK[[#This Row],[Precio Final]]*10%</f>
        <v>2.5</v>
      </c>
      <c r="N1072" s="7">
        <v>0</v>
      </c>
      <c r="O1072" s="7">
        <v>0</v>
      </c>
      <c r="P1072" s="7">
        <v>11.05</v>
      </c>
      <c r="Q1072" s="8">
        <v>0</v>
      </c>
      <c r="R1072" s="7">
        <v>0</v>
      </c>
      <c r="S1072" s="7">
        <v>0.6</v>
      </c>
      <c r="T1072" s="12">
        <f>STOCK[[#This Row],[Costo Unitario (USD)]]+STOCK[[#This Row],[Costo Envío (USD)]]+STOCK[[#This Row],[Comisión 10%]]</f>
        <v>14.15</v>
      </c>
      <c r="U1072" s="7">
        <f>STOCK[[#This Row],[Costo total]]*1.5</f>
        <v>21.225000000000001</v>
      </c>
      <c r="V1072" s="7">
        <v>25</v>
      </c>
      <c r="W1072" s="7">
        <f>STOCK[[#This Row],[Precio Final]]-STOCK[[#This Row],[Costo total]]</f>
        <v>10.85</v>
      </c>
      <c r="X1072" s="7">
        <f>STOCK[[#This Row],[Ganancia Unitaria]]*STOCK[[#This Row],[Salidas]]</f>
        <v>0</v>
      </c>
      <c r="Y1072" s="7" t="s">
        <v>2522</v>
      </c>
      <c r="AA1072" s="7">
        <f>STOCK[[#This Row],[Costo total]]*STOCK[[#This Row],[Entradas]]</f>
        <v>28.3</v>
      </c>
      <c r="AB1072" s="7">
        <f>STOCK[[#This Row],[Stock Actual]]*STOCK[[#This Row],[Costo total]]</f>
        <v>28.3</v>
      </c>
    </row>
    <row r="1073" spans="1:28" s="12" customFormat="1" ht="50" customHeight="1" x14ac:dyDescent="0.15">
      <c r="A1073" s="12" t="s">
        <v>2424</v>
      </c>
      <c r="B1073" s="70"/>
      <c r="C1073" s="12" t="s">
        <v>4</v>
      </c>
      <c r="D1073" s="12" t="s">
        <v>2055</v>
      </c>
      <c r="E1073" s="12" t="s">
        <v>2354</v>
      </c>
      <c r="F1073" s="12" t="s">
        <v>2585</v>
      </c>
      <c r="G1073" s="12" t="s">
        <v>1874</v>
      </c>
      <c r="H1073" s="12">
        <f>STOCK[[#This Row],[Precio Final]]</f>
        <v>25</v>
      </c>
      <c r="I1073" s="12">
        <f>STOCK[[#This Row],[Precio Venta Ideal (x1.5)]]</f>
        <v>20.384999999999998</v>
      </c>
      <c r="J1073" s="87">
        <v>5</v>
      </c>
      <c r="K1073" s="87">
        <f>SUMIFS(VENTAS[Cantidad],VENTAS[Código del producto Vendido],STOCK[[#This Row],[Code]])</f>
        <v>5</v>
      </c>
      <c r="L1073" s="87">
        <f>STOCK[[#This Row],[Entradas]]-STOCK[[#This Row],[Salidas]]</f>
        <v>0</v>
      </c>
      <c r="M1073" s="12">
        <f>STOCK[[#This Row],[Precio Final]]*10%</f>
        <v>2.5</v>
      </c>
      <c r="N1073" s="12">
        <v>0</v>
      </c>
      <c r="O1073" s="12">
        <v>0</v>
      </c>
      <c r="P1073" s="12">
        <v>10.49</v>
      </c>
      <c r="Q1073" s="87">
        <v>0</v>
      </c>
      <c r="R1073" s="12">
        <v>0</v>
      </c>
      <c r="S1073" s="12">
        <v>0.6</v>
      </c>
      <c r="T1073" s="12">
        <f>STOCK[[#This Row],[Costo Unitario (USD)]]+STOCK[[#This Row],[Costo Envío (USD)]]+STOCK[[#This Row],[Comisión 10%]]</f>
        <v>13.59</v>
      </c>
      <c r="U1073" s="12">
        <f>STOCK[[#This Row],[Costo total]]*1.5</f>
        <v>20.384999999999998</v>
      </c>
      <c r="V1073" s="12">
        <v>25</v>
      </c>
      <c r="W1073" s="12">
        <f>STOCK[[#This Row],[Precio Final]]-STOCK[[#This Row],[Costo total]]</f>
        <v>11.41</v>
      </c>
      <c r="X1073" s="12">
        <f>STOCK[[#This Row],[Ganancia Unitaria]]*STOCK[[#This Row],[Salidas]]</f>
        <v>57.05</v>
      </c>
      <c r="Y1073" s="12" t="s">
        <v>2523</v>
      </c>
      <c r="AA1073" s="12">
        <f>STOCK[[#This Row],[Costo total]]*STOCK[[#This Row],[Entradas]]</f>
        <v>67.95</v>
      </c>
      <c r="AB1073" s="12">
        <f>STOCK[[#This Row],[Stock Actual]]*STOCK[[#This Row],[Costo total]]</f>
        <v>0</v>
      </c>
    </row>
    <row r="1074" spans="1:28" s="7" customFormat="1" ht="50" customHeight="1" x14ac:dyDescent="0.15">
      <c r="A1074" s="7" t="s">
        <v>2425</v>
      </c>
      <c r="B1074" s="70"/>
      <c r="C1074" s="7" t="s">
        <v>4</v>
      </c>
      <c r="D1074" s="7" t="s">
        <v>2324</v>
      </c>
      <c r="E1074" s="7" t="s">
        <v>2323</v>
      </c>
      <c r="F1074" s="7" t="s">
        <v>243</v>
      </c>
      <c r="G1074" s="7" t="s">
        <v>1874</v>
      </c>
      <c r="H1074" s="7">
        <f>STOCK[[#This Row],[Precio Final]]</f>
        <v>25</v>
      </c>
      <c r="I1074" s="7">
        <f>STOCK[[#This Row],[Precio Venta Ideal (x1.5)]]</f>
        <v>19.934999999999999</v>
      </c>
      <c r="J1074" s="8">
        <v>2</v>
      </c>
      <c r="K1074" s="8">
        <f>SUMIFS(VENTAS[Cantidad],VENTAS[Código del producto Vendido],STOCK[[#This Row],[Code]])</f>
        <v>2</v>
      </c>
      <c r="L1074" s="8">
        <f>STOCK[[#This Row],[Entradas]]-STOCK[[#This Row],[Salidas]]</f>
        <v>0</v>
      </c>
      <c r="M1074" s="7">
        <f>STOCK[[#This Row],[Precio Final]]*10%</f>
        <v>2.5</v>
      </c>
      <c r="N1074" s="7">
        <v>0</v>
      </c>
      <c r="O1074" s="7">
        <v>0</v>
      </c>
      <c r="P1074" s="7">
        <v>10.19</v>
      </c>
      <c r="Q1074" s="8">
        <v>0</v>
      </c>
      <c r="R1074" s="7">
        <v>0</v>
      </c>
      <c r="S1074" s="7">
        <v>0.6</v>
      </c>
      <c r="T1074" s="12">
        <f>STOCK[[#This Row],[Costo Unitario (USD)]]+STOCK[[#This Row],[Costo Envío (USD)]]+STOCK[[#This Row],[Comisión 10%]]</f>
        <v>13.29</v>
      </c>
      <c r="U1074" s="7">
        <f>STOCK[[#This Row],[Costo total]]*1.5</f>
        <v>19.934999999999999</v>
      </c>
      <c r="V1074" s="7">
        <v>25</v>
      </c>
      <c r="W1074" s="7">
        <f>STOCK[[#This Row],[Precio Final]]-STOCK[[#This Row],[Costo total]]</f>
        <v>11.71</v>
      </c>
      <c r="X1074" s="7">
        <f>STOCK[[#This Row],[Ganancia Unitaria]]*STOCK[[#This Row],[Salidas]]</f>
        <v>23.42</v>
      </c>
      <c r="Y1074" s="7" t="s">
        <v>2524</v>
      </c>
      <c r="AA1074" s="7">
        <f>STOCK[[#This Row],[Costo total]]*STOCK[[#This Row],[Entradas]]</f>
        <v>26.58</v>
      </c>
      <c r="AB1074" s="7">
        <f>STOCK[[#This Row],[Stock Actual]]*STOCK[[#This Row],[Costo total]]</f>
        <v>0</v>
      </c>
    </row>
    <row r="1075" spans="1:28" s="12" customFormat="1" ht="50" customHeight="1" x14ac:dyDescent="0.15">
      <c r="A1075" s="12" t="s">
        <v>2582</v>
      </c>
      <c r="B1075" s="70"/>
      <c r="C1075" s="12" t="s">
        <v>4</v>
      </c>
      <c r="D1075" s="12" t="s">
        <v>2324</v>
      </c>
      <c r="E1075" s="12" t="s">
        <v>2355</v>
      </c>
      <c r="F1075" s="12" t="s">
        <v>241</v>
      </c>
      <c r="G1075" s="12" t="s">
        <v>1874</v>
      </c>
      <c r="H1075" s="12">
        <f>STOCK[[#This Row],[Precio Final]]</f>
        <v>15</v>
      </c>
      <c r="I1075" s="12">
        <f>STOCK[[#This Row],[Precio Venta Ideal (x1.5)]]</f>
        <v>9.2850000000000001</v>
      </c>
      <c r="J1075" s="87">
        <v>2</v>
      </c>
      <c r="K1075" s="87">
        <f>SUMIFS(VENTAS[Cantidad],VENTAS[Código del producto Vendido],STOCK[[#This Row],[Code]])</f>
        <v>0</v>
      </c>
      <c r="L1075" s="87">
        <f>STOCK[[#This Row],[Entradas]]-STOCK[[#This Row],[Salidas]]</f>
        <v>2</v>
      </c>
      <c r="M1075" s="12">
        <f>STOCK[[#This Row],[Precio Final]]*10%</f>
        <v>1.5</v>
      </c>
      <c r="N1075" s="12">
        <v>0</v>
      </c>
      <c r="O1075" s="12">
        <v>0</v>
      </c>
      <c r="P1075" s="12">
        <v>4.09</v>
      </c>
      <c r="Q1075" s="87">
        <v>0</v>
      </c>
      <c r="R1075" s="12">
        <v>0</v>
      </c>
      <c r="S1075" s="12">
        <v>0.6</v>
      </c>
      <c r="T1075" s="12">
        <f>STOCK[[#This Row],[Costo Unitario (USD)]]+STOCK[[#This Row],[Costo Envío (USD)]]+STOCK[[#This Row],[Comisión 10%]]</f>
        <v>6.1899999999999995</v>
      </c>
      <c r="U1075" s="12">
        <f>STOCK[[#This Row],[Costo total]]*1.5</f>
        <v>9.2850000000000001</v>
      </c>
      <c r="V1075" s="12">
        <v>15</v>
      </c>
      <c r="W1075" s="12">
        <f>STOCK[[#This Row],[Precio Final]]-STOCK[[#This Row],[Costo total]]</f>
        <v>8.81</v>
      </c>
      <c r="X1075" s="12">
        <f>STOCK[[#This Row],[Ganancia Unitaria]]*STOCK[[#This Row],[Salidas]]</f>
        <v>0</v>
      </c>
      <c r="Y1075" s="12" t="s">
        <v>2525</v>
      </c>
      <c r="AA1075" s="12">
        <f>STOCK[[#This Row],[Costo total]]*STOCK[[#This Row],[Entradas]]</f>
        <v>12.379999999999999</v>
      </c>
      <c r="AB1075" s="12">
        <f>STOCK[[#This Row],[Stock Actual]]*STOCK[[#This Row],[Costo total]]</f>
        <v>12.379999999999999</v>
      </c>
    </row>
    <row r="1076" spans="1:28" s="7" customFormat="1" ht="50" customHeight="1" x14ac:dyDescent="0.15">
      <c r="A1076" s="7" t="s">
        <v>2426</v>
      </c>
      <c r="B1076" s="70"/>
      <c r="C1076" s="7" t="s">
        <v>4</v>
      </c>
      <c r="D1076" s="7" t="s">
        <v>2322</v>
      </c>
      <c r="E1076" s="7" t="s">
        <v>2356</v>
      </c>
      <c r="F1076" s="7" t="s">
        <v>403</v>
      </c>
      <c r="G1076" s="7" t="s">
        <v>1874</v>
      </c>
      <c r="H1076" s="7">
        <f>STOCK[[#This Row],[Precio Final]]</f>
        <v>20</v>
      </c>
      <c r="I1076" s="7">
        <f>STOCK[[#This Row],[Precio Venta Ideal (x1.5)]]</f>
        <v>11.984999999999999</v>
      </c>
      <c r="J1076" s="8">
        <v>1</v>
      </c>
      <c r="K1076" s="8">
        <f>SUMIFS(VENTAS[Cantidad],VENTAS[Código del producto Vendido],STOCK[[#This Row],[Code]])</f>
        <v>1</v>
      </c>
      <c r="L1076" s="8">
        <f>STOCK[[#This Row],[Entradas]]-STOCK[[#This Row],[Salidas]]</f>
        <v>0</v>
      </c>
      <c r="M1076" s="7">
        <f>STOCK[[#This Row],[Precio Final]]*10%</f>
        <v>2</v>
      </c>
      <c r="N1076" s="7">
        <v>0</v>
      </c>
      <c r="O1076" s="7">
        <v>0</v>
      </c>
      <c r="P1076" s="7">
        <v>5.39</v>
      </c>
      <c r="Q1076" s="8">
        <v>0</v>
      </c>
      <c r="R1076" s="7">
        <v>0</v>
      </c>
      <c r="S1076" s="7">
        <v>0.6</v>
      </c>
      <c r="T1076" s="12">
        <f>STOCK[[#This Row],[Costo Unitario (USD)]]+STOCK[[#This Row],[Costo Envío (USD)]]+STOCK[[#This Row],[Comisión 10%]]</f>
        <v>7.9899999999999993</v>
      </c>
      <c r="U1076" s="7">
        <f>STOCK[[#This Row],[Costo total]]*1.5</f>
        <v>11.984999999999999</v>
      </c>
      <c r="V1076" s="7">
        <v>20</v>
      </c>
      <c r="W1076" s="7">
        <f>STOCK[[#This Row],[Precio Final]]-STOCK[[#This Row],[Costo total]]</f>
        <v>12.010000000000002</v>
      </c>
      <c r="X1076" s="7">
        <f>STOCK[[#This Row],[Ganancia Unitaria]]*STOCK[[#This Row],[Salidas]]</f>
        <v>12.010000000000002</v>
      </c>
      <c r="Y1076" s="7" t="s">
        <v>2526</v>
      </c>
      <c r="AA1076" s="7">
        <f>STOCK[[#This Row],[Costo total]]*STOCK[[#This Row],[Entradas]]</f>
        <v>7.9899999999999993</v>
      </c>
      <c r="AB1076" s="7">
        <f>STOCK[[#This Row],[Stock Actual]]*STOCK[[#This Row],[Costo total]]</f>
        <v>0</v>
      </c>
    </row>
    <row r="1077" spans="1:28" s="12" customFormat="1" ht="50" customHeight="1" x14ac:dyDescent="0.15">
      <c r="A1077" s="12" t="s">
        <v>2427</v>
      </c>
      <c r="B1077" s="70"/>
      <c r="C1077" s="12" t="s">
        <v>4</v>
      </c>
      <c r="D1077" s="12" t="s">
        <v>2324</v>
      </c>
      <c r="E1077" s="12" t="s">
        <v>2357</v>
      </c>
      <c r="F1077" s="12" t="s">
        <v>243</v>
      </c>
      <c r="G1077" s="12" t="s">
        <v>1874</v>
      </c>
      <c r="H1077" s="12">
        <f>STOCK[[#This Row],[Precio Final]]</f>
        <v>20</v>
      </c>
      <c r="I1077" s="12">
        <f>STOCK[[#This Row],[Precio Venta Ideal (x1.5)]]</f>
        <v>15.99</v>
      </c>
      <c r="J1077" s="87">
        <v>1</v>
      </c>
      <c r="K1077" s="87">
        <f>SUMIFS(VENTAS[Cantidad],VENTAS[Código del producto Vendido],STOCK[[#This Row],[Code]])</f>
        <v>1</v>
      </c>
      <c r="L1077" s="87">
        <f>STOCK[[#This Row],[Entradas]]-STOCK[[#This Row],[Salidas]]</f>
        <v>0</v>
      </c>
      <c r="M1077" s="12">
        <f>STOCK[[#This Row],[Precio Final]]*10%</f>
        <v>2</v>
      </c>
      <c r="N1077" s="12">
        <v>0</v>
      </c>
      <c r="O1077" s="12">
        <v>0</v>
      </c>
      <c r="P1077" s="12">
        <v>8.06</v>
      </c>
      <c r="Q1077" s="87">
        <v>0</v>
      </c>
      <c r="R1077" s="12">
        <v>0</v>
      </c>
      <c r="S1077" s="12">
        <v>0.6</v>
      </c>
      <c r="T1077" s="12">
        <f>STOCK[[#This Row],[Costo Unitario (USD)]]+STOCK[[#This Row],[Costo Envío (USD)]]+STOCK[[#This Row],[Comisión 10%]]</f>
        <v>10.66</v>
      </c>
      <c r="U1077" s="12">
        <f>STOCK[[#This Row],[Costo total]]*1.5</f>
        <v>15.99</v>
      </c>
      <c r="V1077" s="12">
        <v>20</v>
      </c>
      <c r="W1077" s="12">
        <f>STOCK[[#This Row],[Precio Final]]-STOCK[[#This Row],[Costo total]]</f>
        <v>9.34</v>
      </c>
      <c r="X1077" s="12">
        <f>STOCK[[#This Row],[Ganancia Unitaria]]*STOCK[[#This Row],[Salidas]]</f>
        <v>9.34</v>
      </c>
      <c r="Y1077" s="12" t="s">
        <v>2527</v>
      </c>
      <c r="AA1077" s="12">
        <f>STOCK[[#This Row],[Costo total]]*STOCK[[#This Row],[Entradas]]</f>
        <v>10.66</v>
      </c>
      <c r="AB1077" s="12">
        <f>STOCK[[#This Row],[Stock Actual]]*STOCK[[#This Row],[Costo total]]</f>
        <v>0</v>
      </c>
    </row>
    <row r="1078" spans="1:28" s="7" customFormat="1" ht="50" customHeight="1" x14ac:dyDescent="0.15">
      <c r="A1078" s="7" t="s">
        <v>2428</v>
      </c>
      <c r="B1078" s="70"/>
      <c r="C1078" s="7" t="s">
        <v>4</v>
      </c>
      <c r="D1078" s="7" t="s">
        <v>2337</v>
      </c>
      <c r="E1078" s="7" t="s">
        <v>2357</v>
      </c>
      <c r="F1078" s="7" t="s">
        <v>241</v>
      </c>
      <c r="G1078" s="7" t="s">
        <v>1874</v>
      </c>
      <c r="H1078" s="7">
        <f>STOCK[[#This Row],[Precio Final]]</f>
        <v>20</v>
      </c>
      <c r="I1078" s="7">
        <f>STOCK[[#This Row],[Precio Venta Ideal (x1.5)]]</f>
        <v>15.99</v>
      </c>
      <c r="J1078" s="8">
        <v>1</v>
      </c>
      <c r="K1078" s="8">
        <f>SUMIFS(VENTAS[Cantidad],VENTAS[Código del producto Vendido],STOCK[[#This Row],[Code]])</f>
        <v>1</v>
      </c>
      <c r="L1078" s="8">
        <f>STOCK[[#This Row],[Entradas]]-STOCK[[#This Row],[Salidas]]</f>
        <v>0</v>
      </c>
      <c r="M1078" s="7">
        <f>STOCK[[#This Row],[Precio Final]]*10%</f>
        <v>2</v>
      </c>
      <c r="N1078" s="7">
        <v>0</v>
      </c>
      <c r="O1078" s="7">
        <v>0</v>
      </c>
      <c r="P1078" s="7">
        <v>8.06</v>
      </c>
      <c r="Q1078" s="8">
        <v>0</v>
      </c>
      <c r="R1078" s="7">
        <v>0</v>
      </c>
      <c r="S1078" s="7">
        <v>0.6</v>
      </c>
      <c r="T1078" s="12">
        <f>STOCK[[#This Row],[Costo Unitario (USD)]]+STOCK[[#This Row],[Costo Envío (USD)]]+STOCK[[#This Row],[Comisión 10%]]</f>
        <v>10.66</v>
      </c>
      <c r="U1078" s="7">
        <f>STOCK[[#This Row],[Costo total]]*1.5</f>
        <v>15.99</v>
      </c>
      <c r="V1078" s="7">
        <v>20</v>
      </c>
      <c r="W1078" s="7">
        <f>STOCK[[#This Row],[Precio Final]]-STOCK[[#This Row],[Costo total]]</f>
        <v>9.34</v>
      </c>
      <c r="X1078" s="7">
        <f>STOCK[[#This Row],[Ganancia Unitaria]]*STOCK[[#This Row],[Salidas]]</f>
        <v>9.34</v>
      </c>
      <c r="Y1078" s="7" t="s">
        <v>2528</v>
      </c>
      <c r="AA1078" s="7">
        <f>STOCK[[#This Row],[Costo total]]*STOCK[[#This Row],[Entradas]]</f>
        <v>10.66</v>
      </c>
      <c r="AB1078" s="7">
        <f>STOCK[[#This Row],[Stock Actual]]*STOCK[[#This Row],[Costo total]]</f>
        <v>0</v>
      </c>
    </row>
    <row r="1079" spans="1:28" s="12" customFormat="1" ht="50" customHeight="1" x14ac:dyDescent="0.15">
      <c r="A1079" s="12" t="s">
        <v>2429</v>
      </c>
      <c r="B1079" s="70"/>
      <c r="C1079" s="12" t="s">
        <v>4</v>
      </c>
      <c r="D1079" s="12" t="s">
        <v>26</v>
      </c>
      <c r="E1079" s="12" t="s">
        <v>2347</v>
      </c>
      <c r="F1079" s="12" t="s">
        <v>238</v>
      </c>
      <c r="G1079" s="12" t="s">
        <v>1874</v>
      </c>
      <c r="H1079" s="12">
        <f>STOCK[[#This Row],[Precio Final]]</f>
        <v>35</v>
      </c>
      <c r="I1079" s="12">
        <f>STOCK[[#This Row],[Precio Venta Ideal (x1.5)]]</f>
        <v>28.335000000000001</v>
      </c>
      <c r="J1079" s="87">
        <v>2</v>
      </c>
      <c r="K1079" s="87">
        <f>SUMIFS(VENTAS[Cantidad],VENTAS[Código del producto Vendido],STOCK[[#This Row],[Code]])</f>
        <v>1</v>
      </c>
      <c r="L1079" s="87">
        <f>STOCK[[#This Row],[Entradas]]-STOCK[[#This Row],[Salidas]]</f>
        <v>1</v>
      </c>
      <c r="M1079" s="12">
        <f>STOCK[[#This Row],[Precio Final]]*10%</f>
        <v>3.5</v>
      </c>
      <c r="N1079" s="12">
        <v>0</v>
      </c>
      <c r="O1079" s="12">
        <v>0</v>
      </c>
      <c r="P1079" s="12">
        <v>14.79</v>
      </c>
      <c r="Q1079" s="87">
        <v>0</v>
      </c>
      <c r="R1079" s="12">
        <v>0</v>
      </c>
      <c r="S1079" s="12">
        <v>0.6</v>
      </c>
      <c r="T1079" s="12">
        <f>STOCK[[#This Row],[Costo Unitario (USD)]]+STOCK[[#This Row],[Costo Envío (USD)]]+STOCK[[#This Row],[Comisión 10%]]</f>
        <v>18.89</v>
      </c>
      <c r="U1079" s="12">
        <f>STOCK[[#This Row],[Costo total]]*1.5</f>
        <v>28.335000000000001</v>
      </c>
      <c r="V1079" s="12">
        <v>35</v>
      </c>
      <c r="W1079" s="12">
        <f>STOCK[[#This Row],[Precio Final]]-STOCK[[#This Row],[Costo total]]</f>
        <v>16.11</v>
      </c>
      <c r="X1079" s="12">
        <f>STOCK[[#This Row],[Ganancia Unitaria]]*STOCK[[#This Row],[Salidas]]</f>
        <v>16.11</v>
      </c>
      <c r="Y1079" s="12" t="s">
        <v>2529</v>
      </c>
      <c r="AA1079" s="12">
        <f>STOCK[[#This Row],[Costo total]]*STOCK[[#This Row],[Entradas]]</f>
        <v>37.78</v>
      </c>
      <c r="AB1079" s="12">
        <f>STOCK[[#This Row],[Stock Actual]]*STOCK[[#This Row],[Costo total]]</f>
        <v>18.89</v>
      </c>
    </row>
    <row r="1080" spans="1:28" s="7" customFormat="1" ht="50" customHeight="1" x14ac:dyDescent="0.15">
      <c r="A1080" s="7" t="s">
        <v>2430</v>
      </c>
      <c r="B1080" s="70"/>
      <c r="C1080" s="7" t="s">
        <v>4</v>
      </c>
      <c r="D1080" s="7" t="s">
        <v>26</v>
      </c>
      <c r="E1080" s="7" t="s">
        <v>2358</v>
      </c>
      <c r="F1080" s="7" t="s">
        <v>243</v>
      </c>
      <c r="G1080" s="7" t="s">
        <v>1874</v>
      </c>
      <c r="H1080" s="7">
        <f>STOCK[[#This Row],[Precio Final]]</f>
        <v>30</v>
      </c>
      <c r="I1080" s="7">
        <f>STOCK[[#This Row],[Precio Venta Ideal (x1.5)]]</f>
        <v>22.664999999999999</v>
      </c>
      <c r="J1080" s="8">
        <v>0</v>
      </c>
      <c r="K1080" s="8">
        <f>SUMIFS(VENTAS[Cantidad],VENTAS[Código del producto Vendido],STOCK[[#This Row],[Code]])</f>
        <v>0</v>
      </c>
      <c r="L1080" s="8">
        <f>STOCK[[#This Row],[Entradas]]-STOCK[[#This Row],[Salidas]]</f>
        <v>0</v>
      </c>
      <c r="M1080" s="7">
        <f>STOCK[[#This Row],[Precio Final]]*10%</f>
        <v>3</v>
      </c>
      <c r="N1080" s="7">
        <v>0</v>
      </c>
      <c r="O1080" s="7">
        <v>0</v>
      </c>
      <c r="P1080" s="7">
        <v>11.51</v>
      </c>
      <c r="Q1080" s="8">
        <v>0</v>
      </c>
      <c r="R1080" s="7">
        <v>0</v>
      </c>
      <c r="S1080" s="7">
        <v>0.6</v>
      </c>
      <c r="T1080" s="12">
        <f>STOCK[[#This Row],[Costo Unitario (USD)]]+STOCK[[#This Row],[Costo Envío (USD)]]+STOCK[[#This Row],[Comisión 10%]]</f>
        <v>15.11</v>
      </c>
      <c r="U1080" s="7">
        <f>STOCK[[#This Row],[Costo total]]*1.5</f>
        <v>22.664999999999999</v>
      </c>
      <c r="V1080" s="7">
        <v>30</v>
      </c>
      <c r="W1080" s="7">
        <f>STOCK[[#This Row],[Precio Final]]-STOCK[[#This Row],[Costo total]]</f>
        <v>14.89</v>
      </c>
      <c r="X1080" s="7">
        <f>STOCK[[#This Row],[Ganancia Unitaria]]*STOCK[[#This Row],[Salidas]]</f>
        <v>0</v>
      </c>
      <c r="Y1080" s="7" t="s">
        <v>2530</v>
      </c>
      <c r="AA1080" s="7">
        <f>STOCK[[#This Row],[Costo total]]*STOCK[[#This Row],[Entradas]]</f>
        <v>0</v>
      </c>
      <c r="AB1080" s="7">
        <f>STOCK[[#This Row],[Stock Actual]]*STOCK[[#This Row],[Costo total]]</f>
        <v>0</v>
      </c>
    </row>
    <row r="1081" spans="1:28" s="12" customFormat="1" ht="50" customHeight="1" x14ac:dyDescent="0.15">
      <c r="A1081" s="12" t="s">
        <v>2431</v>
      </c>
      <c r="B1081" s="70"/>
      <c r="C1081" s="12" t="s">
        <v>4</v>
      </c>
      <c r="D1081" s="12" t="s">
        <v>26</v>
      </c>
      <c r="E1081" s="12" t="s">
        <v>2358</v>
      </c>
      <c r="F1081" s="12" t="s">
        <v>244</v>
      </c>
      <c r="G1081" s="12" t="s">
        <v>1874</v>
      </c>
      <c r="H1081" s="12">
        <f>STOCK[[#This Row],[Precio Final]]</f>
        <v>30</v>
      </c>
      <c r="I1081" s="12">
        <f>STOCK[[#This Row],[Precio Venta Ideal (x1.5)]]</f>
        <v>22.664999999999999</v>
      </c>
      <c r="J1081" s="87">
        <v>0</v>
      </c>
      <c r="K1081" s="87">
        <f>SUMIFS(VENTAS[Cantidad],VENTAS[Código del producto Vendido],STOCK[[#This Row],[Code]])</f>
        <v>0</v>
      </c>
      <c r="L1081" s="87">
        <f>STOCK[[#This Row],[Entradas]]-STOCK[[#This Row],[Salidas]]</f>
        <v>0</v>
      </c>
      <c r="M1081" s="12">
        <f>STOCK[[#This Row],[Precio Final]]*10%</f>
        <v>3</v>
      </c>
      <c r="N1081" s="12">
        <v>0</v>
      </c>
      <c r="O1081" s="12">
        <v>0</v>
      </c>
      <c r="P1081" s="12">
        <v>11.51</v>
      </c>
      <c r="Q1081" s="87">
        <v>0</v>
      </c>
      <c r="R1081" s="12">
        <v>0</v>
      </c>
      <c r="S1081" s="12">
        <v>0.6</v>
      </c>
      <c r="T1081" s="12">
        <f>STOCK[[#This Row],[Costo Unitario (USD)]]+STOCK[[#This Row],[Costo Envío (USD)]]+STOCK[[#This Row],[Comisión 10%]]</f>
        <v>15.11</v>
      </c>
      <c r="U1081" s="12">
        <f>STOCK[[#This Row],[Costo total]]*1.5</f>
        <v>22.664999999999999</v>
      </c>
      <c r="V1081" s="12">
        <v>30</v>
      </c>
      <c r="W1081" s="12">
        <f>STOCK[[#This Row],[Precio Final]]-STOCK[[#This Row],[Costo total]]</f>
        <v>14.89</v>
      </c>
      <c r="X1081" s="12">
        <f>STOCK[[#This Row],[Ganancia Unitaria]]*STOCK[[#This Row],[Salidas]]</f>
        <v>0</v>
      </c>
      <c r="Y1081" s="12" t="s">
        <v>2531</v>
      </c>
      <c r="AA1081" s="12">
        <f>STOCK[[#This Row],[Costo total]]*STOCK[[#This Row],[Entradas]]</f>
        <v>0</v>
      </c>
      <c r="AB1081" s="12">
        <f>STOCK[[#This Row],[Stock Actual]]*STOCK[[#This Row],[Costo total]]</f>
        <v>0</v>
      </c>
    </row>
    <row r="1082" spans="1:28" s="7" customFormat="1" ht="50" customHeight="1" x14ac:dyDescent="0.15">
      <c r="A1082" s="7" t="s">
        <v>2432</v>
      </c>
      <c r="B1082" s="70"/>
      <c r="C1082" s="7" t="s">
        <v>4</v>
      </c>
      <c r="D1082" s="7" t="s">
        <v>2359</v>
      </c>
      <c r="E1082" s="7" t="s">
        <v>2703</v>
      </c>
      <c r="F1082" s="7" t="s">
        <v>239</v>
      </c>
      <c r="G1082" s="7" t="s">
        <v>1874</v>
      </c>
      <c r="H1082" s="7">
        <f>STOCK[[#This Row],[Precio Final]]</f>
        <v>20</v>
      </c>
      <c r="I1082" s="7">
        <f>STOCK[[#This Row],[Precio Venta Ideal (x1.5)]]</f>
        <v>15.285</v>
      </c>
      <c r="J1082" s="8">
        <v>2</v>
      </c>
      <c r="K1082" s="8">
        <f>SUMIFS(VENTAS[Cantidad],VENTAS[Código del producto Vendido],STOCK[[#This Row],[Code]])</f>
        <v>0</v>
      </c>
      <c r="L1082" s="8">
        <f>STOCK[[#This Row],[Entradas]]-STOCK[[#This Row],[Salidas]]</f>
        <v>2</v>
      </c>
      <c r="M1082" s="7">
        <f>STOCK[[#This Row],[Precio Final]]*10%</f>
        <v>2</v>
      </c>
      <c r="N1082" s="7">
        <v>0</v>
      </c>
      <c r="O1082" s="7">
        <v>0</v>
      </c>
      <c r="P1082" s="7">
        <v>7.59</v>
      </c>
      <c r="Q1082" s="8">
        <v>0</v>
      </c>
      <c r="R1082" s="7">
        <v>0</v>
      </c>
      <c r="S1082" s="7">
        <v>0.6</v>
      </c>
      <c r="T1082" s="12">
        <f>STOCK[[#This Row],[Costo Unitario (USD)]]+STOCK[[#This Row],[Costo Envío (USD)]]+STOCK[[#This Row],[Comisión 10%]]</f>
        <v>10.19</v>
      </c>
      <c r="U1082" s="7">
        <f>STOCK[[#This Row],[Costo total]]*1.5</f>
        <v>15.285</v>
      </c>
      <c r="V1082" s="7">
        <v>20</v>
      </c>
      <c r="W1082" s="7">
        <f>STOCK[[#This Row],[Precio Final]]-STOCK[[#This Row],[Costo total]]</f>
        <v>9.81</v>
      </c>
      <c r="X1082" s="7">
        <f>STOCK[[#This Row],[Ganancia Unitaria]]*STOCK[[#This Row],[Salidas]]</f>
        <v>0</v>
      </c>
      <c r="Y1082" s="7" t="s">
        <v>2532</v>
      </c>
      <c r="AA1082" s="7">
        <f>STOCK[[#This Row],[Costo total]]*STOCK[[#This Row],[Entradas]]</f>
        <v>20.38</v>
      </c>
      <c r="AB1082" s="7">
        <f>STOCK[[#This Row],[Stock Actual]]*STOCK[[#This Row],[Costo total]]</f>
        <v>20.38</v>
      </c>
    </row>
    <row r="1083" spans="1:28" s="12" customFormat="1" ht="50" customHeight="1" x14ac:dyDescent="0.15">
      <c r="A1083" s="12" t="s">
        <v>2433</v>
      </c>
      <c r="B1083" s="70"/>
      <c r="C1083" s="12" t="s">
        <v>4</v>
      </c>
      <c r="D1083" s="12" t="s">
        <v>2359</v>
      </c>
      <c r="E1083" s="12" t="s">
        <v>2703</v>
      </c>
      <c r="F1083" s="12" t="s">
        <v>244</v>
      </c>
      <c r="G1083" s="12" t="s">
        <v>1874</v>
      </c>
      <c r="H1083" s="12">
        <f>STOCK[[#This Row],[Precio Final]]</f>
        <v>20</v>
      </c>
      <c r="I1083" s="12">
        <f>STOCK[[#This Row],[Precio Venta Ideal (x1.5)]]</f>
        <v>15.285</v>
      </c>
      <c r="J1083" s="87">
        <v>2</v>
      </c>
      <c r="K1083" s="87">
        <f>SUMIFS(VENTAS[Cantidad],VENTAS[Código del producto Vendido],STOCK[[#This Row],[Code]])</f>
        <v>0</v>
      </c>
      <c r="L1083" s="87">
        <f>STOCK[[#This Row],[Entradas]]-STOCK[[#This Row],[Salidas]]</f>
        <v>2</v>
      </c>
      <c r="M1083" s="12">
        <f>STOCK[[#This Row],[Precio Final]]*10%</f>
        <v>2</v>
      </c>
      <c r="N1083" s="12">
        <v>0</v>
      </c>
      <c r="O1083" s="12">
        <v>0</v>
      </c>
      <c r="P1083" s="12">
        <v>7.59</v>
      </c>
      <c r="Q1083" s="87">
        <v>0</v>
      </c>
      <c r="R1083" s="12">
        <v>0</v>
      </c>
      <c r="S1083" s="12">
        <v>0.6</v>
      </c>
      <c r="T1083" s="12">
        <f>STOCK[[#This Row],[Costo Unitario (USD)]]+STOCK[[#This Row],[Costo Envío (USD)]]+STOCK[[#This Row],[Comisión 10%]]</f>
        <v>10.19</v>
      </c>
      <c r="U1083" s="12">
        <f>STOCK[[#This Row],[Costo total]]*1.5</f>
        <v>15.285</v>
      </c>
      <c r="V1083" s="12">
        <v>20</v>
      </c>
      <c r="W1083" s="12">
        <f>STOCK[[#This Row],[Precio Final]]-STOCK[[#This Row],[Costo total]]</f>
        <v>9.81</v>
      </c>
      <c r="X1083" s="12">
        <f>STOCK[[#This Row],[Ganancia Unitaria]]*STOCK[[#This Row],[Salidas]]</f>
        <v>0</v>
      </c>
      <c r="Y1083" s="12" t="s">
        <v>2533</v>
      </c>
      <c r="AA1083" s="12">
        <f>STOCK[[#This Row],[Costo total]]*STOCK[[#This Row],[Entradas]]</f>
        <v>20.38</v>
      </c>
      <c r="AB1083" s="12">
        <f>STOCK[[#This Row],[Stock Actual]]*STOCK[[#This Row],[Costo total]]</f>
        <v>20.38</v>
      </c>
    </row>
    <row r="1084" spans="1:28" s="7" customFormat="1" ht="50" customHeight="1" x14ac:dyDescent="0.15">
      <c r="A1084" s="7" t="s">
        <v>2434</v>
      </c>
      <c r="B1084" s="70"/>
      <c r="C1084" s="7" t="s">
        <v>4</v>
      </c>
      <c r="D1084" s="7" t="s">
        <v>2331</v>
      </c>
      <c r="E1084" s="7" t="s">
        <v>2703</v>
      </c>
      <c r="F1084" s="7" t="s">
        <v>243</v>
      </c>
      <c r="G1084" s="7" t="s">
        <v>1874</v>
      </c>
      <c r="H1084" s="7">
        <f>STOCK[[#This Row],[Precio Final]]</f>
        <v>20</v>
      </c>
      <c r="I1084" s="7">
        <f>STOCK[[#This Row],[Precio Venta Ideal (x1.5)]]</f>
        <v>15.285</v>
      </c>
      <c r="J1084" s="8">
        <v>2</v>
      </c>
      <c r="K1084" s="8">
        <f>SUMIFS(VENTAS[Cantidad],VENTAS[Código del producto Vendido],STOCK[[#This Row],[Code]])</f>
        <v>0</v>
      </c>
      <c r="L1084" s="8">
        <f>STOCK[[#This Row],[Entradas]]-STOCK[[#This Row],[Salidas]]</f>
        <v>2</v>
      </c>
      <c r="M1084" s="7">
        <f>STOCK[[#This Row],[Precio Final]]*10%</f>
        <v>2</v>
      </c>
      <c r="N1084" s="7">
        <v>0</v>
      </c>
      <c r="O1084" s="7">
        <v>0</v>
      </c>
      <c r="P1084" s="7">
        <v>7.59</v>
      </c>
      <c r="Q1084" s="8">
        <v>0</v>
      </c>
      <c r="R1084" s="7">
        <v>0</v>
      </c>
      <c r="S1084" s="7">
        <v>0.6</v>
      </c>
      <c r="T1084" s="12">
        <f>STOCK[[#This Row],[Costo Unitario (USD)]]+STOCK[[#This Row],[Costo Envío (USD)]]+STOCK[[#This Row],[Comisión 10%]]</f>
        <v>10.19</v>
      </c>
      <c r="U1084" s="7">
        <f>STOCK[[#This Row],[Costo total]]*1.5</f>
        <v>15.285</v>
      </c>
      <c r="V1084" s="7">
        <v>20</v>
      </c>
      <c r="W1084" s="7">
        <f>STOCK[[#This Row],[Precio Final]]-STOCK[[#This Row],[Costo total]]</f>
        <v>9.81</v>
      </c>
      <c r="X1084" s="7">
        <f>STOCK[[#This Row],[Ganancia Unitaria]]*STOCK[[#This Row],[Salidas]]</f>
        <v>0</v>
      </c>
      <c r="Y1084" s="7" t="s">
        <v>2534</v>
      </c>
      <c r="AA1084" s="7">
        <f>STOCK[[#This Row],[Costo total]]*STOCK[[#This Row],[Entradas]]</f>
        <v>20.38</v>
      </c>
      <c r="AB1084" s="7">
        <f>STOCK[[#This Row],[Stock Actual]]*STOCK[[#This Row],[Costo total]]</f>
        <v>20.38</v>
      </c>
    </row>
    <row r="1085" spans="1:28" s="12" customFormat="1" ht="50" customHeight="1" x14ac:dyDescent="0.15">
      <c r="A1085" s="12" t="s">
        <v>2583</v>
      </c>
      <c r="B1085" s="70"/>
      <c r="C1085" s="12" t="s">
        <v>4</v>
      </c>
      <c r="D1085" s="12" t="s">
        <v>2331</v>
      </c>
      <c r="E1085" s="12" t="s">
        <v>2703</v>
      </c>
      <c r="F1085" s="12" t="s">
        <v>241</v>
      </c>
      <c r="G1085" s="12" t="s">
        <v>1874</v>
      </c>
      <c r="H1085" s="12">
        <f>STOCK[[#This Row],[Precio Final]]</f>
        <v>20</v>
      </c>
      <c r="I1085" s="12">
        <f>STOCK[[#This Row],[Precio Venta Ideal (x1.5)]]</f>
        <v>15.285</v>
      </c>
      <c r="J1085" s="87">
        <v>2</v>
      </c>
      <c r="K1085" s="87">
        <f>SUMIFS(VENTAS[Cantidad],VENTAS[Código del producto Vendido],STOCK[[#This Row],[Code]])</f>
        <v>0</v>
      </c>
      <c r="L1085" s="87">
        <f>STOCK[[#This Row],[Entradas]]-STOCK[[#This Row],[Salidas]]</f>
        <v>2</v>
      </c>
      <c r="M1085" s="12">
        <f>STOCK[[#This Row],[Precio Final]]*10%</f>
        <v>2</v>
      </c>
      <c r="N1085" s="12">
        <v>0</v>
      </c>
      <c r="O1085" s="12">
        <v>0</v>
      </c>
      <c r="P1085" s="12">
        <v>7.59</v>
      </c>
      <c r="Q1085" s="87">
        <v>0</v>
      </c>
      <c r="R1085" s="12">
        <v>0</v>
      </c>
      <c r="S1085" s="12">
        <v>0.6</v>
      </c>
      <c r="T1085" s="12">
        <f>STOCK[[#This Row],[Costo Unitario (USD)]]+STOCK[[#This Row],[Costo Envío (USD)]]+STOCK[[#This Row],[Comisión 10%]]</f>
        <v>10.19</v>
      </c>
      <c r="U1085" s="12">
        <f>STOCK[[#This Row],[Costo total]]*1.5</f>
        <v>15.285</v>
      </c>
      <c r="V1085" s="12">
        <v>20</v>
      </c>
      <c r="W1085" s="12">
        <f>STOCK[[#This Row],[Precio Final]]-STOCK[[#This Row],[Costo total]]</f>
        <v>9.81</v>
      </c>
      <c r="X1085" s="12">
        <f>STOCK[[#This Row],[Ganancia Unitaria]]*STOCK[[#This Row],[Salidas]]</f>
        <v>0</v>
      </c>
      <c r="Y1085" s="12" t="s">
        <v>2535</v>
      </c>
      <c r="AA1085" s="12">
        <f>STOCK[[#This Row],[Costo total]]*STOCK[[#This Row],[Entradas]]</f>
        <v>20.38</v>
      </c>
      <c r="AB1085" s="12">
        <f>STOCK[[#This Row],[Stock Actual]]*STOCK[[#This Row],[Costo total]]</f>
        <v>20.38</v>
      </c>
    </row>
    <row r="1086" spans="1:28" s="7" customFormat="1" ht="50" customHeight="1" x14ac:dyDescent="0.15">
      <c r="A1086" s="7" t="s">
        <v>2435</v>
      </c>
      <c r="B1086" s="70"/>
      <c r="C1086" s="7" t="s">
        <v>4</v>
      </c>
      <c r="D1086" s="7" t="s">
        <v>2693</v>
      </c>
      <c r="E1086" s="7" t="s">
        <v>3085</v>
      </c>
      <c r="F1086" s="7" t="s">
        <v>2585</v>
      </c>
      <c r="G1086" s="7" t="s">
        <v>1874</v>
      </c>
      <c r="H1086" s="7">
        <f>STOCK[[#This Row],[Precio Final]]</f>
        <v>15</v>
      </c>
      <c r="I1086" s="7">
        <f>STOCK[[#This Row],[Precio Venta Ideal (x1.5)]]</f>
        <v>12.585000000000001</v>
      </c>
      <c r="J1086" s="8">
        <v>3</v>
      </c>
      <c r="K1086" s="8">
        <f>SUMIFS(VENTAS[Cantidad],VENTAS[Código del producto Vendido],STOCK[[#This Row],[Code]])</f>
        <v>0</v>
      </c>
      <c r="L1086" s="8">
        <f>STOCK[[#This Row],[Entradas]]-STOCK[[#This Row],[Salidas]]</f>
        <v>3</v>
      </c>
      <c r="M1086" s="7">
        <f>STOCK[[#This Row],[Precio Final]]*10%</f>
        <v>1.5</v>
      </c>
      <c r="N1086" s="7">
        <v>0</v>
      </c>
      <c r="O1086" s="7">
        <v>0</v>
      </c>
      <c r="P1086" s="7">
        <v>6.29</v>
      </c>
      <c r="Q1086" s="8">
        <v>0</v>
      </c>
      <c r="R1086" s="7">
        <v>0</v>
      </c>
      <c r="S1086" s="7">
        <v>0.6</v>
      </c>
      <c r="T1086" s="12">
        <f>STOCK[[#This Row],[Costo Unitario (USD)]]+STOCK[[#This Row],[Costo Envío (USD)]]+STOCK[[#This Row],[Comisión 10%]]</f>
        <v>8.39</v>
      </c>
      <c r="U1086" s="7">
        <f>STOCK[[#This Row],[Costo total]]*1.5</f>
        <v>12.585000000000001</v>
      </c>
      <c r="V1086" s="7">
        <v>15</v>
      </c>
      <c r="W1086" s="7">
        <f>STOCK[[#This Row],[Precio Final]]-STOCK[[#This Row],[Costo total]]</f>
        <v>6.6099999999999994</v>
      </c>
      <c r="X1086" s="7">
        <f>STOCK[[#This Row],[Ganancia Unitaria]]*STOCK[[#This Row],[Salidas]]</f>
        <v>0</v>
      </c>
      <c r="Y1086" s="7" t="s">
        <v>2536</v>
      </c>
      <c r="AA1086" s="7">
        <f>STOCK[[#This Row],[Costo total]]*STOCK[[#This Row],[Entradas]]</f>
        <v>25.17</v>
      </c>
      <c r="AB1086" s="7">
        <f>STOCK[[#This Row],[Stock Actual]]*STOCK[[#This Row],[Costo total]]</f>
        <v>25.17</v>
      </c>
    </row>
    <row r="1087" spans="1:28" s="12" customFormat="1" ht="50" customHeight="1" x14ac:dyDescent="0.15">
      <c r="A1087" s="12" t="s">
        <v>2436</v>
      </c>
      <c r="B1087" s="70"/>
      <c r="C1087" s="12" t="s">
        <v>4</v>
      </c>
      <c r="D1087" s="12" t="s">
        <v>2693</v>
      </c>
      <c r="E1087" s="12" t="s">
        <v>3086</v>
      </c>
      <c r="F1087" s="12" t="s">
        <v>2585</v>
      </c>
      <c r="G1087" s="12" t="s">
        <v>1874</v>
      </c>
      <c r="H1087" s="12">
        <f>STOCK[[#This Row],[Precio Final]]</f>
        <v>15</v>
      </c>
      <c r="I1087" s="12">
        <f>STOCK[[#This Row],[Precio Venta Ideal (x1.5)]]</f>
        <v>12.585000000000001</v>
      </c>
      <c r="J1087" s="87">
        <v>3</v>
      </c>
      <c r="K1087" s="87">
        <f>SUMIFS(VENTAS[Cantidad],VENTAS[Código del producto Vendido],STOCK[[#This Row],[Code]])</f>
        <v>0</v>
      </c>
      <c r="L1087" s="87">
        <f>STOCK[[#This Row],[Entradas]]-STOCK[[#This Row],[Salidas]]</f>
        <v>3</v>
      </c>
      <c r="M1087" s="12">
        <f>STOCK[[#This Row],[Precio Final]]*10%</f>
        <v>1.5</v>
      </c>
      <c r="N1087" s="12">
        <v>0</v>
      </c>
      <c r="O1087" s="12">
        <v>0</v>
      </c>
      <c r="P1087" s="12">
        <v>6.29</v>
      </c>
      <c r="Q1087" s="87">
        <v>0</v>
      </c>
      <c r="R1087" s="12">
        <v>0</v>
      </c>
      <c r="S1087" s="12">
        <v>0.6</v>
      </c>
      <c r="T1087" s="12">
        <f>STOCK[[#This Row],[Costo Unitario (USD)]]+STOCK[[#This Row],[Costo Envío (USD)]]+STOCK[[#This Row],[Comisión 10%]]</f>
        <v>8.39</v>
      </c>
      <c r="U1087" s="12">
        <f>STOCK[[#This Row],[Costo total]]*1.5</f>
        <v>12.585000000000001</v>
      </c>
      <c r="V1087" s="12">
        <v>15</v>
      </c>
      <c r="W1087" s="12">
        <f>STOCK[[#This Row],[Precio Final]]-STOCK[[#This Row],[Costo total]]</f>
        <v>6.6099999999999994</v>
      </c>
      <c r="X1087" s="12">
        <f>STOCK[[#This Row],[Ganancia Unitaria]]*STOCK[[#This Row],[Salidas]]</f>
        <v>0</v>
      </c>
      <c r="Y1087" s="12" t="s">
        <v>2537</v>
      </c>
      <c r="AA1087" s="12">
        <f>STOCK[[#This Row],[Costo total]]*STOCK[[#This Row],[Entradas]]</f>
        <v>25.17</v>
      </c>
      <c r="AB1087" s="12">
        <f>STOCK[[#This Row],[Stock Actual]]*STOCK[[#This Row],[Costo total]]</f>
        <v>25.17</v>
      </c>
    </row>
    <row r="1088" spans="1:28" s="7" customFormat="1" ht="50" customHeight="1" x14ac:dyDescent="0.15">
      <c r="A1088" s="7" t="s">
        <v>2437</v>
      </c>
      <c r="B1088" s="70"/>
      <c r="C1088" s="7" t="s">
        <v>4</v>
      </c>
      <c r="D1088" s="7" t="s">
        <v>2693</v>
      </c>
      <c r="E1088" s="7" t="s">
        <v>2360</v>
      </c>
      <c r="F1088" s="7" t="s">
        <v>2585</v>
      </c>
      <c r="G1088" s="7" t="s">
        <v>1874</v>
      </c>
      <c r="H1088" s="7">
        <f>STOCK[[#This Row],[Precio Final]]</f>
        <v>15</v>
      </c>
      <c r="I1088" s="7">
        <f>STOCK[[#This Row],[Precio Venta Ideal (x1.5)]]</f>
        <v>8.5949999999999989</v>
      </c>
      <c r="J1088" s="8">
        <v>0</v>
      </c>
      <c r="K1088" s="8">
        <f>SUMIFS(VENTAS[Cantidad],VENTAS[Código del producto Vendido],STOCK[[#This Row],[Code]])</f>
        <v>0</v>
      </c>
      <c r="L1088" s="8">
        <f>STOCK[[#This Row],[Entradas]]-STOCK[[#This Row],[Salidas]]</f>
        <v>0</v>
      </c>
      <c r="M1088" s="7">
        <f>STOCK[[#This Row],[Precio Final]]*10%</f>
        <v>1.5</v>
      </c>
      <c r="N1088" s="7">
        <v>0</v>
      </c>
      <c r="O1088" s="7">
        <v>0</v>
      </c>
      <c r="P1088" s="7">
        <v>3.63</v>
      </c>
      <c r="Q1088" s="8">
        <v>0</v>
      </c>
      <c r="R1088" s="7">
        <v>0</v>
      </c>
      <c r="S1088" s="7">
        <v>0.6</v>
      </c>
      <c r="T1088" s="12">
        <f>STOCK[[#This Row],[Costo Unitario (USD)]]+STOCK[[#This Row],[Costo Envío (USD)]]+STOCK[[#This Row],[Comisión 10%]]</f>
        <v>5.7299999999999995</v>
      </c>
      <c r="U1088" s="7">
        <f>STOCK[[#This Row],[Costo total]]*1.5</f>
        <v>8.5949999999999989</v>
      </c>
      <c r="V1088" s="7">
        <v>15</v>
      </c>
      <c r="W1088" s="7">
        <f>STOCK[[#This Row],[Precio Final]]-STOCK[[#This Row],[Costo total]]</f>
        <v>9.27</v>
      </c>
      <c r="X1088" s="7">
        <f>STOCK[[#This Row],[Ganancia Unitaria]]*STOCK[[#This Row],[Salidas]]</f>
        <v>0</v>
      </c>
      <c r="Y1088" s="7" t="s">
        <v>2538</v>
      </c>
      <c r="AA1088" s="7">
        <f>STOCK[[#This Row],[Costo total]]*STOCK[[#This Row],[Entradas]]</f>
        <v>0</v>
      </c>
      <c r="AB1088" s="7">
        <f>STOCK[[#This Row],[Stock Actual]]*STOCK[[#This Row],[Costo total]]</f>
        <v>0</v>
      </c>
    </row>
    <row r="1089" spans="1:28" s="12" customFormat="1" ht="50" customHeight="1" x14ac:dyDescent="0.15">
      <c r="A1089" s="12" t="s">
        <v>2438</v>
      </c>
      <c r="B1089" s="70"/>
      <c r="C1089" s="12" t="s">
        <v>4</v>
      </c>
      <c r="D1089" s="12" t="s">
        <v>2693</v>
      </c>
      <c r="E1089" s="12" t="s">
        <v>2704</v>
      </c>
      <c r="F1089" s="12" t="s">
        <v>2585</v>
      </c>
      <c r="G1089" s="12" t="s">
        <v>1874</v>
      </c>
      <c r="H1089" s="12">
        <f>STOCK[[#This Row],[Precio Final]]</f>
        <v>10</v>
      </c>
      <c r="I1089" s="12">
        <f>STOCK[[#This Row],[Precio Venta Ideal (x1.5)]]</f>
        <v>6.57</v>
      </c>
      <c r="J1089" s="87">
        <v>0</v>
      </c>
      <c r="K1089" s="87">
        <f>SUMIFS(VENTAS[Cantidad],VENTAS[Código del producto Vendido],STOCK[[#This Row],[Code]])</f>
        <v>0</v>
      </c>
      <c r="L1089" s="87">
        <f>STOCK[[#This Row],[Entradas]]-STOCK[[#This Row],[Salidas]]</f>
        <v>0</v>
      </c>
      <c r="M1089" s="12">
        <f>STOCK[[#This Row],[Precio Final]]*10%</f>
        <v>1</v>
      </c>
      <c r="N1089" s="12">
        <v>0</v>
      </c>
      <c r="O1089" s="12">
        <v>0</v>
      </c>
      <c r="P1089" s="12">
        <v>2.78</v>
      </c>
      <c r="Q1089" s="87">
        <v>0</v>
      </c>
      <c r="R1089" s="12">
        <v>0</v>
      </c>
      <c r="S1089" s="12">
        <v>0.6</v>
      </c>
      <c r="T1089" s="12">
        <f>STOCK[[#This Row],[Costo Unitario (USD)]]+STOCK[[#This Row],[Costo Envío (USD)]]+STOCK[[#This Row],[Comisión 10%]]</f>
        <v>4.38</v>
      </c>
      <c r="U1089" s="12">
        <f>STOCK[[#This Row],[Costo total]]*1.5</f>
        <v>6.57</v>
      </c>
      <c r="V1089" s="12">
        <v>10</v>
      </c>
      <c r="W1089" s="12">
        <f>STOCK[[#This Row],[Precio Final]]-STOCK[[#This Row],[Costo total]]</f>
        <v>5.62</v>
      </c>
      <c r="X1089" s="12">
        <f>STOCK[[#This Row],[Ganancia Unitaria]]*STOCK[[#This Row],[Salidas]]</f>
        <v>0</v>
      </c>
      <c r="Y1089" s="12" t="s">
        <v>2539</v>
      </c>
      <c r="AA1089" s="12">
        <f>STOCK[[#This Row],[Costo total]]*STOCK[[#This Row],[Entradas]]</f>
        <v>0</v>
      </c>
      <c r="AB1089" s="12">
        <f>STOCK[[#This Row],[Stock Actual]]*STOCK[[#This Row],[Costo total]]</f>
        <v>0</v>
      </c>
    </row>
    <row r="1090" spans="1:28" s="7" customFormat="1" ht="50" customHeight="1" x14ac:dyDescent="0.15">
      <c r="A1090" s="7" t="s">
        <v>2439</v>
      </c>
      <c r="B1090" s="70"/>
      <c r="C1090" s="7" t="s">
        <v>4</v>
      </c>
      <c r="D1090" s="7" t="s">
        <v>2693</v>
      </c>
      <c r="E1090" s="7" t="s">
        <v>2705</v>
      </c>
      <c r="F1090" s="7" t="s">
        <v>2585</v>
      </c>
      <c r="G1090" s="7" t="s">
        <v>1874</v>
      </c>
      <c r="H1090" s="7">
        <f>STOCK[[#This Row],[Precio Final]]</f>
        <v>12</v>
      </c>
      <c r="I1090" s="7">
        <f>STOCK[[#This Row],[Precio Venta Ideal (x1.5)]]</f>
        <v>8.1449999999999996</v>
      </c>
      <c r="J1090" s="8">
        <v>3</v>
      </c>
      <c r="K1090" s="8">
        <f>SUMIFS(VENTAS[Cantidad],VENTAS[Código del producto Vendido],STOCK[[#This Row],[Code]])</f>
        <v>2</v>
      </c>
      <c r="L1090" s="8">
        <f>STOCK[[#This Row],[Entradas]]-STOCK[[#This Row],[Salidas]]</f>
        <v>1</v>
      </c>
      <c r="M1090" s="7">
        <f>STOCK[[#This Row],[Precio Final]]*10%</f>
        <v>1.2000000000000002</v>
      </c>
      <c r="N1090" s="7">
        <v>0</v>
      </c>
      <c r="O1090" s="7">
        <v>0</v>
      </c>
      <c r="P1090" s="7">
        <v>3.63</v>
      </c>
      <c r="Q1090" s="8">
        <v>0</v>
      </c>
      <c r="R1090" s="7">
        <v>0</v>
      </c>
      <c r="S1090" s="7">
        <v>0.6</v>
      </c>
      <c r="T1090" s="12">
        <f>STOCK[[#This Row],[Costo Unitario (USD)]]+STOCK[[#This Row],[Costo Envío (USD)]]+STOCK[[#This Row],[Comisión 10%]]</f>
        <v>5.43</v>
      </c>
      <c r="U1090" s="7">
        <f>STOCK[[#This Row],[Costo total]]*1.5</f>
        <v>8.1449999999999996</v>
      </c>
      <c r="V1090" s="7">
        <v>12</v>
      </c>
      <c r="W1090" s="7">
        <f>STOCK[[#This Row],[Precio Final]]-STOCK[[#This Row],[Costo total]]</f>
        <v>6.57</v>
      </c>
      <c r="X1090" s="7">
        <f>STOCK[[#This Row],[Ganancia Unitaria]]*STOCK[[#This Row],[Salidas]]</f>
        <v>13.14</v>
      </c>
      <c r="Y1090" s="7" t="s">
        <v>2540</v>
      </c>
      <c r="AA1090" s="7">
        <f>STOCK[[#This Row],[Costo total]]*STOCK[[#This Row],[Entradas]]</f>
        <v>16.29</v>
      </c>
      <c r="AB1090" s="7">
        <f>STOCK[[#This Row],[Stock Actual]]*STOCK[[#This Row],[Costo total]]</f>
        <v>5.43</v>
      </c>
    </row>
    <row r="1091" spans="1:28" s="12" customFormat="1" ht="50" customHeight="1" x14ac:dyDescent="0.15">
      <c r="A1091" s="12" t="s">
        <v>2440</v>
      </c>
      <c r="B1091" s="70"/>
      <c r="C1091" s="12" t="s">
        <v>4</v>
      </c>
      <c r="D1091" s="12" t="s">
        <v>2693</v>
      </c>
      <c r="E1091" s="12" t="s">
        <v>2706</v>
      </c>
      <c r="F1091" s="12" t="s">
        <v>2585</v>
      </c>
      <c r="G1091" s="12" t="s">
        <v>1874</v>
      </c>
      <c r="H1091" s="12">
        <f>STOCK[[#This Row],[Precio Final]]</f>
        <v>12</v>
      </c>
      <c r="I1091" s="12">
        <f>STOCK[[#This Row],[Precio Venta Ideal (x1.5)]]</f>
        <v>10.11</v>
      </c>
      <c r="J1091" s="87">
        <v>3</v>
      </c>
      <c r="K1091" s="87">
        <f>SUMIFS(VENTAS[Cantidad],VENTAS[Código del producto Vendido],STOCK[[#This Row],[Code]])</f>
        <v>2</v>
      </c>
      <c r="L1091" s="87">
        <f>STOCK[[#This Row],[Entradas]]-STOCK[[#This Row],[Salidas]]</f>
        <v>1</v>
      </c>
      <c r="M1091" s="12">
        <f>STOCK[[#This Row],[Precio Final]]*10%</f>
        <v>1.2000000000000002</v>
      </c>
      <c r="N1091" s="12">
        <v>0</v>
      </c>
      <c r="O1091" s="12">
        <v>0</v>
      </c>
      <c r="P1091" s="12">
        <v>4.9400000000000004</v>
      </c>
      <c r="Q1091" s="87">
        <v>0</v>
      </c>
      <c r="R1091" s="12">
        <v>0</v>
      </c>
      <c r="S1091" s="12">
        <v>0.6</v>
      </c>
      <c r="T1091" s="12">
        <f>STOCK[[#This Row],[Costo Unitario (USD)]]+STOCK[[#This Row],[Costo Envío (USD)]]+STOCK[[#This Row],[Comisión 10%]]</f>
        <v>6.74</v>
      </c>
      <c r="U1091" s="12">
        <f>STOCK[[#This Row],[Costo total]]*1.5</f>
        <v>10.11</v>
      </c>
      <c r="V1091" s="12">
        <v>12</v>
      </c>
      <c r="W1091" s="12">
        <f>STOCK[[#This Row],[Precio Final]]-STOCK[[#This Row],[Costo total]]</f>
        <v>5.26</v>
      </c>
      <c r="X1091" s="12">
        <f>STOCK[[#This Row],[Ganancia Unitaria]]*STOCK[[#This Row],[Salidas]]</f>
        <v>10.52</v>
      </c>
      <c r="Y1091" s="12" t="s">
        <v>2541</v>
      </c>
      <c r="AA1091" s="12">
        <f>STOCK[[#This Row],[Costo total]]*STOCK[[#This Row],[Entradas]]</f>
        <v>20.22</v>
      </c>
      <c r="AB1091" s="12">
        <f>STOCK[[#This Row],[Stock Actual]]*STOCK[[#This Row],[Costo total]]</f>
        <v>6.74</v>
      </c>
    </row>
    <row r="1092" spans="1:28" s="7" customFormat="1" ht="50" customHeight="1" x14ac:dyDescent="0.15">
      <c r="A1092" s="7" t="s">
        <v>2441</v>
      </c>
      <c r="B1092" s="70"/>
      <c r="C1092" s="7" t="s">
        <v>4</v>
      </c>
      <c r="D1092" s="7" t="s">
        <v>2320</v>
      </c>
      <c r="E1092" s="7" t="s">
        <v>2361</v>
      </c>
      <c r="F1092" s="7" t="s">
        <v>241</v>
      </c>
      <c r="G1092" s="7" t="s">
        <v>1874</v>
      </c>
      <c r="H1092" s="7">
        <f>STOCK[[#This Row],[Precio Final]]</f>
        <v>35</v>
      </c>
      <c r="I1092" s="7">
        <f>STOCK[[#This Row],[Precio Venta Ideal (x1.5)]]</f>
        <v>24.284999999999997</v>
      </c>
      <c r="J1092" s="8">
        <v>1</v>
      </c>
      <c r="K1092" s="8">
        <f>SUMIFS(VENTAS[Cantidad],VENTAS[Código del producto Vendido],STOCK[[#This Row],[Code]])</f>
        <v>1</v>
      </c>
      <c r="L1092" s="8">
        <f>STOCK[[#This Row],[Entradas]]-STOCK[[#This Row],[Salidas]]</f>
        <v>0</v>
      </c>
      <c r="M1092" s="7">
        <f>STOCK[[#This Row],[Precio Final]]*10%</f>
        <v>3.5</v>
      </c>
      <c r="N1092" s="7">
        <v>0</v>
      </c>
      <c r="O1092" s="7">
        <v>0</v>
      </c>
      <c r="P1092" s="7">
        <v>12.09</v>
      </c>
      <c r="Q1092" s="8">
        <v>0</v>
      </c>
      <c r="R1092" s="7">
        <v>0</v>
      </c>
      <c r="S1092" s="7">
        <v>0.6</v>
      </c>
      <c r="T1092" s="12">
        <f>STOCK[[#This Row],[Costo Unitario (USD)]]+STOCK[[#This Row],[Costo Envío (USD)]]+STOCK[[#This Row],[Comisión 10%]]</f>
        <v>16.189999999999998</v>
      </c>
      <c r="U1092" s="7">
        <f>STOCK[[#This Row],[Costo total]]*1.5</f>
        <v>24.284999999999997</v>
      </c>
      <c r="V1092" s="7">
        <v>35</v>
      </c>
      <c r="W1092" s="7">
        <f>STOCK[[#This Row],[Precio Final]]-STOCK[[#This Row],[Costo total]]</f>
        <v>18.810000000000002</v>
      </c>
      <c r="X1092" s="7">
        <f>STOCK[[#This Row],[Ganancia Unitaria]]*STOCK[[#This Row],[Salidas]]</f>
        <v>18.810000000000002</v>
      </c>
      <c r="Y1092" s="7" t="s">
        <v>2542</v>
      </c>
      <c r="AA1092" s="7">
        <f>STOCK[[#This Row],[Costo total]]*STOCK[[#This Row],[Entradas]]</f>
        <v>16.189999999999998</v>
      </c>
      <c r="AB1092" s="7">
        <f>STOCK[[#This Row],[Stock Actual]]*STOCK[[#This Row],[Costo total]]</f>
        <v>0</v>
      </c>
    </row>
    <row r="1093" spans="1:28" s="12" customFormat="1" ht="50" customHeight="1" x14ac:dyDescent="0.15">
      <c r="A1093" s="12" t="s">
        <v>2442</v>
      </c>
      <c r="B1093" s="70"/>
      <c r="C1093" s="12" t="s">
        <v>4</v>
      </c>
      <c r="D1093" s="12" t="s">
        <v>2322</v>
      </c>
      <c r="E1093" s="12" t="s">
        <v>2589</v>
      </c>
      <c r="F1093" s="12" t="s">
        <v>239</v>
      </c>
      <c r="G1093" s="12" t="s">
        <v>1874</v>
      </c>
      <c r="H1093" s="12">
        <f>STOCK[[#This Row],[Precio Final]]</f>
        <v>25</v>
      </c>
      <c r="I1093" s="12">
        <f>STOCK[[#This Row],[Precio Venta Ideal (x1.5)]]</f>
        <v>20.82</v>
      </c>
      <c r="J1093" s="87">
        <v>1</v>
      </c>
      <c r="K1093" s="87">
        <f>SUMIFS(VENTAS[Cantidad],VENTAS[Código del producto Vendido],STOCK[[#This Row],[Code]])</f>
        <v>1</v>
      </c>
      <c r="L1093" s="87">
        <f>STOCK[[#This Row],[Entradas]]-STOCK[[#This Row],[Salidas]]</f>
        <v>0</v>
      </c>
      <c r="M1093" s="12">
        <f>STOCK[[#This Row],[Precio Final]]*10%</f>
        <v>2.5</v>
      </c>
      <c r="N1093" s="12">
        <v>0</v>
      </c>
      <c r="O1093" s="12">
        <v>0</v>
      </c>
      <c r="P1093" s="12">
        <v>10.78</v>
      </c>
      <c r="Q1093" s="87">
        <v>0</v>
      </c>
      <c r="R1093" s="12">
        <v>0</v>
      </c>
      <c r="S1093" s="12">
        <v>0.6</v>
      </c>
      <c r="T1093" s="12">
        <f>STOCK[[#This Row],[Costo Unitario (USD)]]+STOCK[[#This Row],[Costo Envío (USD)]]+STOCK[[#This Row],[Comisión 10%]]</f>
        <v>13.879999999999999</v>
      </c>
      <c r="U1093" s="12">
        <f>STOCK[[#This Row],[Costo total]]*1.5</f>
        <v>20.82</v>
      </c>
      <c r="V1093" s="12">
        <v>25</v>
      </c>
      <c r="W1093" s="12">
        <f>STOCK[[#This Row],[Precio Final]]-STOCK[[#This Row],[Costo total]]</f>
        <v>11.120000000000001</v>
      </c>
      <c r="X1093" s="12">
        <f>STOCK[[#This Row],[Ganancia Unitaria]]*STOCK[[#This Row],[Salidas]]</f>
        <v>11.120000000000001</v>
      </c>
      <c r="Y1093" s="12" t="s">
        <v>2543</v>
      </c>
      <c r="AA1093" s="12">
        <f>STOCK[[#This Row],[Costo total]]*STOCK[[#This Row],[Entradas]]</f>
        <v>13.879999999999999</v>
      </c>
      <c r="AB1093" s="12">
        <f>STOCK[[#This Row],[Stock Actual]]*STOCK[[#This Row],[Costo total]]</f>
        <v>0</v>
      </c>
    </row>
    <row r="1094" spans="1:28" s="7" customFormat="1" ht="50" customHeight="1" x14ac:dyDescent="0.15">
      <c r="A1094" s="7" t="s">
        <v>2443</v>
      </c>
      <c r="B1094" s="70"/>
      <c r="C1094" s="7" t="s">
        <v>4</v>
      </c>
      <c r="D1094" s="7" t="s">
        <v>2331</v>
      </c>
      <c r="E1094" s="7" t="s">
        <v>2362</v>
      </c>
      <c r="F1094" s="7" t="s">
        <v>241</v>
      </c>
      <c r="G1094" s="7" t="s">
        <v>1874</v>
      </c>
      <c r="H1094" s="7">
        <f>STOCK[[#This Row],[Precio Final]]</f>
        <v>20</v>
      </c>
      <c r="I1094" s="7">
        <f>STOCK[[#This Row],[Precio Venta Ideal (x1.5)]]</f>
        <v>21.12</v>
      </c>
      <c r="J1094" s="8">
        <v>1</v>
      </c>
      <c r="K1094" s="8">
        <f>SUMIFS(VENTAS[Cantidad],VENTAS[Código del producto Vendido],STOCK[[#This Row],[Code]])</f>
        <v>0</v>
      </c>
      <c r="L1094" s="8">
        <f>STOCK[[#This Row],[Entradas]]-STOCK[[#This Row],[Salidas]]</f>
        <v>1</v>
      </c>
      <c r="M1094" s="7">
        <f>STOCK[[#This Row],[Precio Final]]*10%</f>
        <v>2</v>
      </c>
      <c r="N1094" s="7">
        <v>0</v>
      </c>
      <c r="O1094" s="7">
        <v>0</v>
      </c>
      <c r="P1094" s="7">
        <v>11.48</v>
      </c>
      <c r="Q1094" s="8">
        <v>0</v>
      </c>
      <c r="R1094" s="7">
        <v>0</v>
      </c>
      <c r="S1094" s="7">
        <v>0.6</v>
      </c>
      <c r="T1094" s="12">
        <f>STOCK[[#This Row],[Costo Unitario (USD)]]+STOCK[[#This Row],[Costo Envío (USD)]]+STOCK[[#This Row],[Comisión 10%]]</f>
        <v>14.08</v>
      </c>
      <c r="U1094" s="7">
        <f>STOCK[[#This Row],[Costo total]]*1.5</f>
        <v>21.12</v>
      </c>
      <c r="V1094" s="7">
        <v>20</v>
      </c>
      <c r="W1094" s="7">
        <f>STOCK[[#This Row],[Precio Final]]-STOCK[[#This Row],[Costo total]]</f>
        <v>5.92</v>
      </c>
      <c r="X1094" s="7">
        <f>STOCK[[#This Row],[Ganancia Unitaria]]*STOCK[[#This Row],[Salidas]]</f>
        <v>0</v>
      </c>
      <c r="Y1094" s="7" t="s">
        <v>2544</v>
      </c>
      <c r="AA1094" s="7">
        <f>STOCK[[#This Row],[Costo total]]*STOCK[[#This Row],[Entradas]]</f>
        <v>14.08</v>
      </c>
      <c r="AB1094" s="7">
        <f>STOCK[[#This Row],[Stock Actual]]*STOCK[[#This Row],[Costo total]]</f>
        <v>14.08</v>
      </c>
    </row>
    <row r="1095" spans="1:28" s="12" customFormat="1" ht="50" customHeight="1" x14ac:dyDescent="0.15">
      <c r="A1095" s="12" t="s">
        <v>2584</v>
      </c>
      <c r="B1095" s="70"/>
      <c r="C1095" s="12" t="s">
        <v>4</v>
      </c>
      <c r="D1095" s="12" t="s">
        <v>2320</v>
      </c>
      <c r="E1095" s="12" t="s">
        <v>2363</v>
      </c>
      <c r="F1095" s="12" t="s">
        <v>241</v>
      </c>
      <c r="G1095" s="12" t="s">
        <v>1874</v>
      </c>
      <c r="H1095" s="12">
        <f>STOCK[[#This Row],[Precio Final]]</f>
        <v>30</v>
      </c>
      <c r="I1095" s="12">
        <f>STOCK[[#This Row],[Precio Venta Ideal (x1.5)]]</f>
        <v>30.884999999999998</v>
      </c>
      <c r="J1095" s="87">
        <v>1</v>
      </c>
      <c r="K1095" s="87">
        <f>SUMIFS(VENTAS[Cantidad],VENTAS[Código del producto Vendido],STOCK[[#This Row],[Code]])</f>
        <v>1</v>
      </c>
      <c r="L1095" s="87">
        <f>STOCK[[#This Row],[Entradas]]-STOCK[[#This Row],[Salidas]]</f>
        <v>0</v>
      </c>
      <c r="M1095" s="12">
        <f>STOCK[[#This Row],[Precio Final]]*10%</f>
        <v>3</v>
      </c>
      <c r="N1095" s="12">
        <v>0</v>
      </c>
      <c r="O1095" s="12">
        <v>0</v>
      </c>
      <c r="P1095" s="12">
        <v>16.989999999999998</v>
      </c>
      <c r="Q1095" s="87">
        <v>0</v>
      </c>
      <c r="R1095" s="12">
        <v>0</v>
      </c>
      <c r="S1095" s="12">
        <v>0.6</v>
      </c>
      <c r="T1095" s="12">
        <f>STOCK[[#This Row],[Costo Unitario (USD)]]+STOCK[[#This Row],[Costo Envío (USD)]]+STOCK[[#This Row],[Comisión 10%]]</f>
        <v>20.59</v>
      </c>
      <c r="U1095" s="12">
        <f>STOCK[[#This Row],[Costo total]]*1.5</f>
        <v>30.884999999999998</v>
      </c>
      <c r="V1095" s="12">
        <v>30</v>
      </c>
      <c r="W1095" s="12">
        <f>STOCK[[#This Row],[Precio Final]]-STOCK[[#This Row],[Costo total]]</f>
        <v>9.41</v>
      </c>
      <c r="X1095" s="12">
        <f>STOCK[[#This Row],[Ganancia Unitaria]]*STOCK[[#This Row],[Salidas]]</f>
        <v>9.41</v>
      </c>
      <c r="Y1095" s="12" t="s">
        <v>2545</v>
      </c>
      <c r="AA1095" s="12">
        <f>STOCK[[#This Row],[Costo total]]*STOCK[[#This Row],[Entradas]]</f>
        <v>20.59</v>
      </c>
      <c r="AB1095" s="12">
        <f>STOCK[[#This Row],[Stock Actual]]*STOCK[[#This Row],[Costo total]]</f>
        <v>0</v>
      </c>
    </row>
    <row r="1096" spans="1:28" s="7" customFormat="1" ht="50" customHeight="1" x14ac:dyDescent="0.15">
      <c r="A1096" s="7" t="s">
        <v>2444</v>
      </c>
      <c r="B1096" s="70"/>
      <c r="C1096" s="7" t="s">
        <v>4</v>
      </c>
      <c r="D1096" s="7" t="s">
        <v>2364</v>
      </c>
      <c r="E1096" s="7" t="s">
        <v>2365</v>
      </c>
      <c r="F1096" s="7" t="s">
        <v>244</v>
      </c>
      <c r="G1096" s="7" t="s">
        <v>1874</v>
      </c>
      <c r="H1096" s="7">
        <f>STOCK[[#This Row],[Precio Final]]</f>
        <v>18</v>
      </c>
      <c r="I1096" s="7">
        <f>STOCK[[#This Row],[Precio Venta Ideal (x1.5)]]</f>
        <v>19.214062500000001</v>
      </c>
      <c r="J1096" s="8">
        <v>1</v>
      </c>
      <c r="K1096" s="8">
        <f>SUMIFS(VENTAS[Cantidad],VENTAS[Código del producto Vendido],STOCK[[#This Row],[Code]])</f>
        <v>0</v>
      </c>
      <c r="L1096" s="8">
        <f>STOCK[[#This Row],[Entradas]]-STOCK[[#This Row],[Salidas]]</f>
        <v>1</v>
      </c>
      <c r="M1096" s="7">
        <f>STOCK[[#This Row],[Precio Final]]*10%</f>
        <v>1.8</v>
      </c>
      <c r="N1096" s="7">
        <v>153.59</v>
      </c>
      <c r="O1096" s="7">
        <v>16</v>
      </c>
      <c r="P1096" s="7">
        <f t="shared" ref="P1096:P1127" si="2">N1096/O1096</f>
        <v>9.5993750000000002</v>
      </c>
      <c r="Q1096" s="8">
        <v>0</v>
      </c>
      <c r="R1096" s="7">
        <v>0</v>
      </c>
      <c r="S1096" s="7">
        <v>1.41</v>
      </c>
      <c r="T1096" s="12">
        <f>STOCK[[#This Row],[Costo Unitario (USD)]]+STOCK[[#This Row],[Costo Envío (USD)]]+STOCK[[#This Row],[Comisión 10%]]</f>
        <v>12.809375000000001</v>
      </c>
      <c r="U1096" s="7">
        <f>STOCK[[#This Row],[Costo total]]*1.5</f>
        <v>19.214062500000001</v>
      </c>
      <c r="V1096" s="7">
        <v>18</v>
      </c>
      <c r="W1096" s="7">
        <f>STOCK[[#This Row],[Precio Final]]-STOCK[[#This Row],[Costo total]]</f>
        <v>5.1906249999999989</v>
      </c>
      <c r="X1096" s="7">
        <f>STOCK[[#This Row],[Ganancia Unitaria]]*STOCK[[#This Row],[Salidas]]</f>
        <v>0</v>
      </c>
      <c r="Y1096" s="7" t="s">
        <v>2546</v>
      </c>
      <c r="AA1096" s="7">
        <f>STOCK[[#This Row],[Costo total]]*STOCK[[#This Row],[Entradas]]</f>
        <v>12.809375000000001</v>
      </c>
      <c r="AB1096" s="7">
        <f>STOCK[[#This Row],[Stock Actual]]*STOCK[[#This Row],[Costo total]]</f>
        <v>12.809375000000001</v>
      </c>
    </row>
    <row r="1097" spans="1:28" s="12" customFormat="1" ht="50" customHeight="1" x14ac:dyDescent="0.15">
      <c r="A1097" s="12" t="s">
        <v>2445</v>
      </c>
      <c r="B1097" s="70"/>
      <c r="C1097" s="12" t="s">
        <v>4</v>
      </c>
      <c r="D1097" s="12" t="s">
        <v>2324</v>
      </c>
      <c r="E1097" s="12" t="s">
        <v>2365</v>
      </c>
      <c r="F1097" s="12" t="s">
        <v>241</v>
      </c>
      <c r="G1097" s="12" t="s">
        <v>1874</v>
      </c>
      <c r="H1097" s="12">
        <f>STOCK[[#This Row],[Precio Final]]</f>
        <v>18</v>
      </c>
      <c r="I1097" s="12">
        <f>STOCK[[#This Row],[Precio Venta Ideal (x1.5)]]</f>
        <v>19.214062500000001</v>
      </c>
      <c r="J1097" s="87">
        <v>1</v>
      </c>
      <c r="K1097" s="87">
        <f>SUMIFS(VENTAS[Cantidad],VENTAS[Código del producto Vendido],STOCK[[#This Row],[Code]])</f>
        <v>1</v>
      </c>
      <c r="L1097" s="87">
        <f>STOCK[[#This Row],[Entradas]]-STOCK[[#This Row],[Salidas]]</f>
        <v>0</v>
      </c>
      <c r="M1097" s="12">
        <f>STOCK[[#This Row],[Precio Final]]*10%</f>
        <v>1.8</v>
      </c>
      <c r="N1097" s="12">
        <v>153.59</v>
      </c>
      <c r="O1097" s="12">
        <v>16</v>
      </c>
      <c r="P1097" s="12">
        <f t="shared" si="2"/>
        <v>9.5993750000000002</v>
      </c>
      <c r="Q1097" s="87">
        <v>0</v>
      </c>
      <c r="R1097" s="12">
        <v>0</v>
      </c>
      <c r="S1097" s="12">
        <v>1.41</v>
      </c>
      <c r="T1097" s="12">
        <f>STOCK[[#This Row],[Costo Unitario (USD)]]+STOCK[[#This Row],[Costo Envío (USD)]]+STOCK[[#This Row],[Comisión 10%]]</f>
        <v>12.809375000000001</v>
      </c>
      <c r="U1097" s="12">
        <f>STOCK[[#This Row],[Costo total]]*1.5</f>
        <v>19.214062500000001</v>
      </c>
      <c r="V1097" s="12">
        <v>18</v>
      </c>
      <c r="W1097" s="12">
        <f>STOCK[[#This Row],[Precio Final]]-STOCK[[#This Row],[Costo total]]</f>
        <v>5.1906249999999989</v>
      </c>
      <c r="X1097" s="12">
        <f>STOCK[[#This Row],[Ganancia Unitaria]]*STOCK[[#This Row],[Salidas]]</f>
        <v>5.1906249999999989</v>
      </c>
      <c r="Y1097" s="12" t="s">
        <v>2547</v>
      </c>
      <c r="AA1097" s="12">
        <f>STOCK[[#This Row],[Costo total]]*STOCK[[#This Row],[Entradas]]</f>
        <v>12.809375000000001</v>
      </c>
      <c r="AB1097" s="12">
        <f>STOCK[[#This Row],[Stock Actual]]*STOCK[[#This Row],[Costo total]]</f>
        <v>0</v>
      </c>
    </row>
    <row r="1098" spans="1:28" s="7" customFormat="1" ht="50" customHeight="1" x14ac:dyDescent="0.15">
      <c r="A1098" s="7" t="s">
        <v>2446</v>
      </c>
      <c r="B1098" s="70"/>
      <c r="C1098" s="7" t="s">
        <v>4</v>
      </c>
      <c r="D1098" s="7" t="s">
        <v>2324</v>
      </c>
      <c r="E1098" s="7" t="s">
        <v>2365</v>
      </c>
      <c r="F1098" s="7" t="s">
        <v>243</v>
      </c>
      <c r="G1098" s="7" t="s">
        <v>1874</v>
      </c>
      <c r="H1098" s="7">
        <f>STOCK[[#This Row],[Precio Final]]</f>
        <v>18</v>
      </c>
      <c r="I1098" s="7">
        <f>STOCK[[#This Row],[Precio Venta Ideal (x1.5)]]</f>
        <v>19.214062500000001</v>
      </c>
      <c r="J1098" s="8">
        <v>1</v>
      </c>
      <c r="K1098" s="8">
        <f>SUMIFS(VENTAS[Cantidad],VENTAS[Código del producto Vendido],STOCK[[#This Row],[Code]])</f>
        <v>0</v>
      </c>
      <c r="L1098" s="8">
        <f>STOCK[[#This Row],[Entradas]]-STOCK[[#This Row],[Salidas]]</f>
        <v>1</v>
      </c>
      <c r="M1098" s="7">
        <f>STOCK[[#This Row],[Precio Final]]*10%</f>
        <v>1.8</v>
      </c>
      <c r="N1098" s="7">
        <v>153.59</v>
      </c>
      <c r="O1098" s="7">
        <v>16</v>
      </c>
      <c r="P1098" s="7">
        <f t="shared" si="2"/>
        <v>9.5993750000000002</v>
      </c>
      <c r="Q1098" s="8">
        <v>0</v>
      </c>
      <c r="R1098" s="7">
        <v>0</v>
      </c>
      <c r="S1098" s="7">
        <v>1.41</v>
      </c>
      <c r="T1098" s="12">
        <f>STOCK[[#This Row],[Costo Unitario (USD)]]+STOCK[[#This Row],[Costo Envío (USD)]]+STOCK[[#This Row],[Comisión 10%]]</f>
        <v>12.809375000000001</v>
      </c>
      <c r="U1098" s="7">
        <f>STOCK[[#This Row],[Costo total]]*1.5</f>
        <v>19.214062500000001</v>
      </c>
      <c r="V1098" s="7">
        <v>18</v>
      </c>
      <c r="W1098" s="7">
        <f>STOCK[[#This Row],[Precio Final]]-STOCK[[#This Row],[Costo total]]</f>
        <v>5.1906249999999989</v>
      </c>
      <c r="X1098" s="7">
        <f>STOCK[[#This Row],[Ganancia Unitaria]]*STOCK[[#This Row],[Salidas]]</f>
        <v>0</v>
      </c>
      <c r="Y1098" s="7" t="s">
        <v>2548</v>
      </c>
      <c r="AA1098" s="7">
        <f>STOCK[[#This Row],[Costo total]]*STOCK[[#This Row],[Entradas]]</f>
        <v>12.809375000000001</v>
      </c>
      <c r="AB1098" s="7">
        <f>STOCK[[#This Row],[Stock Actual]]*STOCK[[#This Row],[Costo total]]</f>
        <v>12.809375000000001</v>
      </c>
    </row>
    <row r="1099" spans="1:28" s="12" customFormat="1" ht="50" customHeight="1" x14ac:dyDescent="0.15">
      <c r="A1099" s="12" t="s">
        <v>2447</v>
      </c>
      <c r="B1099" s="70"/>
      <c r="C1099" s="12" t="s">
        <v>4</v>
      </c>
      <c r="D1099" s="12" t="s">
        <v>2366</v>
      </c>
      <c r="E1099" s="12" t="s">
        <v>2367</v>
      </c>
      <c r="F1099" s="12" t="s">
        <v>243</v>
      </c>
      <c r="G1099" s="12" t="s">
        <v>1874</v>
      </c>
      <c r="H1099" s="12">
        <f>STOCK[[#This Row],[Precio Final]]</f>
        <v>15</v>
      </c>
      <c r="I1099" s="12">
        <f>STOCK[[#This Row],[Precio Venta Ideal (x1.5)]]</f>
        <v>15.349687499999998</v>
      </c>
      <c r="J1099" s="87">
        <v>1</v>
      </c>
      <c r="K1099" s="87">
        <f>SUMIFS(VENTAS[Cantidad],VENTAS[Código del producto Vendido],STOCK[[#This Row],[Code]])</f>
        <v>0</v>
      </c>
      <c r="L1099" s="87">
        <f>STOCK[[#This Row],[Entradas]]-STOCK[[#This Row],[Salidas]]</f>
        <v>1</v>
      </c>
      <c r="M1099" s="12">
        <f>STOCK[[#This Row],[Precio Final]]*10%</f>
        <v>1.5</v>
      </c>
      <c r="N1099" s="12">
        <v>117.17</v>
      </c>
      <c r="O1099" s="12">
        <v>16</v>
      </c>
      <c r="P1099" s="12">
        <f t="shared" si="2"/>
        <v>7.3231250000000001</v>
      </c>
      <c r="Q1099" s="87">
        <v>0</v>
      </c>
      <c r="R1099" s="12">
        <v>0</v>
      </c>
      <c r="S1099" s="12">
        <v>1.41</v>
      </c>
      <c r="T1099" s="12">
        <f>STOCK[[#This Row],[Costo Unitario (USD)]]+STOCK[[#This Row],[Costo Envío (USD)]]+STOCK[[#This Row],[Comisión 10%]]</f>
        <v>10.233124999999999</v>
      </c>
      <c r="U1099" s="12">
        <f>STOCK[[#This Row],[Costo total]]*1.5</f>
        <v>15.349687499999998</v>
      </c>
      <c r="V1099" s="12">
        <v>15</v>
      </c>
      <c r="W1099" s="12">
        <f>STOCK[[#This Row],[Precio Final]]-STOCK[[#This Row],[Costo total]]</f>
        <v>4.7668750000000006</v>
      </c>
      <c r="X1099" s="12">
        <f>STOCK[[#This Row],[Ganancia Unitaria]]*STOCK[[#This Row],[Salidas]]</f>
        <v>0</v>
      </c>
      <c r="Y1099" s="12" t="s">
        <v>2549</v>
      </c>
      <c r="AA1099" s="12">
        <f>STOCK[[#This Row],[Costo total]]*STOCK[[#This Row],[Entradas]]</f>
        <v>10.233124999999999</v>
      </c>
      <c r="AB1099" s="12">
        <f>STOCK[[#This Row],[Stock Actual]]*STOCK[[#This Row],[Costo total]]</f>
        <v>10.233124999999999</v>
      </c>
    </row>
    <row r="1100" spans="1:28" s="7" customFormat="1" ht="50" customHeight="1" x14ac:dyDescent="0.15">
      <c r="A1100" s="7" t="s">
        <v>2448</v>
      </c>
      <c r="B1100" s="70"/>
      <c r="C1100" s="7" t="s">
        <v>4</v>
      </c>
      <c r="D1100" s="7" t="s">
        <v>2366</v>
      </c>
      <c r="E1100" s="7" t="s">
        <v>2367</v>
      </c>
      <c r="F1100" s="7" t="s">
        <v>244</v>
      </c>
      <c r="G1100" s="7" t="s">
        <v>1874</v>
      </c>
      <c r="H1100" s="7">
        <f>STOCK[[#This Row],[Precio Final]]</f>
        <v>15</v>
      </c>
      <c r="I1100" s="7">
        <f>STOCK[[#This Row],[Precio Venta Ideal (x1.5)]]</f>
        <v>15.349687499999998</v>
      </c>
      <c r="J1100" s="8">
        <v>1</v>
      </c>
      <c r="K1100" s="8">
        <f>SUMIFS(VENTAS[Cantidad],VENTAS[Código del producto Vendido],STOCK[[#This Row],[Code]])</f>
        <v>1</v>
      </c>
      <c r="L1100" s="8">
        <f>STOCK[[#This Row],[Entradas]]-STOCK[[#This Row],[Salidas]]</f>
        <v>0</v>
      </c>
      <c r="M1100" s="7">
        <f>STOCK[[#This Row],[Precio Final]]*10%</f>
        <v>1.5</v>
      </c>
      <c r="N1100" s="7">
        <v>117.17</v>
      </c>
      <c r="O1100" s="7">
        <v>16</v>
      </c>
      <c r="P1100" s="7">
        <f t="shared" si="2"/>
        <v>7.3231250000000001</v>
      </c>
      <c r="Q1100" s="8">
        <v>0</v>
      </c>
      <c r="R1100" s="7">
        <v>0</v>
      </c>
      <c r="S1100" s="7">
        <v>1.41</v>
      </c>
      <c r="T1100" s="12">
        <f>STOCK[[#This Row],[Costo Unitario (USD)]]+STOCK[[#This Row],[Costo Envío (USD)]]+STOCK[[#This Row],[Comisión 10%]]</f>
        <v>10.233124999999999</v>
      </c>
      <c r="U1100" s="7">
        <f>STOCK[[#This Row],[Costo total]]*1.5</f>
        <v>15.349687499999998</v>
      </c>
      <c r="V1100" s="7">
        <v>15</v>
      </c>
      <c r="W1100" s="7">
        <f>STOCK[[#This Row],[Precio Final]]-STOCK[[#This Row],[Costo total]]</f>
        <v>4.7668750000000006</v>
      </c>
      <c r="X1100" s="7">
        <f>STOCK[[#This Row],[Ganancia Unitaria]]*STOCK[[#This Row],[Salidas]]</f>
        <v>4.7668750000000006</v>
      </c>
      <c r="Y1100" s="7" t="s">
        <v>2550</v>
      </c>
      <c r="AA1100" s="7">
        <f>STOCK[[#This Row],[Costo total]]*STOCK[[#This Row],[Entradas]]</f>
        <v>10.233124999999999</v>
      </c>
      <c r="AB1100" s="7">
        <f>STOCK[[#This Row],[Stock Actual]]*STOCK[[#This Row],[Costo total]]</f>
        <v>0</v>
      </c>
    </row>
    <row r="1101" spans="1:28" s="12" customFormat="1" ht="50" customHeight="1" x14ac:dyDescent="0.15">
      <c r="A1101" s="12" t="s">
        <v>2449</v>
      </c>
      <c r="B1101" s="70"/>
      <c r="C1101" s="12" t="s">
        <v>4</v>
      </c>
      <c r="D1101" s="12" t="s">
        <v>2366</v>
      </c>
      <c r="E1101" s="12" t="s">
        <v>2367</v>
      </c>
      <c r="F1101" s="12" t="s">
        <v>241</v>
      </c>
      <c r="G1101" s="12" t="s">
        <v>1874</v>
      </c>
      <c r="H1101" s="12">
        <f>STOCK[[#This Row],[Precio Final]]</f>
        <v>15</v>
      </c>
      <c r="I1101" s="12">
        <f>STOCK[[#This Row],[Precio Venta Ideal (x1.5)]]</f>
        <v>15.349687499999998</v>
      </c>
      <c r="J1101" s="87">
        <v>1</v>
      </c>
      <c r="K1101" s="87">
        <f>SUMIFS(VENTAS[Cantidad],VENTAS[Código del producto Vendido],STOCK[[#This Row],[Code]])</f>
        <v>1</v>
      </c>
      <c r="L1101" s="87">
        <f>STOCK[[#This Row],[Entradas]]-STOCK[[#This Row],[Salidas]]</f>
        <v>0</v>
      </c>
      <c r="M1101" s="12">
        <f>STOCK[[#This Row],[Precio Final]]*10%</f>
        <v>1.5</v>
      </c>
      <c r="N1101" s="12">
        <v>117.17</v>
      </c>
      <c r="O1101" s="12">
        <v>16</v>
      </c>
      <c r="P1101" s="12">
        <f t="shared" si="2"/>
        <v>7.3231250000000001</v>
      </c>
      <c r="Q1101" s="87">
        <v>0</v>
      </c>
      <c r="R1101" s="12">
        <v>0</v>
      </c>
      <c r="S1101" s="12">
        <v>1.41</v>
      </c>
      <c r="T1101" s="12">
        <f>STOCK[[#This Row],[Costo Unitario (USD)]]+STOCK[[#This Row],[Costo Envío (USD)]]+STOCK[[#This Row],[Comisión 10%]]</f>
        <v>10.233124999999999</v>
      </c>
      <c r="U1101" s="12">
        <f>STOCK[[#This Row],[Costo total]]*1.5</f>
        <v>15.349687499999998</v>
      </c>
      <c r="V1101" s="12">
        <v>15</v>
      </c>
      <c r="W1101" s="12">
        <f>STOCK[[#This Row],[Precio Final]]-STOCK[[#This Row],[Costo total]]</f>
        <v>4.7668750000000006</v>
      </c>
      <c r="X1101" s="12">
        <f>STOCK[[#This Row],[Ganancia Unitaria]]*STOCK[[#This Row],[Salidas]]</f>
        <v>4.7668750000000006</v>
      </c>
      <c r="Y1101" s="12" t="s">
        <v>2551</v>
      </c>
      <c r="AA1101" s="12">
        <f>STOCK[[#This Row],[Costo total]]*STOCK[[#This Row],[Entradas]]</f>
        <v>10.233124999999999</v>
      </c>
      <c r="AB1101" s="12">
        <f>STOCK[[#This Row],[Stock Actual]]*STOCK[[#This Row],[Costo total]]</f>
        <v>0</v>
      </c>
    </row>
    <row r="1102" spans="1:28" s="7" customFormat="1" ht="50" customHeight="1" x14ac:dyDescent="0.15">
      <c r="A1102" s="7" t="s">
        <v>2450</v>
      </c>
      <c r="B1102" s="70"/>
      <c r="C1102" s="7" t="s">
        <v>4</v>
      </c>
      <c r="D1102" s="7" t="s">
        <v>2701</v>
      </c>
      <c r="E1102" s="7" t="s">
        <v>2598</v>
      </c>
      <c r="F1102" s="7" t="s">
        <v>239</v>
      </c>
      <c r="G1102" s="7" t="s">
        <v>1874</v>
      </c>
      <c r="H1102" s="7">
        <f>STOCK[[#This Row],[Precio Final]]</f>
        <v>30</v>
      </c>
      <c r="I1102" s="7">
        <f>STOCK[[#This Row],[Precio Venta Ideal (x1.5)]]</f>
        <v>26.526562499999997</v>
      </c>
      <c r="J1102" s="8">
        <v>2</v>
      </c>
      <c r="K1102" s="8">
        <f>SUMIFS(VENTAS[Cantidad],VENTAS[Código del producto Vendido],STOCK[[#This Row],[Code]])</f>
        <v>1</v>
      </c>
      <c r="L1102" s="8">
        <f>STOCK[[#This Row],[Entradas]]-STOCK[[#This Row],[Salidas]]</f>
        <v>1</v>
      </c>
      <c r="M1102" s="7">
        <f>STOCK[[#This Row],[Precio Final]]*10%</f>
        <v>3</v>
      </c>
      <c r="N1102" s="7">
        <v>212.39</v>
      </c>
      <c r="O1102" s="7">
        <v>16</v>
      </c>
      <c r="P1102" s="7">
        <f t="shared" si="2"/>
        <v>13.274374999999999</v>
      </c>
      <c r="Q1102" s="8">
        <v>0</v>
      </c>
      <c r="R1102" s="7">
        <v>0</v>
      </c>
      <c r="S1102" s="7">
        <v>1.41</v>
      </c>
      <c r="T1102" s="12">
        <f>STOCK[[#This Row],[Costo Unitario (USD)]]+STOCK[[#This Row],[Costo Envío (USD)]]+STOCK[[#This Row],[Comisión 10%]]</f>
        <v>17.684374999999999</v>
      </c>
      <c r="U1102" s="7">
        <f>STOCK[[#This Row],[Costo total]]*1.5</f>
        <v>26.526562499999997</v>
      </c>
      <c r="V1102" s="7">
        <v>30</v>
      </c>
      <c r="W1102" s="7">
        <f>STOCK[[#This Row],[Precio Final]]-STOCK[[#This Row],[Costo total]]</f>
        <v>12.315625000000001</v>
      </c>
      <c r="X1102" s="7">
        <f>STOCK[[#This Row],[Ganancia Unitaria]]*STOCK[[#This Row],[Salidas]]</f>
        <v>12.315625000000001</v>
      </c>
      <c r="Y1102" s="7" t="s">
        <v>2552</v>
      </c>
      <c r="AA1102" s="7">
        <f>STOCK[[#This Row],[Costo total]]*STOCK[[#This Row],[Entradas]]</f>
        <v>35.368749999999999</v>
      </c>
      <c r="AB1102" s="7">
        <f>STOCK[[#This Row],[Stock Actual]]*STOCK[[#This Row],[Costo total]]</f>
        <v>17.684374999999999</v>
      </c>
    </row>
    <row r="1103" spans="1:28" s="12" customFormat="1" ht="50" customHeight="1" x14ac:dyDescent="0.15">
      <c r="A1103" s="12" t="s">
        <v>2451</v>
      </c>
      <c r="B1103" s="70"/>
      <c r="C1103" s="12" t="s">
        <v>4</v>
      </c>
      <c r="D1103" s="12" t="s">
        <v>2320</v>
      </c>
      <c r="E1103" s="12" t="s">
        <v>2597</v>
      </c>
      <c r="F1103" s="12" t="s">
        <v>241</v>
      </c>
      <c r="G1103" s="12" t="s">
        <v>1874</v>
      </c>
      <c r="H1103" s="12">
        <f>STOCK[[#This Row],[Precio Final]]</f>
        <v>30</v>
      </c>
      <c r="I1103" s="12">
        <f>STOCK[[#This Row],[Precio Venta Ideal (x1.5)]]</f>
        <v>30.321562499999999</v>
      </c>
      <c r="J1103" s="87">
        <v>1</v>
      </c>
      <c r="K1103" s="87">
        <f>SUMIFS(VENTAS[Cantidad],VENTAS[Código del producto Vendido],STOCK[[#This Row],[Code]])</f>
        <v>1</v>
      </c>
      <c r="L1103" s="87">
        <f>STOCK[[#This Row],[Entradas]]-STOCK[[#This Row],[Salidas]]</f>
        <v>0</v>
      </c>
      <c r="M1103" s="12">
        <f>STOCK[[#This Row],[Precio Final]]*10%</f>
        <v>3</v>
      </c>
      <c r="N1103" s="12">
        <v>252.87</v>
      </c>
      <c r="O1103" s="12">
        <v>16</v>
      </c>
      <c r="P1103" s="12">
        <f t="shared" si="2"/>
        <v>15.804375</v>
      </c>
      <c r="Q1103" s="87">
        <v>0</v>
      </c>
      <c r="R1103" s="12">
        <v>0</v>
      </c>
      <c r="S1103" s="12">
        <v>1.41</v>
      </c>
      <c r="T1103" s="12">
        <f>STOCK[[#This Row],[Costo Unitario (USD)]]+STOCK[[#This Row],[Costo Envío (USD)]]+STOCK[[#This Row],[Comisión 10%]]</f>
        <v>20.214375</v>
      </c>
      <c r="U1103" s="12">
        <f>STOCK[[#This Row],[Costo total]]*1.5</f>
        <v>30.321562499999999</v>
      </c>
      <c r="V1103" s="12">
        <v>30</v>
      </c>
      <c r="W1103" s="12">
        <f>STOCK[[#This Row],[Precio Final]]-STOCK[[#This Row],[Costo total]]</f>
        <v>9.7856249999999996</v>
      </c>
      <c r="X1103" s="12">
        <f>STOCK[[#This Row],[Ganancia Unitaria]]*STOCK[[#This Row],[Salidas]]</f>
        <v>9.7856249999999996</v>
      </c>
      <c r="Y1103" s="12" t="s">
        <v>2553</v>
      </c>
      <c r="AA1103" s="12">
        <f>STOCK[[#This Row],[Costo total]]*STOCK[[#This Row],[Entradas]]</f>
        <v>20.214375</v>
      </c>
      <c r="AB1103" s="12">
        <f>STOCK[[#This Row],[Stock Actual]]*STOCK[[#This Row],[Costo total]]</f>
        <v>0</v>
      </c>
    </row>
    <row r="1104" spans="1:28" s="7" customFormat="1" ht="50" customHeight="1" x14ac:dyDescent="0.15">
      <c r="A1104" s="7" t="s">
        <v>2452</v>
      </c>
      <c r="B1104" s="70"/>
      <c r="C1104" s="7" t="s">
        <v>4</v>
      </c>
      <c r="D1104" s="7" t="s">
        <v>2328</v>
      </c>
      <c r="E1104" s="7" t="s">
        <v>2369</v>
      </c>
      <c r="F1104" s="7" t="s">
        <v>241</v>
      </c>
      <c r="G1104" s="7" t="s">
        <v>1874</v>
      </c>
      <c r="H1104" s="7">
        <f>STOCK[[#This Row],[Precio Final]]</f>
        <v>20</v>
      </c>
      <c r="I1104" s="7">
        <f>STOCK[[#This Row],[Precio Venta Ideal (x1.5)]]</f>
        <v>19.3715625</v>
      </c>
      <c r="J1104" s="8">
        <v>1</v>
      </c>
      <c r="K1104" s="8">
        <f>SUMIFS(VENTAS[Cantidad],VENTAS[Código del producto Vendido],STOCK[[#This Row],[Code]])</f>
        <v>1</v>
      </c>
      <c r="L1104" s="8">
        <f>STOCK[[#This Row],[Entradas]]-STOCK[[#This Row],[Salidas]]</f>
        <v>0</v>
      </c>
      <c r="M1104" s="7">
        <f>STOCK[[#This Row],[Precio Final]]*10%</f>
        <v>2</v>
      </c>
      <c r="N1104" s="7">
        <v>152.07</v>
      </c>
      <c r="O1104" s="7">
        <v>16</v>
      </c>
      <c r="P1104" s="7">
        <f t="shared" si="2"/>
        <v>9.5043749999999996</v>
      </c>
      <c r="Q1104" s="8">
        <v>0</v>
      </c>
      <c r="R1104" s="7">
        <v>0</v>
      </c>
      <c r="S1104" s="7">
        <v>1.41</v>
      </c>
      <c r="T1104" s="12">
        <f>STOCK[[#This Row],[Costo Unitario (USD)]]+STOCK[[#This Row],[Costo Envío (USD)]]+STOCK[[#This Row],[Comisión 10%]]</f>
        <v>12.914375</v>
      </c>
      <c r="U1104" s="7">
        <f>STOCK[[#This Row],[Costo total]]*1.5</f>
        <v>19.3715625</v>
      </c>
      <c r="V1104" s="7">
        <v>20</v>
      </c>
      <c r="W1104" s="7">
        <f>STOCK[[#This Row],[Precio Final]]-STOCK[[#This Row],[Costo total]]</f>
        <v>7.0856250000000003</v>
      </c>
      <c r="X1104" s="7">
        <f>STOCK[[#This Row],[Ganancia Unitaria]]*STOCK[[#This Row],[Salidas]]</f>
        <v>7.0856250000000003</v>
      </c>
      <c r="Y1104" s="7" t="s">
        <v>2554</v>
      </c>
      <c r="AA1104" s="7">
        <f>STOCK[[#This Row],[Costo total]]*STOCK[[#This Row],[Entradas]]</f>
        <v>12.914375</v>
      </c>
      <c r="AB1104" s="7">
        <f>STOCK[[#This Row],[Stock Actual]]*STOCK[[#This Row],[Costo total]]</f>
        <v>0</v>
      </c>
    </row>
    <row r="1105" spans="1:28" s="12" customFormat="1" ht="50" customHeight="1" x14ac:dyDescent="0.15">
      <c r="A1105" s="12" t="s">
        <v>2462</v>
      </c>
      <c r="B1105" s="70"/>
      <c r="C1105" s="12" t="s">
        <v>4</v>
      </c>
      <c r="D1105" s="12" t="s">
        <v>2328</v>
      </c>
      <c r="E1105" s="12" t="s">
        <v>2369</v>
      </c>
      <c r="F1105" s="12" t="s">
        <v>243</v>
      </c>
      <c r="G1105" s="12" t="s">
        <v>1874</v>
      </c>
      <c r="H1105" s="12">
        <f>STOCK[[#This Row],[Precio Final]]</f>
        <v>20</v>
      </c>
      <c r="I1105" s="12">
        <f>STOCK[[#This Row],[Precio Venta Ideal (x1.5)]]</f>
        <v>19.3715625</v>
      </c>
      <c r="J1105" s="87">
        <v>1</v>
      </c>
      <c r="K1105" s="87">
        <f>SUMIFS(VENTAS[Cantidad],VENTAS[Código del producto Vendido],STOCK[[#This Row],[Code]])</f>
        <v>1</v>
      </c>
      <c r="L1105" s="87">
        <f>STOCK[[#This Row],[Entradas]]-STOCK[[#This Row],[Salidas]]</f>
        <v>0</v>
      </c>
      <c r="M1105" s="12">
        <f>STOCK[[#This Row],[Precio Final]]*10%</f>
        <v>2</v>
      </c>
      <c r="N1105" s="12">
        <v>152.07</v>
      </c>
      <c r="O1105" s="12">
        <v>16</v>
      </c>
      <c r="P1105" s="12">
        <f t="shared" si="2"/>
        <v>9.5043749999999996</v>
      </c>
      <c r="Q1105" s="87">
        <v>0</v>
      </c>
      <c r="R1105" s="12">
        <v>0</v>
      </c>
      <c r="S1105" s="12">
        <v>1.41</v>
      </c>
      <c r="T1105" s="12">
        <f>STOCK[[#This Row],[Costo Unitario (USD)]]+STOCK[[#This Row],[Costo Envío (USD)]]+STOCK[[#This Row],[Comisión 10%]]</f>
        <v>12.914375</v>
      </c>
      <c r="U1105" s="12">
        <f>STOCK[[#This Row],[Costo total]]*1.5</f>
        <v>19.3715625</v>
      </c>
      <c r="V1105" s="12">
        <v>20</v>
      </c>
      <c r="W1105" s="12">
        <f>STOCK[[#This Row],[Precio Final]]-STOCK[[#This Row],[Costo total]]</f>
        <v>7.0856250000000003</v>
      </c>
      <c r="X1105" s="12">
        <f>STOCK[[#This Row],[Ganancia Unitaria]]*STOCK[[#This Row],[Salidas]]</f>
        <v>7.0856250000000003</v>
      </c>
      <c r="Y1105" s="12" t="s">
        <v>2555</v>
      </c>
      <c r="AA1105" s="12">
        <f>STOCK[[#This Row],[Costo total]]*STOCK[[#This Row],[Entradas]]</f>
        <v>12.914375</v>
      </c>
      <c r="AB1105" s="12">
        <f>STOCK[[#This Row],[Stock Actual]]*STOCK[[#This Row],[Costo total]]</f>
        <v>0</v>
      </c>
    </row>
    <row r="1106" spans="1:28" s="7" customFormat="1" ht="50" customHeight="1" x14ac:dyDescent="0.15">
      <c r="A1106" s="7" t="s">
        <v>2453</v>
      </c>
      <c r="B1106" s="70"/>
      <c r="C1106" s="7" t="s">
        <v>4</v>
      </c>
      <c r="D1106" s="7" t="s">
        <v>2331</v>
      </c>
      <c r="E1106" s="7" t="s">
        <v>2369</v>
      </c>
      <c r="F1106" s="7" t="s">
        <v>244</v>
      </c>
      <c r="G1106" s="7" t="s">
        <v>1874</v>
      </c>
      <c r="H1106" s="7">
        <f>STOCK[[#This Row],[Precio Final]]</f>
        <v>20</v>
      </c>
      <c r="I1106" s="7">
        <f>STOCK[[#This Row],[Precio Venta Ideal (x1.5)]]</f>
        <v>19.3715625</v>
      </c>
      <c r="J1106" s="8">
        <v>1</v>
      </c>
      <c r="K1106" s="8">
        <f>SUMIFS(VENTAS[Cantidad],VENTAS[Código del producto Vendido],STOCK[[#This Row],[Code]])</f>
        <v>1</v>
      </c>
      <c r="L1106" s="8">
        <f>STOCK[[#This Row],[Entradas]]-STOCK[[#This Row],[Salidas]]</f>
        <v>0</v>
      </c>
      <c r="M1106" s="7">
        <f>STOCK[[#This Row],[Precio Final]]*10%</f>
        <v>2</v>
      </c>
      <c r="N1106" s="7">
        <v>152.07</v>
      </c>
      <c r="O1106" s="7">
        <v>16</v>
      </c>
      <c r="P1106" s="7">
        <f t="shared" si="2"/>
        <v>9.5043749999999996</v>
      </c>
      <c r="Q1106" s="8">
        <v>0</v>
      </c>
      <c r="R1106" s="7">
        <v>0</v>
      </c>
      <c r="S1106" s="7">
        <v>1.41</v>
      </c>
      <c r="T1106" s="12">
        <f>STOCK[[#This Row],[Costo Unitario (USD)]]+STOCK[[#This Row],[Costo Envío (USD)]]+STOCK[[#This Row],[Comisión 10%]]</f>
        <v>12.914375</v>
      </c>
      <c r="U1106" s="7">
        <f>STOCK[[#This Row],[Costo total]]*1.5</f>
        <v>19.3715625</v>
      </c>
      <c r="V1106" s="7">
        <v>20</v>
      </c>
      <c r="W1106" s="7">
        <f>STOCK[[#This Row],[Precio Final]]-STOCK[[#This Row],[Costo total]]</f>
        <v>7.0856250000000003</v>
      </c>
      <c r="X1106" s="7">
        <f>STOCK[[#This Row],[Ganancia Unitaria]]*STOCK[[#This Row],[Salidas]]</f>
        <v>7.0856250000000003</v>
      </c>
      <c r="Y1106" s="7" t="s">
        <v>2556</v>
      </c>
      <c r="AA1106" s="7">
        <f>STOCK[[#This Row],[Costo total]]*STOCK[[#This Row],[Entradas]]</f>
        <v>12.914375</v>
      </c>
      <c r="AB1106" s="7">
        <f>STOCK[[#This Row],[Stock Actual]]*STOCK[[#This Row],[Costo total]]</f>
        <v>0</v>
      </c>
    </row>
    <row r="1107" spans="1:28" s="12" customFormat="1" ht="50" customHeight="1" x14ac:dyDescent="0.15">
      <c r="A1107" s="12" t="s">
        <v>2454</v>
      </c>
      <c r="B1107" s="70"/>
      <c r="C1107" s="12" t="s">
        <v>4</v>
      </c>
      <c r="D1107" s="12" t="s">
        <v>2331</v>
      </c>
      <c r="E1107" s="12" t="s">
        <v>2369</v>
      </c>
      <c r="F1107" s="12" t="s">
        <v>239</v>
      </c>
      <c r="G1107" s="12" t="s">
        <v>1874</v>
      </c>
      <c r="H1107" s="12">
        <f>STOCK[[#This Row],[Precio Final]]</f>
        <v>20</v>
      </c>
      <c r="I1107" s="12">
        <f>STOCK[[#This Row],[Precio Venta Ideal (x1.5)]]</f>
        <v>19.3715625</v>
      </c>
      <c r="J1107" s="87">
        <v>1</v>
      </c>
      <c r="K1107" s="87">
        <f>SUMIFS(VENTAS[Cantidad],VENTAS[Código del producto Vendido],STOCK[[#This Row],[Code]])</f>
        <v>1</v>
      </c>
      <c r="L1107" s="87">
        <f>STOCK[[#This Row],[Entradas]]-STOCK[[#This Row],[Salidas]]</f>
        <v>0</v>
      </c>
      <c r="M1107" s="12">
        <f>STOCK[[#This Row],[Precio Final]]*10%</f>
        <v>2</v>
      </c>
      <c r="N1107" s="12">
        <v>152.07</v>
      </c>
      <c r="O1107" s="12">
        <v>16</v>
      </c>
      <c r="P1107" s="12">
        <f t="shared" si="2"/>
        <v>9.5043749999999996</v>
      </c>
      <c r="Q1107" s="87">
        <v>0</v>
      </c>
      <c r="R1107" s="12">
        <v>0</v>
      </c>
      <c r="S1107" s="12">
        <v>1.41</v>
      </c>
      <c r="T1107" s="12">
        <f>STOCK[[#This Row],[Costo Unitario (USD)]]+STOCK[[#This Row],[Costo Envío (USD)]]+STOCK[[#This Row],[Comisión 10%]]</f>
        <v>12.914375</v>
      </c>
      <c r="U1107" s="12">
        <f>STOCK[[#This Row],[Costo total]]*1.5</f>
        <v>19.3715625</v>
      </c>
      <c r="V1107" s="12">
        <v>20</v>
      </c>
      <c r="W1107" s="12">
        <f>STOCK[[#This Row],[Precio Final]]-STOCK[[#This Row],[Costo total]]</f>
        <v>7.0856250000000003</v>
      </c>
      <c r="X1107" s="12">
        <f>STOCK[[#This Row],[Ganancia Unitaria]]*STOCK[[#This Row],[Salidas]]</f>
        <v>7.0856250000000003</v>
      </c>
      <c r="Y1107" s="12" t="s">
        <v>2557</v>
      </c>
      <c r="AA1107" s="12">
        <f>STOCK[[#This Row],[Costo total]]*STOCK[[#This Row],[Entradas]]</f>
        <v>12.914375</v>
      </c>
      <c r="AB1107" s="12">
        <f>STOCK[[#This Row],[Stock Actual]]*STOCK[[#This Row],[Costo total]]</f>
        <v>0</v>
      </c>
    </row>
    <row r="1108" spans="1:28" s="7" customFormat="1" ht="50" customHeight="1" x14ac:dyDescent="0.15">
      <c r="A1108" s="7" t="s">
        <v>2455</v>
      </c>
      <c r="B1108" s="70"/>
      <c r="C1108" s="7" t="s">
        <v>4</v>
      </c>
      <c r="D1108" s="7" t="s">
        <v>2324</v>
      </c>
      <c r="E1108" s="7" t="s">
        <v>2370</v>
      </c>
      <c r="F1108" s="7" t="s">
        <v>241</v>
      </c>
      <c r="G1108" s="7" t="s">
        <v>1874</v>
      </c>
      <c r="H1108" s="7">
        <f>STOCK[[#This Row],[Precio Final]]</f>
        <v>20</v>
      </c>
      <c r="I1108" s="7">
        <f>STOCK[[#This Row],[Precio Venta Ideal (x1.5)]]</f>
        <v>23.114062500000003</v>
      </c>
      <c r="J1108" s="8">
        <v>1</v>
      </c>
      <c r="K1108" s="8">
        <f>SUMIFS(VENTAS[Cantidad],VENTAS[Código del producto Vendido],STOCK[[#This Row],[Code]])</f>
        <v>1</v>
      </c>
      <c r="L1108" s="8">
        <f>STOCK[[#This Row],[Entradas]]-STOCK[[#This Row],[Salidas]]</f>
        <v>0</v>
      </c>
      <c r="M1108" s="7">
        <f>STOCK[[#This Row],[Precio Final]]*10%</f>
        <v>2</v>
      </c>
      <c r="N1108" s="7">
        <v>191.99</v>
      </c>
      <c r="O1108" s="7">
        <v>16</v>
      </c>
      <c r="P1108" s="7">
        <f t="shared" si="2"/>
        <v>11.999375000000001</v>
      </c>
      <c r="Q1108" s="8">
        <v>0</v>
      </c>
      <c r="R1108" s="7">
        <v>0</v>
      </c>
      <c r="S1108" s="7">
        <v>1.41</v>
      </c>
      <c r="T1108" s="12">
        <f>STOCK[[#This Row],[Costo Unitario (USD)]]+STOCK[[#This Row],[Costo Envío (USD)]]+STOCK[[#This Row],[Comisión 10%]]</f>
        <v>15.409375000000001</v>
      </c>
      <c r="U1108" s="7">
        <f>STOCK[[#This Row],[Costo total]]*1.5</f>
        <v>23.114062500000003</v>
      </c>
      <c r="V1108" s="7">
        <v>20</v>
      </c>
      <c r="W1108" s="7">
        <f>STOCK[[#This Row],[Precio Final]]-STOCK[[#This Row],[Costo total]]</f>
        <v>4.5906249999999993</v>
      </c>
      <c r="X1108" s="7">
        <f>STOCK[[#This Row],[Ganancia Unitaria]]*STOCK[[#This Row],[Salidas]]</f>
        <v>4.5906249999999993</v>
      </c>
      <c r="Y1108" s="7" t="s">
        <v>2558</v>
      </c>
      <c r="AA1108" s="7">
        <f>STOCK[[#This Row],[Costo total]]*STOCK[[#This Row],[Entradas]]</f>
        <v>15.409375000000001</v>
      </c>
      <c r="AB1108" s="7">
        <f>STOCK[[#This Row],[Stock Actual]]*STOCK[[#This Row],[Costo total]]</f>
        <v>0</v>
      </c>
    </row>
    <row r="1109" spans="1:28" s="12" customFormat="1" ht="50" customHeight="1" x14ac:dyDescent="0.15">
      <c r="A1109" s="12" t="s">
        <v>2456</v>
      </c>
      <c r="B1109" s="70"/>
      <c r="C1109" s="12" t="s">
        <v>4</v>
      </c>
      <c r="D1109" s="12" t="s">
        <v>2322</v>
      </c>
      <c r="E1109" s="12" t="s">
        <v>2371</v>
      </c>
      <c r="F1109" s="12" t="s">
        <v>244</v>
      </c>
      <c r="G1109" s="12" t="s">
        <v>1874</v>
      </c>
      <c r="H1109" s="12">
        <f>STOCK[[#This Row],[Precio Final]]</f>
        <v>18</v>
      </c>
      <c r="I1109" s="12">
        <f>STOCK[[#This Row],[Precio Venta Ideal (x1.5)]]</f>
        <v>15.3515625</v>
      </c>
      <c r="J1109" s="87">
        <v>2</v>
      </c>
      <c r="K1109" s="87">
        <f>SUMIFS(VENTAS[Cantidad],VENTAS[Código del producto Vendido],STOCK[[#This Row],[Code]])</f>
        <v>0</v>
      </c>
      <c r="L1109" s="87">
        <f>STOCK[[#This Row],[Entradas]]-STOCK[[#This Row],[Salidas]]</f>
        <v>2</v>
      </c>
      <c r="M1109" s="12">
        <f>STOCK[[#This Row],[Precio Final]]*10%</f>
        <v>1.8</v>
      </c>
      <c r="N1109" s="12">
        <v>112.39</v>
      </c>
      <c r="O1109" s="12">
        <v>16</v>
      </c>
      <c r="P1109" s="12">
        <f t="shared" si="2"/>
        <v>7.024375</v>
      </c>
      <c r="Q1109" s="87">
        <v>0</v>
      </c>
      <c r="R1109" s="12">
        <v>0</v>
      </c>
      <c r="S1109" s="12">
        <v>1.41</v>
      </c>
      <c r="T1109" s="12">
        <f>STOCK[[#This Row],[Costo Unitario (USD)]]+STOCK[[#This Row],[Costo Envío (USD)]]+STOCK[[#This Row],[Comisión 10%]]</f>
        <v>10.234375</v>
      </c>
      <c r="U1109" s="12">
        <f>STOCK[[#This Row],[Costo total]]*1.5</f>
        <v>15.3515625</v>
      </c>
      <c r="V1109" s="12">
        <v>18</v>
      </c>
      <c r="W1109" s="12">
        <f>STOCK[[#This Row],[Precio Final]]-STOCK[[#This Row],[Costo total]]</f>
        <v>7.765625</v>
      </c>
      <c r="X1109" s="12">
        <f>STOCK[[#This Row],[Ganancia Unitaria]]*STOCK[[#This Row],[Salidas]]</f>
        <v>0</v>
      </c>
      <c r="Y1109" s="12" t="s">
        <v>2559</v>
      </c>
      <c r="AA1109" s="12">
        <f>STOCK[[#This Row],[Costo total]]*STOCK[[#This Row],[Entradas]]</f>
        <v>20.46875</v>
      </c>
      <c r="AB1109" s="12">
        <f>STOCK[[#This Row],[Stock Actual]]*STOCK[[#This Row],[Costo total]]</f>
        <v>20.46875</v>
      </c>
    </row>
    <row r="1110" spans="1:28" s="7" customFormat="1" ht="50" customHeight="1" x14ac:dyDescent="0.15">
      <c r="A1110" s="7" t="s">
        <v>2457</v>
      </c>
      <c r="B1110" s="70"/>
      <c r="C1110" s="7" t="s">
        <v>4</v>
      </c>
      <c r="D1110" s="7" t="s">
        <v>2324</v>
      </c>
      <c r="E1110" s="7" t="s">
        <v>2371</v>
      </c>
      <c r="F1110" s="7" t="s">
        <v>241</v>
      </c>
      <c r="G1110" s="7" t="s">
        <v>1874</v>
      </c>
      <c r="H1110" s="7">
        <f>STOCK[[#This Row],[Precio Final]]</f>
        <v>18</v>
      </c>
      <c r="I1110" s="7">
        <f>STOCK[[#This Row],[Precio Venta Ideal (x1.5)]]</f>
        <v>15.3515625</v>
      </c>
      <c r="J1110" s="8">
        <v>2</v>
      </c>
      <c r="K1110" s="8">
        <f>SUMIFS(VENTAS[Cantidad],VENTAS[Código del producto Vendido],STOCK[[#This Row],[Code]])</f>
        <v>0</v>
      </c>
      <c r="L1110" s="8">
        <f>STOCK[[#This Row],[Entradas]]-STOCK[[#This Row],[Salidas]]</f>
        <v>2</v>
      </c>
      <c r="M1110" s="7">
        <f>STOCK[[#This Row],[Precio Final]]*10%</f>
        <v>1.8</v>
      </c>
      <c r="N1110" s="7">
        <v>112.39</v>
      </c>
      <c r="O1110" s="7">
        <v>16</v>
      </c>
      <c r="P1110" s="7">
        <f t="shared" si="2"/>
        <v>7.024375</v>
      </c>
      <c r="Q1110" s="8">
        <v>0</v>
      </c>
      <c r="R1110" s="7">
        <v>0</v>
      </c>
      <c r="S1110" s="7">
        <v>1.41</v>
      </c>
      <c r="T1110" s="12">
        <f>STOCK[[#This Row],[Costo Unitario (USD)]]+STOCK[[#This Row],[Costo Envío (USD)]]+STOCK[[#This Row],[Comisión 10%]]</f>
        <v>10.234375</v>
      </c>
      <c r="U1110" s="7">
        <f>STOCK[[#This Row],[Costo total]]*1.5</f>
        <v>15.3515625</v>
      </c>
      <c r="V1110" s="7">
        <v>18</v>
      </c>
      <c r="W1110" s="7">
        <f>STOCK[[#This Row],[Precio Final]]-STOCK[[#This Row],[Costo total]]</f>
        <v>7.765625</v>
      </c>
      <c r="X1110" s="7">
        <f>STOCK[[#This Row],[Ganancia Unitaria]]*STOCK[[#This Row],[Salidas]]</f>
        <v>0</v>
      </c>
      <c r="Y1110" s="7" t="s">
        <v>2560</v>
      </c>
      <c r="AA1110" s="7">
        <f>STOCK[[#This Row],[Costo total]]*STOCK[[#This Row],[Entradas]]</f>
        <v>20.46875</v>
      </c>
      <c r="AB1110" s="7">
        <f>STOCK[[#This Row],[Stock Actual]]*STOCK[[#This Row],[Costo total]]</f>
        <v>20.46875</v>
      </c>
    </row>
    <row r="1111" spans="1:28" s="12" customFormat="1" ht="50" customHeight="1" x14ac:dyDescent="0.15">
      <c r="A1111" s="12" t="s">
        <v>2458</v>
      </c>
      <c r="B1111" s="70"/>
      <c r="C1111" s="12" t="s">
        <v>4</v>
      </c>
      <c r="D1111" s="12" t="s">
        <v>2324</v>
      </c>
      <c r="E1111" s="12" t="s">
        <v>2371</v>
      </c>
      <c r="F1111" s="12" t="s">
        <v>243</v>
      </c>
      <c r="G1111" s="12" t="s">
        <v>1874</v>
      </c>
      <c r="H1111" s="12">
        <f>STOCK[[#This Row],[Precio Final]]</f>
        <v>18</v>
      </c>
      <c r="I1111" s="12">
        <f>STOCK[[#This Row],[Precio Venta Ideal (x1.5)]]</f>
        <v>15.3515625</v>
      </c>
      <c r="J1111" s="87">
        <v>2</v>
      </c>
      <c r="K1111" s="87">
        <f>SUMIFS(VENTAS[Cantidad],VENTAS[Código del producto Vendido],STOCK[[#This Row],[Code]])</f>
        <v>0</v>
      </c>
      <c r="L1111" s="87">
        <f>STOCK[[#This Row],[Entradas]]-STOCK[[#This Row],[Salidas]]</f>
        <v>2</v>
      </c>
      <c r="M1111" s="12">
        <f>STOCK[[#This Row],[Precio Final]]*10%</f>
        <v>1.8</v>
      </c>
      <c r="N1111" s="12">
        <v>112.39</v>
      </c>
      <c r="O1111" s="12">
        <v>16</v>
      </c>
      <c r="P1111" s="12">
        <f t="shared" si="2"/>
        <v>7.024375</v>
      </c>
      <c r="Q1111" s="87">
        <v>0</v>
      </c>
      <c r="R1111" s="12">
        <v>0</v>
      </c>
      <c r="S1111" s="12">
        <v>1.41</v>
      </c>
      <c r="T1111" s="12">
        <f>STOCK[[#This Row],[Costo Unitario (USD)]]+STOCK[[#This Row],[Costo Envío (USD)]]+STOCK[[#This Row],[Comisión 10%]]</f>
        <v>10.234375</v>
      </c>
      <c r="U1111" s="12">
        <f>STOCK[[#This Row],[Costo total]]*1.5</f>
        <v>15.3515625</v>
      </c>
      <c r="V1111" s="12">
        <v>18</v>
      </c>
      <c r="W1111" s="12">
        <f>STOCK[[#This Row],[Precio Final]]-STOCK[[#This Row],[Costo total]]</f>
        <v>7.765625</v>
      </c>
      <c r="X1111" s="12">
        <f>STOCK[[#This Row],[Ganancia Unitaria]]*STOCK[[#This Row],[Salidas]]</f>
        <v>0</v>
      </c>
      <c r="Y1111" s="12" t="s">
        <v>2561</v>
      </c>
      <c r="AA1111" s="12">
        <f>STOCK[[#This Row],[Costo total]]*STOCK[[#This Row],[Entradas]]</f>
        <v>20.46875</v>
      </c>
      <c r="AB1111" s="12">
        <f>STOCK[[#This Row],[Stock Actual]]*STOCK[[#This Row],[Costo total]]</f>
        <v>20.46875</v>
      </c>
    </row>
    <row r="1112" spans="1:28" s="7" customFormat="1" ht="50" customHeight="1" x14ac:dyDescent="0.15">
      <c r="A1112" s="7" t="s">
        <v>2459</v>
      </c>
      <c r="B1112" s="70"/>
      <c r="C1112" s="7" t="s">
        <v>4</v>
      </c>
      <c r="D1112" s="7" t="s">
        <v>2322</v>
      </c>
      <c r="E1112" s="7" t="s">
        <v>2372</v>
      </c>
      <c r="F1112" s="7" t="s">
        <v>244</v>
      </c>
      <c r="G1112" s="7" t="s">
        <v>1874</v>
      </c>
      <c r="H1112" s="7">
        <f>STOCK[[#This Row],[Precio Final]]</f>
        <v>28</v>
      </c>
      <c r="I1112" s="7">
        <f>STOCK[[#This Row],[Precio Venta Ideal (x1.5)]]</f>
        <v>30.698437499999997</v>
      </c>
      <c r="J1112" s="8">
        <v>1</v>
      </c>
      <c r="K1112" s="8">
        <f>SUMIFS(VENTAS[Cantidad],VENTAS[Código del producto Vendido],STOCK[[#This Row],[Code]])</f>
        <v>0</v>
      </c>
      <c r="L1112" s="8">
        <f>STOCK[[#This Row],[Entradas]]-STOCK[[#This Row],[Salidas]]</f>
        <v>1</v>
      </c>
      <c r="M1112" s="7">
        <f>STOCK[[#This Row],[Precio Final]]*10%</f>
        <v>2.8000000000000003</v>
      </c>
      <c r="N1112" s="7">
        <v>260.08999999999997</v>
      </c>
      <c r="O1112" s="7">
        <v>16</v>
      </c>
      <c r="P1112" s="7">
        <f t="shared" si="2"/>
        <v>16.255624999999998</v>
      </c>
      <c r="Q1112" s="8">
        <v>0</v>
      </c>
      <c r="R1112" s="7">
        <v>0</v>
      </c>
      <c r="S1112" s="7">
        <v>1.41</v>
      </c>
      <c r="T1112" s="12">
        <f>STOCK[[#This Row],[Costo Unitario (USD)]]+STOCK[[#This Row],[Costo Envío (USD)]]+STOCK[[#This Row],[Comisión 10%]]</f>
        <v>20.465624999999999</v>
      </c>
      <c r="U1112" s="7">
        <f>STOCK[[#This Row],[Costo total]]*1.5</f>
        <v>30.698437499999997</v>
      </c>
      <c r="V1112" s="7">
        <v>28</v>
      </c>
      <c r="W1112" s="7">
        <f>STOCK[[#This Row],[Precio Final]]-STOCK[[#This Row],[Costo total]]</f>
        <v>7.5343750000000007</v>
      </c>
      <c r="X1112" s="7">
        <f>STOCK[[#This Row],[Ganancia Unitaria]]*STOCK[[#This Row],[Salidas]]</f>
        <v>0</v>
      </c>
      <c r="Y1112" s="7" t="s">
        <v>2562</v>
      </c>
      <c r="AA1112" s="7">
        <f>STOCK[[#This Row],[Costo total]]*STOCK[[#This Row],[Entradas]]</f>
        <v>20.465624999999999</v>
      </c>
      <c r="AB1112" s="7">
        <f>STOCK[[#This Row],[Stock Actual]]*STOCK[[#This Row],[Costo total]]</f>
        <v>20.465624999999999</v>
      </c>
    </row>
    <row r="1113" spans="1:28" s="12" customFormat="1" ht="50" customHeight="1" x14ac:dyDescent="0.15">
      <c r="A1113" s="12" t="s">
        <v>2460</v>
      </c>
      <c r="B1113" s="70"/>
      <c r="C1113" s="12" t="s">
        <v>4</v>
      </c>
      <c r="D1113" s="12" t="s">
        <v>2324</v>
      </c>
      <c r="E1113" s="12" t="s">
        <v>2372</v>
      </c>
      <c r="F1113" s="12" t="s">
        <v>243</v>
      </c>
      <c r="G1113" s="12" t="s">
        <v>1874</v>
      </c>
      <c r="H1113" s="12">
        <f>STOCK[[#This Row],[Precio Final]]</f>
        <v>28</v>
      </c>
      <c r="I1113" s="12">
        <f>STOCK[[#This Row],[Precio Venta Ideal (x1.5)]]</f>
        <v>30.698437499999997</v>
      </c>
      <c r="J1113" s="87">
        <v>1</v>
      </c>
      <c r="K1113" s="87">
        <f>SUMIFS(VENTAS[Cantidad],VENTAS[Código del producto Vendido],STOCK[[#This Row],[Code]])</f>
        <v>0</v>
      </c>
      <c r="L1113" s="87">
        <f>STOCK[[#This Row],[Entradas]]-STOCK[[#This Row],[Salidas]]</f>
        <v>1</v>
      </c>
      <c r="M1113" s="12">
        <f>STOCK[[#This Row],[Precio Final]]*10%</f>
        <v>2.8000000000000003</v>
      </c>
      <c r="N1113" s="12">
        <v>260.08999999999997</v>
      </c>
      <c r="O1113" s="12">
        <v>16</v>
      </c>
      <c r="P1113" s="12">
        <f t="shared" si="2"/>
        <v>16.255624999999998</v>
      </c>
      <c r="Q1113" s="87">
        <v>0</v>
      </c>
      <c r="R1113" s="12">
        <v>0</v>
      </c>
      <c r="S1113" s="12">
        <v>1.41</v>
      </c>
      <c r="T1113" s="12">
        <f>STOCK[[#This Row],[Costo Unitario (USD)]]+STOCK[[#This Row],[Costo Envío (USD)]]+STOCK[[#This Row],[Comisión 10%]]</f>
        <v>20.465624999999999</v>
      </c>
      <c r="U1113" s="12">
        <f>STOCK[[#This Row],[Costo total]]*1.5</f>
        <v>30.698437499999997</v>
      </c>
      <c r="V1113" s="12">
        <v>28</v>
      </c>
      <c r="W1113" s="12">
        <f>STOCK[[#This Row],[Precio Final]]-STOCK[[#This Row],[Costo total]]</f>
        <v>7.5343750000000007</v>
      </c>
      <c r="X1113" s="12">
        <f>STOCK[[#This Row],[Ganancia Unitaria]]*STOCK[[#This Row],[Salidas]]</f>
        <v>0</v>
      </c>
      <c r="Y1113" s="12" t="s">
        <v>2563</v>
      </c>
      <c r="AA1113" s="12">
        <f>STOCK[[#This Row],[Costo total]]*STOCK[[#This Row],[Entradas]]</f>
        <v>20.465624999999999</v>
      </c>
      <c r="AB1113" s="12">
        <f>STOCK[[#This Row],[Stock Actual]]*STOCK[[#This Row],[Costo total]]</f>
        <v>20.465624999999999</v>
      </c>
    </row>
    <row r="1114" spans="1:28" s="7" customFormat="1" ht="50" customHeight="1" x14ac:dyDescent="0.15">
      <c r="A1114" s="7" t="s">
        <v>2461</v>
      </c>
      <c r="B1114" s="70"/>
      <c r="C1114" s="7" t="s">
        <v>4</v>
      </c>
      <c r="D1114" s="7" t="s">
        <v>2324</v>
      </c>
      <c r="E1114" s="7" t="s">
        <v>2372</v>
      </c>
      <c r="F1114" s="7" t="s">
        <v>241</v>
      </c>
      <c r="G1114" s="7" t="s">
        <v>1874</v>
      </c>
      <c r="H1114" s="7">
        <f>STOCK[[#This Row],[Precio Final]]</f>
        <v>28</v>
      </c>
      <c r="I1114" s="7">
        <f>STOCK[[#This Row],[Precio Venta Ideal (x1.5)]]</f>
        <v>30.698437499999997</v>
      </c>
      <c r="J1114" s="8">
        <v>1</v>
      </c>
      <c r="K1114" s="8">
        <f>SUMIFS(VENTAS[Cantidad],VENTAS[Código del producto Vendido],STOCK[[#This Row],[Code]])</f>
        <v>0</v>
      </c>
      <c r="L1114" s="8">
        <f>STOCK[[#This Row],[Entradas]]-STOCK[[#This Row],[Salidas]]</f>
        <v>1</v>
      </c>
      <c r="M1114" s="7">
        <f>STOCK[[#This Row],[Precio Final]]*10%</f>
        <v>2.8000000000000003</v>
      </c>
      <c r="N1114" s="7">
        <v>260.08999999999997</v>
      </c>
      <c r="O1114" s="7">
        <v>16</v>
      </c>
      <c r="P1114" s="7">
        <f t="shared" si="2"/>
        <v>16.255624999999998</v>
      </c>
      <c r="Q1114" s="8">
        <v>0</v>
      </c>
      <c r="R1114" s="7">
        <v>0</v>
      </c>
      <c r="S1114" s="7">
        <v>1.41</v>
      </c>
      <c r="T1114" s="12">
        <f>STOCK[[#This Row],[Costo Unitario (USD)]]+STOCK[[#This Row],[Costo Envío (USD)]]+STOCK[[#This Row],[Comisión 10%]]</f>
        <v>20.465624999999999</v>
      </c>
      <c r="U1114" s="7">
        <f>STOCK[[#This Row],[Costo total]]*1.5</f>
        <v>30.698437499999997</v>
      </c>
      <c r="V1114" s="7">
        <v>28</v>
      </c>
      <c r="W1114" s="7">
        <f>STOCK[[#This Row],[Precio Final]]-STOCK[[#This Row],[Costo total]]</f>
        <v>7.5343750000000007</v>
      </c>
      <c r="X1114" s="7">
        <f>STOCK[[#This Row],[Ganancia Unitaria]]*STOCK[[#This Row],[Salidas]]</f>
        <v>0</v>
      </c>
      <c r="Y1114" s="7" t="s">
        <v>2564</v>
      </c>
      <c r="AA1114" s="7">
        <f>STOCK[[#This Row],[Costo total]]*STOCK[[#This Row],[Entradas]]</f>
        <v>20.465624999999999</v>
      </c>
      <c r="AB1114" s="7">
        <f>STOCK[[#This Row],[Stock Actual]]*STOCK[[#This Row],[Costo total]]</f>
        <v>20.465624999999999</v>
      </c>
    </row>
    <row r="1115" spans="1:28" s="12" customFormat="1" ht="50" customHeight="1" x14ac:dyDescent="0.15">
      <c r="A1115" s="12" t="s">
        <v>2463</v>
      </c>
      <c r="B1115" s="70"/>
      <c r="C1115" s="12" t="s">
        <v>4</v>
      </c>
      <c r="D1115" s="12" t="s">
        <v>2324</v>
      </c>
      <c r="E1115" s="12" t="s">
        <v>2372</v>
      </c>
      <c r="F1115" s="12" t="s">
        <v>238</v>
      </c>
      <c r="G1115" s="12" t="s">
        <v>1874</v>
      </c>
      <c r="H1115" s="12">
        <f>STOCK[[#This Row],[Precio Final]]</f>
        <v>28</v>
      </c>
      <c r="I1115" s="12">
        <f>STOCK[[#This Row],[Precio Venta Ideal (x1.5)]]</f>
        <v>30.698437499999997</v>
      </c>
      <c r="J1115" s="87">
        <v>1</v>
      </c>
      <c r="K1115" s="87">
        <f>SUMIFS(VENTAS[Cantidad],VENTAS[Código del producto Vendido],STOCK[[#This Row],[Code]])</f>
        <v>1</v>
      </c>
      <c r="L1115" s="87">
        <f>STOCK[[#This Row],[Entradas]]-STOCK[[#This Row],[Salidas]]</f>
        <v>0</v>
      </c>
      <c r="M1115" s="12">
        <f>STOCK[[#This Row],[Precio Final]]*10%</f>
        <v>2.8000000000000003</v>
      </c>
      <c r="N1115" s="12">
        <v>260.08999999999997</v>
      </c>
      <c r="O1115" s="12">
        <v>16</v>
      </c>
      <c r="P1115" s="12">
        <f t="shared" si="2"/>
        <v>16.255624999999998</v>
      </c>
      <c r="Q1115" s="87">
        <v>0</v>
      </c>
      <c r="R1115" s="12">
        <v>0</v>
      </c>
      <c r="S1115" s="12">
        <v>1.41</v>
      </c>
      <c r="T1115" s="12">
        <f>STOCK[[#This Row],[Costo Unitario (USD)]]+STOCK[[#This Row],[Costo Envío (USD)]]+STOCK[[#This Row],[Comisión 10%]]</f>
        <v>20.465624999999999</v>
      </c>
      <c r="U1115" s="12">
        <f>STOCK[[#This Row],[Costo total]]*1.5</f>
        <v>30.698437499999997</v>
      </c>
      <c r="V1115" s="12">
        <v>28</v>
      </c>
      <c r="W1115" s="12">
        <f>STOCK[[#This Row],[Precio Final]]-STOCK[[#This Row],[Costo total]]</f>
        <v>7.5343750000000007</v>
      </c>
      <c r="X1115" s="12">
        <f>STOCK[[#This Row],[Ganancia Unitaria]]*STOCK[[#This Row],[Salidas]]</f>
        <v>7.5343750000000007</v>
      </c>
      <c r="Y1115" s="12" t="s">
        <v>2565</v>
      </c>
      <c r="AA1115" s="12">
        <f>STOCK[[#This Row],[Costo total]]*STOCK[[#This Row],[Entradas]]</f>
        <v>20.465624999999999</v>
      </c>
      <c r="AB1115" s="12">
        <f>STOCK[[#This Row],[Stock Actual]]*STOCK[[#This Row],[Costo total]]</f>
        <v>0</v>
      </c>
    </row>
    <row r="1116" spans="1:28" s="7" customFormat="1" ht="50" customHeight="1" x14ac:dyDescent="0.15">
      <c r="A1116" s="7" t="s">
        <v>2464</v>
      </c>
      <c r="B1116" s="70"/>
      <c r="C1116" s="7" t="s">
        <v>4</v>
      </c>
      <c r="D1116" s="7" t="s">
        <v>1957</v>
      </c>
      <c r="E1116" s="7" t="s">
        <v>2590</v>
      </c>
      <c r="F1116" s="7" t="s">
        <v>1517</v>
      </c>
      <c r="G1116" s="7" t="s">
        <v>1874</v>
      </c>
      <c r="H1116" s="7">
        <f>STOCK[[#This Row],[Precio Final]]</f>
        <v>10</v>
      </c>
      <c r="I1116" s="7">
        <f>STOCK[[#This Row],[Precio Venta Ideal (x1.5)]]</f>
        <v>10.996874999999999</v>
      </c>
      <c r="J1116" s="8">
        <v>1</v>
      </c>
      <c r="K1116" s="8">
        <f>SUMIFS(VENTAS[Cantidad],VENTAS[Código del producto Vendido],STOCK[[#This Row],[Code]])</f>
        <v>0</v>
      </c>
      <c r="L1116" s="8">
        <f>STOCK[[#This Row],[Entradas]]-STOCK[[#This Row],[Salidas]]</f>
        <v>1</v>
      </c>
      <c r="M1116" s="7">
        <f>STOCK[[#This Row],[Precio Final]]*10%</f>
        <v>1</v>
      </c>
      <c r="N1116" s="7">
        <v>78.739999999999995</v>
      </c>
      <c r="O1116" s="7">
        <v>16</v>
      </c>
      <c r="P1116" s="7">
        <f t="shared" si="2"/>
        <v>4.9212499999999997</v>
      </c>
      <c r="Q1116" s="8">
        <v>0</v>
      </c>
      <c r="R1116" s="7">
        <v>0</v>
      </c>
      <c r="S1116" s="7">
        <v>1.41</v>
      </c>
      <c r="T1116" s="12">
        <f>STOCK[[#This Row],[Costo Unitario (USD)]]+STOCK[[#This Row],[Costo Envío (USD)]]+STOCK[[#This Row],[Comisión 10%]]</f>
        <v>7.3312499999999998</v>
      </c>
      <c r="U1116" s="7">
        <f>STOCK[[#This Row],[Costo total]]*1.5</f>
        <v>10.996874999999999</v>
      </c>
      <c r="V1116" s="7">
        <v>10</v>
      </c>
      <c r="W1116" s="7">
        <f>STOCK[[#This Row],[Precio Final]]-STOCK[[#This Row],[Costo total]]</f>
        <v>2.6687500000000002</v>
      </c>
      <c r="X1116" s="7">
        <f>STOCK[[#This Row],[Ganancia Unitaria]]*STOCK[[#This Row],[Salidas]]</f>
        <v>0</v>
      </c>
      <c r="Y1116" s="7" t="s">
        <v>2566</v>
      </c>
      <c r="AA1116" s="7">
        <f>STOCK[[#This Row],[Costo total]]*STOCK[[#This Row],[Entradas]]</f>
        <v>7.3312499999999998</v>
      </c>
      <c r="AB1116" s="7">
        <f>STOCK[[#This Row],[Stock Actual]]*STOCK[[#This Row],[Costo total]]</f>
        <v>7.3312499999999998</v>
      </c>
    </row>
    <row r="1117" spans="1:28" s="12" customFormat="1" ht="50" customHeight="1" x14ac:dyDescent="0.15">
      <c r="A1117" s="12" t="s">
        <v>2465</v>
      </c>
      <c r="B1117" s="70"/>
      <c r="C1117" s="12" t="s">
        <v>4</v>
      </c>
      <c r="D1117" s="12" t="s">
        <v>1957</v>
      </c>
      <c r="E1117" s="12" t="s">
        <v>2591</v>
      </c>
      <c r="F1117" s="12" t="s">
        <v>1517</v>
      </c>
      <c r="G1117" s="12" t="s">
        <v>1874</v>
      </c>
      <c r="H1117" s="12">
        <f>STOCK[[#This Row],[Precio Final]]</f>
        <v>10</v>
      </c>
      <c r="I1117" s="12">
        <f>STOCK[[#This Row],[Precio Venta Ideal (x1.5)]]</f>
        <v>10.321875</v>
      </c>
      <c r="J1117" s="87">
        <v>2</v>
      </c>
      <c r="K1117" s="87">
        <f>SUMIFS(VENTAS[Cantidad],VENTAS[Código del producto Vendido],STOCK[[#This Row],[Code]])</f>
        <v>0</v>
      </c>
      <c r="L1117" s="87">
        <f>STOCK[[#This Row],[Entradas]]-STOCK[[#This Row],[Salidas]]</f>
        <v>2</v>
      </c>
      <c r="M1117" s="12">
        <f>STOCK[[#This Row],[Precio Final]]*10%</f>
        <v>1</v>
      </c>
      <c r="N1117" s="12">
        <v>71.540000000000006</v>
      </c>
      <c r="O1117" s="12">
        <v>16</v>
      </c>
      <c r="P1117" s="12">
        <f t="shared" si="2"/>
        <v>4.4712500000000004</v>
      </c>
      <c r="Q1117" s="87">
        <v>0</v>
      </c>
      <c r="R1117" s="12">
        <v>0</v>
      </c>
      <c r="S1117" s="12">
        <v>1.41</v>
      </c>
      <c r="T1117" s="12">
        <f>STOCK[[#This Row],[Costo Unitario (USD)]]+STOCK[[#This Row],[Costo Envío (USD)]]+STOCK[[#This Row],[Comisión 10%]]</f>
        <v>6.8812500000000005</v>
      </c>
      <c r="U1117" s="12">
        <f>STOCK[[#This Row],[Costo total]]*1.5</f>
        <v>10.321875</v>
      </c>
      <c r="V1117" s="12">
        <v>10</v>
      </c>
      <c r="W1117" s="12">
        <f>STOCK[[#This Row],[Precio Final]]-STOCK[[#This Row],[Costo total]]</f>
        <v>3.1187499999999995</v>
      </c>
      <c r="X1117" s="12">
        <f>STOCK[[#This Row],[Ganancia Unitaria]]*STOCK[[#This Row],[Salidas]]</f>
        <v>0</v>
      </c>
      <c r="Y1117" s="12" t="s">
        <v>2567</v>
      </c>
      <c r="AA1117" s="12">
        <f>STOCK[[#This Row],[Costo total]]*STOCK[[#This Row],[Entradas]]</f>
        <v>13.762500000000001</v>
      </c>
      <c r="AB1117" s="12">
        <f>STOCK[[#This Row],[Stock Actual]]*STOCK[[#This Row],[Costo total]]</f>
        <v>13.762500000000001</v>
      </c>
    </row>
    <row r="1118" spans="1:28" s="7" customFormat="1" ht="50" customHeight="1" x14ac:dyDescent="0.15">
      <c r="A1118" s="7" t="s">
        <v>2466</v>
      </c>
      <c r="B1118" s="70"/>
      <c r="C1118" s="7" t="s">
        <v>4</v>
      </c>
      <c r="D1118" s="7" t="s">
        <v>1957</v>
      </c>
      <c r="E1118" s="7" t="s">
        <v>2373</v>
      </c>
      <c r="F1118" s="7" t="s">
        <v>1517</v>
      </c>
      <c r="G1118" s="7" t="s">
        <v>1874</v>
      </c>
      <c r="H1118" s="7">
        <f>STOCK[[#This Row],[Precio Final]]</f>
        <v>10</v>
      </c>
      <c r="I1118" s="7">
        <f>STOCK[[#This Row],[Precio Venta Ideal (x1.5)]]</f>
        <v>10.996874999999999</v>
      </c>
      <c r="J1118" s="8">
        <v>2</v>
      </c>
      <c r="K1118" s="8">
        <f>SUMIFS(VENTAS[Cantidad],VENTAS[Código del producto Vendido],STOCK[[#This Row],[Code]])</f>
        <v>1</v>
      </c>
      <c r="L1118" s="8">
        <f>STOCK[[#This Row],[Entradas]]-STOCK[[#This Row],[Salidas]]</f>
        <v>1</v>
      </c>
      <c r="M1118" s="7">
        <f>STOCK[[#This Row],[Precio Final]]*10%</f>
        <v>1</v>
      </c>
      <c r="N1118" s="7">
        <v>78.739999999999995</v>
      </c>
      <c r="O1118" s="7">
        <v>16</v>
      </c>
      <c r="P1118" s="7">
        <f t="shared" si="2"/>
        <v>4.9212499999999997</v>
      </c>
      <c r="Q1118" s="8">
        <v>0</v>
      </c>
      <c r="R1118" s="7">
        <v>0</v>
      </c>
      <c r="S1118" s="7">
        <v>1.41</v>
      </c>
      <c r="T1118" s="12">
        <f>STOCK[[#This Row],[Costo Unitario (USD)]]+STOCK[[#This Row],[Costo Envío (USD)]]+STOCK[[#This Row],[Comisión 10%]]</f>
        <v>7.3312499999999998</v>
      </c>
      <c r="U1118" s="7">
        <f>STOCK[[#This Row],[Costo total]]*1.5</f>
        <v>10.996874999999999</v>
      </c>
      <c r="V1118" s="7">
        <v>10</v>
      </c>
      <c r="W1118" s="7">
        <f>STOCK[[#This Row],[Precio Final]]-STOCK[[#This Row],[Costo total]]</f>
        <v>2.6687500000000002</v>
      </c>
      <c r="X1118" s="7">
        <f>STOCK[[#This Row],[Ganancia Unitaria]]*STOCK[[#This Row],[Salidas]]</f>
        <v>2.6687500000000002</v>
      </c>
      <c r="Y1118" s="7" t="s">
        <v>2568</v>
      </c>
      <c r="AA1118" s="7">
        <f>STOCK[[#This Row],[Costo total]]*STOCK[[#This Row],[Entradas]]</f>
        <v>14.6625</v>
      </c>
      <c r="AB1118" s="7">
        <f>STOCK[[#This Row],[Stock Actual]]*STOCK[[#This Row],[Costo total]]</f>
        <v>7.3312499999999998</v>
      </c>
    </row>
    <row r="1119" spans="1:28" s="12" customFormat="1" ht="50" customHeight="1" x14ac:dyDescent="0.15">
      <c r="A1119" s="12" t="s">
        <v>2467</v>
      </c>
      <c r="B1119" s="70"/>
      <c r="C1119" s="12" t="s">
        <v>4</v>
      </c>
      <c r="D1119" s="12" t="s">
        <v>1957</v>
      </c>
      <c r="E1119" s="12" t="s">
        <v>2374</v>
      </c>
      <c r="F1119" s="12" t="s">
        <v>1517</v>
      </c>
      <c r="G1119" s="12" t="s">
        <v>1874</v>
      </c>
      <c r="H1119" s="12">
        <f>STOCK[[#This Row],[Precio Final]]</f>
        <v>10</v>
      </c>
      <c r="I1119" s="12">
        <f>STOCK[[#This Row],[Precio Venta Ideal (x1.5)]]</f>
        <v>9.1828125000000007</v>
      </c>
      <c r="J1119" s="87">
        <v>2</v>
      </c>
      <c r="K1119" s="87">
        <f>SUMIFS(VENTAS[Cantidad],VENTAS[Código del producto Vendido],STOCK[[#This Row],[Code]])</f>
        <v>2</v>
      </c>
      <c r="L1119" s="87">
        <f>STOCK[[#This Row],[Entradas]]-STOCK[[#This Row],[Salidas]]</f>
        <v>0</v>
      </c>
      <c r="M1119" s="12">
        <f>STOCK[[#This Row],[Precio Final]]*10%</f>
        <v>1</v>
      </c>
      <c r="N1119" s="12">
        <v>59.39</v>
      </c>
      <c r="O1119" s="12">
        <v>16</v>
      </c>
      <c r="P1119" s="12">
        <f t="shared" si="2"/>
        <v>3.711875</v>
      </c>
      <c r="Q1119" s="87">
        <v>0</v>
      </c>
      <c r="R1119" s="12">
        <v>0</v>
      </c>
      <c r="S1119" s="12">
        <v>1.41</v>
      </c>
      <c r="T1119" s="12">
        <f>STOCK[[#This Row],[Costo Unitario (USD)]]+STOCK[[#This Row],[Costo Envío (USD)]]+STOCK[[#This Row],[Comisión 10%]]</f>
        <v>6.1218750000000002</v>
      </c>
      <c r="U1119" s="12">
        <f>STOCK[[#This Row],[Costo total]]*1.5</f>
        <v>9.1828125000000007</v>
      </c>
      <c r="V1119" s="12">
        <v>10</v>
      </c>
      <c r="W1119" s="12">
        <f>STOCK[[#This Row],[Precio Final]]-STOCK[[#This Row],[Costo total]]</f>
        <v>3.8781249999999998</v>
      </c>
      <c r="X1119" s="12">
        <f>STOCK[[#This Row],[Ganancia Unitaria]]*STOCK[[#This Row],[Salidas]]</f>
        <v>7.7562499999999996</v>
      </c>
      <c r="Y1119" s="12" t="s">
        <v>2569</v>
      </c>
      <c r="AA1119" s="12">
        <f>STOCK[[#This Row],[Costo total]]*STOCK[[#This Row],[Entradas]]</f>
        <v>12.24375</v>
      </c>
      <c r="AB1119" s="12">
        <f>STOCK[[#This Row],[Stock Actual]]*STOCK[[#This Row],[Costo total]]</f>
        <v>0</v>
      </c>
    </row>
    <row r="1120" spans="1:28" s="7" customFormat="1" ht="50" customHeight="1" x14ac:dyDescent="0.15">
      <c r="A1120" s="7" t="s">
        <v>2468</v>
      </c>
      <c r="B1120" s="70"/>
      <c r="C1120" s="7" t="s">
        <v>4</v>
      </c>
      <c r="D1120" s="7" t="s">
        <v>134</v>
      </c>
      <c r="E1120" s="7" t="s">
        <v>2375</v>
      </c>
      <c r="F1120" s="7" t="s">
        <v>1517</v>
      </c>
      <c r="G1120" s="7" t="s">
        <v>1874</v>
      </c>
      <c r="H1120" s="7">
        <f>STOCK[[#This Row],[Precio Final]]</f>
        <v>5</v>
      </c>
      <c r="I1120" s="7">
        <f>STOCK[[#This Row],[Precio Venta Ideal (x1.5)]]</f>
        <v>5.7534374999999995</v>
      </c>
      <c r="J1120" s="8">
        <v>3</v>
      </c>
      <c r="K1120" s="8">
        <f>SUMIFS(VENTAS[Cantidad],VENTAS[Código del producto Vendido],STOCK[[#This Row],[Code]])</f>
        <v>1</v>
      </c>
      <c r="L1120" s="8">
        <f>STOCK[[#This Row],[Entradas]]-STOCK[[#This Row],[Salidas]]</f>
        <v>2</v>
      </c>
      <c r="M1120" s="7">
        <f>STOCK[[#This Row],[Precio Final]]*10%</f>
        <v>0.5</v>
      </c>
      <c r="N1120" s="7">
        <v>30.81</v>
      </c>
      <c r="O1120" s="7">
        <v>16</v>
      </c>
      <c r="P1120" s="7">
        <f t="shared" si="2"/>
        <v>1.9256249999999999</v>
      </c>
      <c r="Q1120" s="8">
        <v>0</v>
      </c>
      <c r="R1120" s="7">
        <v>0</v>
      </c>
      <c r="S1120" s="7">
        <v>1.41</v>
      </c>
      <c r="T1120" s="12">
        <f>STOCK[[#This Row],[Costo Unitario (USD)]]+STOCK[[#This Row],[Costo Envío (USD)]]+STOCK[[#This Row],[Comisión 10%]]</f>
        <v>3.8356249999999998</v>
      </c>
      <c r="U1120" s="7">
        <f>STOCK[[#This Row],[Costo total]]*1.5</f>
        <v>5.7534374999999995</v>
      </c>
      <c r="V1120" s="7">
        <v>5</v>
      </c>
      <c r="W1120" s="7">
        <f>STOCK[[#This Row],[Precio Final]]-STOCK[[#This Row],[Costo total]]</f>
        <v>1.1643750000000002</v>
      </c>
      <c r="X1120" s="7">
        <f>STOCK[[#This Row],[Ganancia Unitaria]]*STOCK[[#This Row],[Salidas]]</f>
        <v>1.1643750000000002</v>
      </c>
      <c r="Y1120" s="7" t="s">
        <v>2570</v>
      </c>
      <c r="AA1120" s="7">
        <f>STOCK[[#This Row],[Costo total]]*STOCK[[#This Row],[Entradas]]</f>
        <v>11.506874999999999</v>
      </c>
      <c r="AB1120" s="7">
        <f>STOCK[[#This Row],[Stock Actual]]*STOCK[[#This Row],[Costo total]]</f>
        <v>7.6712499999999997</v>
      </c>
    </row>
    <row r="1121" spans="1:28" s="12" customFormat="1" ht="50" customHeight="1" x14ac:dyDescent="0.15">
      <c r="A1121" s="12" t="s">
        <v>2469</v>
      </c>
      <c r="B1121" s="70"/>
      <c r="C1121" s="12" t="s">
        <v>4</v>
      </c>
      <c r="D1121" s="12" t="s">
        <v>1957</v>
      </c>
      <c r="E1121" s="12" t="s">
        <v>2376</v>
      </c>
      <c r="F1121" s="12" t="s">
        <v>1517</v>
      </c>
      <c r="G1121" s="12" t="s">
        <v>1874</v>
      </c>
      <c r="H1121" s="12">
        <f>STOCK[[#This Row],[Precio Final]]</f>
        <v>15</v>
      </c>
      <c r="I1121" s="12">
        <f>STOCK[[#This Row],[Precio Venta Ideal (x1.5)]]</f>
        <v>15.077812499999999</v>
      </c>
      <c r="J1121" s="87">
        <v>4</v>
      </c>
      <c r="K1121" s="87">
        <f>SUMIFS(VENTAS[Cantidad],VENTAS[Código del producto Vendido],STOCK[[#This Row],[Code]])</f>
        <v>4</v>
      </c>
      <c r="L1121" s="87">
        <f>STOCK[[#This Row],[Entradas]]-STOCK[[#This Row],[Salidas]]</f>
        <v>0</v>
      </c>
      <c r="M1121" s="12">
        <f>STOCK[[#This Row],[Precio Final]]*10%</f>
        <v>1.5</v>
      </c>
      <c r="N1121" s="12">
        <v>114.27</v>
      </c>
      <c r="O1121" s="12">
        <v>16</v>
      </c>
      <c r="P1121" s="12">
        <f t="shared" si="2"/>
        <v>7.1418749999999998</v>
      </c>
      <c r="Q1121" s="87">
        <v>0</v>
      </c>
      <c r="R1121" s="12">
        <v>0</v>
      </c>
      <c r="S1121" s="12">
        <v>1.41</v>
      </c>
      <c r="T1121" s="12">
        <f>STOCK[[#This Row],[Costo Unitario (USD)]]+STOCK[[#This Row],[Costo Envío (USD)]]+STOCK[[#This Row],[Comisión 10%]]</f>
        <v>10.051874999999999</v>
      </c>
      <c r="U1121" s="12">
        <f>STOCK[[#This Row],[Costo total]]*1.5</f>
        <v>15.077812499999999</v>
      </c>
      <c r="V1121" s="12">
        <v>15</v>
      </c>
      <c r="W1121" s="12">
        <f>STOCK[[#This Row],[Precio Final]]-STOCK[[#This Row],[Costo total]]</f>
        <v>4.948125000000001</v>
      </c>
      <c r="X1121" s="12">
        <f>STOCK[[#This Row],[Ganancia Unitaria]]*STOCK[[#This Row],[Salidas]]</f>
        <v>19.792500000000004</v>
      </c>
      <c r="Y1121" s="12" t="s">
        <v>2571</v>
      </c>
      <c r="AA1121" s="12">
        <f>STOCK[[#This Row],[Costo total]]*STOCK[[#This Row],[Entradas]]</f>
        <v>40.207499999999996</v>
      </c>
      <c r="AB1121" s="12">
        <f>STOCK[[#This Row],[Stock Actual]]*STOCK[[#This Row],[Costo total]]</f>
        <v>0</v>
      </c>
    </row>
    <row r="1122" spans="1:28" s="7" customFormat="1" ht="50" customHeight="1" x14ac:dyDescent="0.15">
      <c r="A1122" s="7" t="s">
        <v>2470</v>
      </c>
      <c r="B1122" s="70"/>
      <c r="C1122" s="7" t="s">
        <v>4</v>
      </c>
      <c r="D1122" s="7" t="s">
        <v>2377</v>
      </c>
      <c r="E1122" s="7" t="s">
        <v>2378</v>
      </c>
      <c r="F1122" s="7" t="s">
        <v>244</v>
      </c>
      <c r="G1122" s="7" t="s">
        <v>1874</v>
      </c>
      <c r="H1122" s="7">
        <f>STOCK[[#This Row],[Precio Final]]</f>
        <v>17</v>
      </c>
      <c r="I1122" s="7">
        <f>STOCK[[#This Row],[Precio Venta Ideal (x1.5)]]</f>
        <v>18.782812500000002</v>
      </c>
      <c r="J1122" s="8">
        <v>1</v>
      </c>
      <c r="K1122" s="8">
        <f>SUMIFS(VENTAS[Cantidad],VENTAS[Código del producto Vendido],STOCK[[#This Row],[Code]])</f>
        <v>1</v>
      </c>
      <c r="L1122" s="8">
        <f>STOCK[[#This Row],[Entradas]]-STOCK[[#This Row],[Salidas]]</f>
        <v>0</v>
      </c>
      <c r="M1122" s="7">
        <f>STOCK[[#This Row],[Precio Final]]*10%</f>
        <v>1.7000000000000002</v>
      </c>
      <c r="N1122" s="7">
        <v>150.59</v>
      </c>
      <c r="O1122" s="7">
        <v>16</v>
      </c>
      <c r="P1122" s="7">
        <f t="shared" si="2"/>
        <v>9.4118750000000002</v>
      </c>
      <c r="Q1122" s="8">
        <v>0</v>
      </c>
      <c r="R1122" s="7">
        <v>0</v>
      </c>
      <c r="S1122" s="7">
        <v>1.41</v>
      </c>
      <c r="T1122" s="12">
        <f>STOCK[[#This Row],[Costo Unitario (USD)]]+STOCK[[#This Row],[Costo Envío (USD)]]+STOCK[[#This Row],[Comisión 10%]]</f>
        <v>12.521875000000001</v>
      </c>
      <c r="U1122" s="7">
        <f>STOCK[[#This Row],[Costo total]]*1.5</f>
        <v>18.782812500000002</v>
      </c>
      <c r="V1122" s="7">
        <v>17</v>
      </c>
      <c r="W1122" s="7">
        <f>STOCK[[#This Row],[Precio Final]]-STOCK[[#This Row],[Costo total]]</f>
        <v>4.4781249999999986</v>
      </c>
      <c r="X1122" s="7">
        <f>STOCK[[#This Row],[Ganancia Unitaria]]*STOCK[[#This Row],[Salidas]]</f>
        <v>4.4781249999999986</v>
      </c>
      <c r="Y1122" s="7" t="s">
        <v>2572</v>
      </c>
      <c r="AA1122" s="7">
        <f>STOCK[[#This Row],[Costo total]]*STOCK[[#This Row],[Entradas]]</f>
        <v>12.521875000000001</v>
      </c>
      <c r="AB1122" s="7">
        <f>STOCK[[#This Row],[Stock Actual]]*STOCK[[#This Row],[Costo total]]</f>
        <v>0</v>
      </c>
    </row>
    <row r="1123" spans="1:28" s="12" customFormat="1" ht="50" customHeight="1" x14ac:dyDescent="0.15">
      <c r="A1123" s="12" t="s">
        <v>2471</v>
      </c>
      <c r="B1123" s="70"/>
      <c r="C1123" s="12" t="s">
        <v>4</v>
      </c>
      <c r="D1123" s="12" t="s">
        <v>2366</v>
      </c>
      <c r="E1123" s="12" t="s">
        <v>2378</v>
      </c>
      <c r="F1123" s="12" t="s">
        <v>243</v>
      </c>
      <c r="G1123" s="12" t="s">
        <v>1874</v>
      </c>
      <c r="H1123" s="12">
        <f>STOCK[[#This Row],[Precio Final]]</f>
        <v>17</v>
      </c>
      <c r="I1123" s="12">
        <f>STOCK[[#This Row],[Precio Venta Ideal (x1.5)]]</f>
        <v>18.782812500000002</v>
      </c>
      <c r="J1123" s="87">
        <v>1</v>
      </c>
      <c r="K1123" s="87">
        <f>SUMIFS(VENTAS[Cantidad],VENTAS[Código del producto Vendido],STOCK[[#This Row],[Code]])</f>
        <v>1</v>
      </c>
      <c r="L1123" s="87">
        <f>STOCK[[#This Row],[Entradas]]-STOCK[[#This Row],[Salidas]]</f>
        <v>0</v>
      </c>
      <c r="M1123" s="12">
        <f>STOCK[[#This Row],[Precio Final]]*10%</f>
        <v>1.7000000000000002</v>
      </c>
      <c r="N1123" s="12">
        <v>150.59</v>
      </c>
      <c r="O1123" s="12">
        <v>16</v>
      </c>
      <c r="P1123" s="12">
        <f t="shared" si="2"/>
        <v>9.4118750000000002</v>
      </c>
      <c r="Q1123" s="87">
        <v>0</v>
      </c>
      <c r="R1123" s="12">
        <v>0</v>
      </c>
      <c r="S1123" s="12">
        <v>1.41</v>
      </c>
      <c r="T1123" s="12">
        <f>STOCK[[#This Row],[Costo Unitario (USD)]]+STOCK[[#This Row],[Costo Envío (USD)]]+STOCK[[#This Row],[Comisión 10%]]</f>
        <v>12.521875000000001</v>
      </c>
      <c r="U1123" s="12">
        <f>STOCK[[#This Row],[Costo total]]*1.5</f>
        <v>18.782812500000002</v>
      </c>
      <c r="V1123" s="12">
        <v>17</v>
      </c>
      <c r="W1123" s="12">
        <f>STOCK[[#This Row],[Precio Final]]-STOCK[[#This Row],[Costo total]]</f>
        <v>4.4781249999999986</v>
      </c>
      <c r="X1123" s="12">
        <f>STOCK[[#This Row],[Ganancia Unitaria]]*STOCK[[#This Row],[Salidas]]</f>
        <v>4.4781249999999986</v>
      </c>
      <c r="Y1123" s="12" t="s">
        <v>2573</v>
      </c>
      <c r="AA1123" s="12">
        <f>STOCK[[#This Row],[Costo total]]*STOCK[[#This Row],[Entradas]]</f>
        <v>12.521875000000001</v>
      </c>
      <c r="AB1123" s="12">
        <f>STOCK[[#This Row],[Stock Actual]]*STOCK[[#This Row],[Costo total]]</f>
        <v>0</v>
      </c>
    </row>
    <row r="1124" spans="1:28" s="7" customFormat="1" ht="50" customHeight="1" x14ac:dyDescent="0.15">
      <c r="A1124" s="7" t="s">
        <v>2472</v>
      </c>
      <c r="B1124" s="70"/>
      <c r="C1124" s="7" t="s">
        <v>4</v>
      </c>
      <c r="D1124" s="7" t="s">
        <v>2368</v>
      </c>
      <c r="E1124" s="7" t="s">
        <v>2379</v>
      </c>
      <c r="F1124" s="7" t="s">
        <v>239</v>
      </c>
      <c r="G1124" s="7" t="s">
        <v>1874</v>
      </c>
      <c r="H1124" s="7">
        <f>STOCK[[#This Row],[Precio Final]]</f>
        <v>35</v>
      </c>
      <c r="I1124" s="7">
        <f>STOCK[[#This Row],[Precio Venta Ideal (x1.5)]]</f>
        <v>42.1640625</v>
      </c>
      <c r="J1124" s="8">
        <v>1</v>
      </c>
      <c r="K1124" s="8">
        <f>SUMIFS(VENTAS[Cantidad],VENTAS[Código del producto Vendido],STOCK[[#This Row],[Code]])</f>
        <v>1</v>
      </c>
      <c r="L1124" s="8">
        <f>STOCK[[#This Row],[Entradas]]-STOCK[[#This Row],[Salidas]]</f>
        <v>0</v>
      </c>
      <c r="M1124" s="7">
        <f>STOCK[[#This Row],[Precio Final]]*10%</f>
        <v>3.5</v>
      </c>
      <c r="N1124" s="7">
        <v>371.19</v>
      </c>
      <c r="O1124" s="7">
        <v>16</v>
      </c>
      <c r="P1124" s="7">
        <f t="shared" si="2"/>
        <v>23.199375</v>
      </c>
      <c r="Q1124" s="8">
        <v>0</v>
      </c>
      <c r="R1124" s="7">
        <v>0</v>
      </c>
      <c r="S1124" s="7">
        <v>1.41</v>
      </c>
      <c r="T1124" s="12">
        <f>STOCK[[#This Row],[Costo Unitario (USD)]]+STOCK[[#This Row],[Costo Envío (USD)]]+STOCK[[#This Row],[Comisión 10%]]</f>
        <v>28.109375</v>
      </c>
      <c r="U1124" s="7">
        <f>STOCK[[#This Row],[Costo total]]*1.5</f>
        <v>42.1640625</v>
      </c>
      <c r="V1124" s="7">
        <v>35</v>
      </c>
      <c r="W1124" s="7">
        <f>STOCK[[#This Row],[Precio Final]]-STOCK[[#This Row],[Costo total]]</f>
        <v>6.890625</v>
      </c>
      <c r="X1124" s="7">
        <f>STOCK[[#This Row],[Ganancia Unitaria]]*STOCK[[#This Row],[Salidas]]</f>
        <v>6.890625</v>
      </c>
      <c r="Y1124" s="7" t="s">
        <v>2574</v>
      </c>
      <c r="AA1124" s="7">
        <f>STOCK[[#This Row],[Costo total]]*STOCK[[#This Row],[Entradas]]</f>
        <v>28.109375</v>
      </c>
      <c r="AB1124" s="7">
        <f>STOCK[[#This Row],[Stock Actual]]*STOCK[[#This Row],[Costo total]]</f>
        <v>0</v>
      </c>
    </row>
    <row r="1125" spans="1:28" s="12" customFormat="1" ht="50" customHeight="1" x14ac:dyDescent="0.15">
      <c r="A1125" s="12" t="s">
        <v>2473</v>
      </c>
      <c r="B1125" s="70"/>
      <c r="C1125" s="12" t="s">
        <v>4</v>
      </c>
      <c r="D1125" s="12" t="s">
        <v>2320</v>
      </c>
      <c r="E1125" s="12" t="s">
        <v>2379</v>
      </c>
      <c r="F1125" s="12" t="s">
        <v>243</v>
      </c>
      <c r="G1125" s="12" t="s">
        <v>1874</v>
      </c>
      <c r="H1125" s="12">
        <f>STOCK[[#This Row],[Precio Final]]</f>
        <v>35</v>
      </c>
      <c r="I1125" s="12">
        <f>STOCK[[#This Row],[Precio Venta Ideal (x1.5)]]</f>
        <v>42.1640625</v>
      </c>
      <c r="J1125" s="87">
        <v>1</v>
      </c>
      <c r="K1125" s="87">
        <f>SUMIFS(VENTAS[Cantidad],VENTAS[Código del producto Vendido],STOCK[[#This Row],[Code]])</f>
        <v>1</v>
      </c>
      <c r="L1125" s="87">
        <f>STOCK[[#This Row],[Entradas]]-STOCK[[#This Row],[Salidas]]</f>
        <v>0</v>
      </c>
      <c r="M1125" s="12">
        <f>STOCK[[#This Row],[Precio Final]]*10%</f>
        <v>3.5</v>
      </c>
      <c r="N1125" s="12">
        <v>371.19</v>
      </c>
      <c r="O1125" s="12">
        <v>16</v>
      </c>
      <c r="P1125" s="12">
        <f t="shared" si="2"/>
        <v>23.199375</v>
      </c>
      <c r="Q1125" s="87">
        <v>0</v>
      </c>
      <c r="R1125" s="12">
        <v>0</v>
      </c>
      <c r="S1125" s="12">
        <v>1.41</v>
      </c>
      <c r="T1125" s="12">
        <f>STOCK[[#This Row],[Costo Unitario (USD)]]+STOCK[[#This Row],[Costo Envío (USD)]]+STOCK[[#This Row],[Comisión 10%]]</f>
        <v>28.109375</v>
      </c>
      <c r="U1125" s="12">
        <f>STOCK[[#This Row],[Costo total]]*1.5</f>
        <v>42.1640625</v>
      </c>
      <c r="V1125" s="12">
        <v>35</v>
      </c>
      <c r="W1125" s="12">
        <f>STOCK[[#This Row],[Precio Final]]-STOCK[[#This Row],[Costo total]]</f>
        <v>6.890625</v>
      </c>
      <c r="X1125" s="12">
        <f>STOCK[[#This Row],[Ganancia Unitaria]]*STOCK[[#This Row],[Salidas]]</f>
        <v>6.890625</v>
      </c>
      <c r="Y1125" s="12" t="s">
        <v>2575</v>
      </c>
      <c r="AA1125" s="12">
        <f>STOCK[[#This Row],[Costo total]]*STOCK[[#This Row],[Entradas]]</f>
        <v>28.109375</v>
      </c>
      <c r="AB1125" s="12">
        <f>STOCK[[#This Row],[Stock Actual]]*STOCK[[#This Row],[Costo total]]</f>
        <v>0</v>
      </c>
    </row>
    <row r="1126" spans="1:28" s="7" customFormat="1" ht="50" customHeight="1" x14ac:dyDescent="0.15">
      <c r="A1126" s="7" t="s">
        <v>2474</v>
      </c>
      <c r="B1126" s="70"/>
      <c r="C1126" s="7" t="s">
        <v>4</v>
      </c>
      <c r="D1126" s="7" t="s">
        <v>2320</v>
      </c>
      <c r="E1126" s="7" t="s">
        <v>2379</v>
      </c>
      <c r="F1126" s="7" t="s">
        <v>241</v>
      </c>
      <c r="G1126" s="7" t="s">
        <v>1874</v>
      </c>
      <c r="H1126" s="7">
        <f>STOCK[[#This Row],[Precio Final]]</f>
        <v>35</v>
      </c>
      <c r="I1126" s="7">
        <f>STOCK[[#This Row],[Precio Venta Ideal (x1.5)]]</f>
        <v>42.1640625</v>
      </c>
      <c r="J1126" s="8">
        <v>1</v>
      </c>
      <c r="K1126" s="8">
        <f>SUMIFS(VENTAS[Cantidad],VENTAS[Código del producto Vendido],STOCK[[#This Row],[Code]])</f>
        <v>1</v>
      </c>
      <c r="L1126" s="8">
        <f>STOCK[[#This Row],[Entradas]]-STOCK[[#This Row],[Salidas]]</f>
        <v>0</v>
      </c>
      <c r="M1126" s="7">
        <f>STOCK[[#This Row],[Precio Final]]*10%</f>
        <v>3.5</v>
      </c>
      <c r="N1126" s="7">
        <v>371.19</v>
      </c>
      <c r="O1126" s="7">
        <v>16</v>
      </c>
      <c r="P1126" s="7">
        <f t="shared" si="2"/>
        <v>23.199375</v>
      </c>
      <c r="Q1126" s="8">
        <v>0</v>
      </c>
      <c r="R1126" s="7">
        <v>0</v>
      </c>
      <c r="S1126" s="7">
        <v>1.41</v>
      </c>
      <c r="T1126" s="12">
        <f>STOCK[[#This Row],[Costo Unitario (USD)]]+STOCK[[#This Row],[Costo Envío (USD)]]+STOCK[[#This Row],[Comisión 10%]]</f>
        <v>28.109375</v>
      </c>
      <c r="U1126" s="7">
        <f>STOCK[[#This Row],[Costo total]]*1.5</f>
        <v>42.1640625</v>
      </c>
      <c r="V1126" s="7">
        <v>35</v>
      </c>
      <c r="W1126" s="7">
        <f>STOCK[[#This Row],[Precio Final]]-STOCK[[#This Row],[Costo total]]</f>
        <v>6.890625</v>
      </c>
      <c r="X1126" s="7">
        <f>STOCK[[#This Row],[Ganancia Unitaria]]*STOCK[[#This Row],[Salidas]]</f>
        <v>6.890625</v>
      </c>
      <c r="Y1126" s="7" t="s">
        <v>2576</v>
      </c>
      <c r="AA1126" s="7">
        <f>STOCK[[#This Row],[Costo total]]*STOCK[[#This Row],[Entradas]]</f>
        <v>28.109375</v>
      </c>
      <c r="AB1126" s="7">
        <f>STOCK[[#This Row],[Stock Actual]]*STOCK[[#This Row],[Costo total]]</f>
        <v>0</v>
      </c>
    </row>
    <row r="1127" spans="1:28" s="12" customFormat="1" ht="50" customHeight="1" x14ac:dyDescent="0.15">
      <c r="A1127" s="12" t="s">
        <v>2475</v>
      </c>
      <c r="B1127" s="70"/>
      <c r="C1127" s="12" t="s">
        <v>4</v>
      </c>
      <c r="D1127" s="12" t="s">
        <v>1957</v>
      </c>
      <c r="E1127" s="12" t="s">
        <v>2380</v>
      </c>
      <c r="F1127" s="12" t="s">
        <v>1517</v>
      </c>
      <c r="G1127" s="12" t="s">
        <v>1874</v>
      </c>
      <c r="H1127" s="12">
        <f>STOCK[[#This Row],[Precio Final]]</f>
        <v>10</v>
      </c>
      <c r="I1127" s="12">
        <f>STOCK[[#This Row],[Precio Venta Ideal (x1.5)]]</f>
        <v>8.5912500000000005</v>
      </c>
      <c r="J1127" s="87">
        <v>3</v>
      </c>
      <c r="K1127" s="87">
        <f>SUMIFS(VENTAS[Cantidad],VENTAS[Código del producto Vendido],STOCK[[#This Row],[Code]])</f>
        <v>1</v>
      </c>
      <c r="L1127" s="87">
        <f>STOCK[[#This Row],[Entradas]]-STOCK[[#This Row],[Salidas]]</f>
        <v>2</v>
      </c>
      <c r="M1127" s="12">
        <f>STOCK[[#This Row],[Precio Final]]*10%</f>
        <v>1</v>
      </c>
      <c r="N1127" s="12">
        <v>53.08</v>
      </c>
      <c r="O1127" s="12">
        <v>16</v>
      </c>
      <c r="P1127" s="12">
        <f t="shared" si="2"/>
        <v>3.3174999999999999</v>
      </c>
      <c r="Q1127" s="87">
        <v>0</v>
      </c>
      <c r="R1127" s="12">
        <v>0</v>
      </c>
      <c r="S1127" s="12">
        <v>1.41</v>
      </c>
      <c r="T1127" s="12">
        <f>STOCK[[#This Row],[Costo Unitario (USD)]]+STOCK[[#This Row],[Costo Envío (USD)]]+STOCK[[#This Row],[Comisión 10%]]</f>
        <v>5.7275</v>
      </c>
      <c r="U1127" s="12">
        <f>STOCK[[#This Row],[Costo total]]*1.5</f>
        <v>8.5912500000000005</v>
      </c>
      <c r="V1127" s="12">
        <v>10</v>
      </c>
      <c r="W1127" s="12">
        <f>STOCK[[#This Row],[Precio Final]]-STOCK[[#This Row],[Costo total]]</f>
        <v>4.2725</v>
      </c>
      <c r="X1127" s="12">
        <f>STOCK[[#This Row],[Ganancia Unitaria]]*STOCK[[#This Row],[Salidas]]</f>
        <v>4.2725</v>
      </c>
      <c r="Y1127" s="12" t="s">
        <v>2577</v>
      </c>
      <c r="AA1127" s="12">
        <f>STOCK[[#This Row],[Costo total]]*STOCK[[#This Row],[Entradas]]</f>
        <v>17.182500000000001</v>
      </c>
      <c r="AB1127" s="12">
        <f>STOCK[[#This Row],[Stock Actual]]*STOCK[[#This Row],[Costo total]]</f>
        <v>11.455</v>
      </c>
    </row>
    <row r="1128" spans="1:28" s="7" customFormat="1" ht="50" customHeight="1" x14ac:dyDescent="0.15">
      <c r="A1128" s="7" t="s">
        <v>2592</v>
      </c>
      <c r="B1128" s="70"/>
      <c r="C1128" s="7" t="s">
        <v>4</v>
      </c>
      <c r="D1128" s="7" t="s">
        <v>101</v>
      </c>
      <c r="E1128" s="7" t="s">
        <v>2593</v>
      </c>
      <c r="F1128" s="7" t="s">
        <v>252</v>
      </c>
      <c r="G1128" s="7" t="s">
        <v>1144</v>
      </c>
      <c r="H1128" s="7">
        <f>STOCK[[#This Row],[Precio Final]]</f>
        <v>30</v>
      </c>
      <c r="I1128" s="7">
        <f>STOCK[[#This Row],[Precio Venta Ideal (x1.5)]]</f>
        <v>23.25</v>
      </c>
      <c r="J1128" s="8">
        <v>1</v>
      </c>
      <c r="K1128" s="8">
        <f>SUMIFS(VENTAS[Cantidad],VENTAS[Código del producto Vendido],STOCK[[#This Row],[Code]])</f>
        <v>1</v>
      </c>
      <c r="L1128" s="8">
        <f>STOCK[[#This Row],[Entradas]]-STOCK[[#This Row],[Salidas]]</f>
        <v>0</v>
      </c>
      <c r="M1128" s="7">
        <f>STOCK[[#This Row],[Precio Final]]*10%</f>
        <v>3</v>
      </c>
      <c r="N1128" s="7">
        <v>200</v>
      </c>
      <c r="O1128" s="7">
        <v>16</v>
      </c>
      <c r="P1128" s="7">
        <f>N1128/O1128</f>
        <v>12.5</v>
      </c>
      <c r="Q1128" s="8"/>
      <c r="S1128" s="7">
        <v>0</v>
      </c>
      <c r="T1128" s="12">
        <f>STOCK[[#This Row],[Costo Unitario (USD)]]+STOCK[[#This Row],[Costo Envío (USD)]]+STOCK[[#This Row],[Comisión 10%]]</f>
        <v>15.5</v>
      </c>
      <c r="U1128" s="7">
        <f>STOCK[[#This Row],[Costo total]]*1.5</f>
        <v>23.25</v>
      </c>
      <c r="V1128" s="7">
        <v>30</v>
      </c>
      <c r="W1128" s="7">
        <f>STOCK[[#This Row],[Precio Final]]-STOCK[[#This Row],[Costo total]]</f>
        <v>14.5</v>
      </c>
      <c r="X1128" s="7">
        <f>STOCK[[#This Row],[Ganancia Unitaria]]*STOCK[[#This Row],[Salidas]]</f>
        <v>14.5</v>
      </c>
      <c r="AA1128" s="7">
        <f>STOCK[[#This Row],[Costo total]]*STOCK[[#This Row],[Entradas]]</f>
        <v>15.5</v>
      </c>
      <c r="AB1128" s="7">
        <f>STOCK[[#This Row],[Stock Actual]]*STOCK[[#This Row],[Costo total]]</f>
        <v>0</v>
      </c>
    </row>
    <row r="1129" spans="1:28" s="12" customFormat="1" ht="50" customHeight="1" x14ac:dyDescent="0.15">
      <c r="A1129" s="12" t="s">
        <v>2600</v>
      </c>
      <c r="B1129" s="77"/>
      <c r="C1129" s="12" t="s">
        <v>4</v>
      </c>
      <c r="D1129" s="12" t="s">
        <v>1911</v>
      </c>
      <c r="E1129" s="12" t="s">
        <v>2262</v>
      </c>
      <c r="F1129" s="12" t="s">
        <v>2132</v>
      </c>
      <c r="G1129" s="12" t="s">
        <v>69</v>
      </c>
      <c r="H1129" s="12">
        <f>STOCK[[#This Row],[Precio Final]]</f>
        <v>13</v>
      </c>
      <c r="I1129" s="12">
        <f>STOCK[[#This Row],[Precio Venta Ideal (x1.5)]]</f>
        <v>14.865</v>
      </c>
      <c r="J1129" s="87">
        <v>2</v>
      </c>
      <c r="K1129" s="87">
        <f>SUMIFS(VENTAS[Cantidad],VENTAS[Código del producto Vendido],STOCK[[#This Row],[Code]])</f>
        <v>2</v>
      </c>
      <c r="L1129" s="87">
        <f>STOCK[[#This Row],[Entradas]]-STOCK[[#This Row],[Salidas]]</f>
        <v>0</v>
      </c>
      <c r="M1129" s="12">
        <f>STOCK[[#This Row],[Precio Final]]*10%</f>
        <v>1.3</v>
      </c>
      <c r="N1129" s="12">
        <v>4.72</v>
      </c>
      <c r="O1129" s="12">
        <v>0</v>
      </c>
      <c r="P1129" s="12">
        <v>7.61</v>
      </c>
      <c r="Q1129" s="87">
        <v>0</v>
      </c>
      <c r="R1129" s="12">
        <v>0</v>
      </c>
      <c r="S1129" s="12">
        <v>1</v>
      </c>
      <c r="T1129" s="12">
        <f>STOCK[[#This Row],[Costo Unitario (USD)]]+STOCK[[#This Row],[Costo Envío (USD)]]+STOCK[[#This Row],[Comisión 10%]]</f>
        <v>9.91</v>
      </c>
      <c r="U1129" s="12">
        <f>STOCK[[#This Row],[Costo total]]*1.5</f>
        <v>14.865</v>
      </c>
      <c r="V1129" s="12">
        <v>13</v>
      </c>
      <c r="W1129" s="12">
        <f>STOCK[[#This Row],[Precio Final]]-STOCK[[#This Row],[Costo total]]</f>
        <v>3.09</v>
      </c>
      <c r="X1129" s="12">
        <f>STOCK[[#This Row],[Ganancia Unitaria]]*STOCK[[#This Row],[Salidas]]</f>
        <v>6.18</v>
      </c>
      <c r="Y1129" s="12" t="s">
        <v>1405</v>
      </c>
      <c r="AA1129" s="12">
        <f>STOCK[[#This Row],[Costo total]]*STOCK[[#This Row],[Entradas]]</f>
        <v>19.82</v>
      </c>
      <c r="AB1129" s="12">
        <f>STOCK[[#This Row],[Stock Actual]]*STOCK[[#This Row],[Costo total]]</f>
        <v>0</v>
      </c>
    </row>
    <row r="1130" spans="1:28" s="7" customFormat="1" ht="50" customHeight="1" x14ac:dyDescent="0.15">
      <c r="A1130" s="7" t="s">
        <v>2601</v>
      </c>
      <c r="B1130" s="70"/>
      <c r="C1130" s="7" t="s">
        <v>4</v>
      </c>
      <c r="D1130" s="7" t="s">
        <v>1911</v>
      </c>
      <c r="E1130" s="7" t="s">
        <v>2261</v>
      </c>
      <c r="F1130" s="7" t="s">
        <v>2103</v>
      </c>
      <c r="G1130" s="7" t="s">
        <v>69</v>
      </c>
      <c r="H1130" s="7">
        <f>STOCK[[#This Row],[Precio Final]]</f>
        <v>13</v>
      </c>
      <c r="I1130" s="7">
        <f>STOCK[[#This Row],[Precio Venta Ideal (x1.5)]]</f>
        <v>13.365</v>
      </c>
      <c r="J1130" s="8">
        <v>2</v>
      </c>
      <c r="K1130" s="8">
        <f>SUMIFS(VENTAS[Cantidad],VENTAS[Código del producto Vendido],STOCK[[#This Row],[Code]])</f>
        <v>2</v>
      </c>
      <c r="L1130" s="8">
        <f>STOCK[[#This Row],[Entradas]]-STOCK[[#This Row],[Salidas]]</f>
        <v>0</v>
      </c>
      <c r="M1130" s="7">
        <f>STOCK[[#This Row],[Precio Final]]*10%</f>
        <v>1.3</v>
      </c>
      <c r="N1130" s="7">
        <v>4.72</v>
      </c>
      <c r="O1130" s="7">
        <v>0</v>
      </c>
      <c r="P1130" s="7">
        <v>7.61</v>
      </c>
      <c r="Q1130" s="8">
        <v>0</v>
      </c>
      <c r="R1130" s="7">
        <v>0</v>
      </c>
      <c r="S1130" s="7">
        <v>0</v>
      </c>
      <c r="T1130" s="12">
        <f>STOCK[[#This Row],[Costo Unitario (USD)]]+STOCK[[#This Row],[Costo Envío (USD)]]+STOCK[[#This Row],[Comisión 10%]]</f>
        <v>8.91</v>
      </c>
      <c r="U1130" s="7">
        <f>STOCK[[#This Row],[Costo total]]*1.5</f>
        <v>13.365</v>
      </c>
      <c r="V1130" s="7">
        <v>13</v>
      </c>
      <c r="W1130" s="7">
        <f>STOCK[[#This Row],[Precio Final]]-STOCK[[#This Row],[Costo total]]</f>
        <v>4.09</v>
      </c>
      <c r="X1130" s="7">
        <f>STOCK[[#This Row],[Ganancia Unitaria]]*STOCK[[#This Row],[Salidas]]</f>
        <v>8.18</v>
      </c>
      <c r="AA1130" s="7">
        <f>STOCK[[#This Row],[Costo total]]*STOCK[[#This Row],[Entradas]]</f>
        <v>17.82</v>
      </c>
      <c r="AB1130" s="7">
        <f>STOCK[[#This Row],[Stock Actual]]*STOCK[[#This Row],[Costo total]]</f>
        <v>0</v>
      </c>
    </row>
    <row r="1131" spans="1:28" s="12" customFormat="1" ht="50" customHeight="1" x14ac:dyDescent="0.15">
      <c r="A1131" s="12" t="s">
        <v>2637</v>
      </c>
      <c r="B1131" s="70"/>
      <c r="C1131" s="12" t="s">
        <v>4</v>
      </c>
      <c r="D1131" s="12" t="s">
        <v>2648</v>
      </c>
      <c r="E1131" s="12" t="s">
        <v>3078</v>
      </c>
      <c r="F1131" s="12" t="s">
        <v>250</v>
      </c>
      <c r="G1131" s="12" t="s">
        <v>2638</v>
      </c>
      <c r="H1131" s="12">
        <f>STOCK[[#This Row],[Precio Final]]</f>
        <v>35</v>
      </c>
      <c r="I1131" s="12">
        <f>STOCK[[#This Row],[Precio Venta Ideal (x1.5)]]</f>
        <v>31.128031727379554</v>
      </c>
      <c r="J1131" s="87">
        <v>1</v>
      </c>
      <c r="K1131" s="87">
        <f>SUMIFS(VENTAS[Cantidad],VENTAS[Código del producto Vendido],STOCK[[#This Row],[Code]])</f>
        <v>0</v>
      </c>
      <c r="L1131" s="87">
        <f>STOCK[[#This Row],[Entradas]]-STOCK[[#This Row],[Salidas]]</f>
        <v>1</v>
      </c>
      <c r="M1131" s="12">
        <f>STOCK[[#This Row],[Precio Final]]*10%</f>
        <v>3.5</v>
      </c>
      <c r="N1131" s="12">
        <v>260.10000000000002</v>
      </c>
      <c r="O1131" s="12">
        <v>17.02</v>
      </c>
      <c r="P1131" s="12">
        <f>N1131/O1131</f>
        <v>15.28202115158637</v>
      </c>
      <c r="Q1131" s="87">
        <v>0</v>
      </c>
      <c r="R1131" s="12">
        <v>0</v>
      </c>
      <c r="S1131" s="12">
        <v>1.97</v>
      </c>
      <c r="T1131" s="12">
        <f>STOCK[[#This Row],[Costo Unitario (USD)]]+STOCK[[#This Row],[Costo Envío (USD)]]+STOCK[[#This Row],[Comisión 10%]]</f>
        <v>20.752021151586369</v>
      </c>
      <c r="U1131" s="12">
        <f>STOCK[[#This Row],[Costo total]]*1.5</f>
        <v>31.128031727379554</v>
      </c>
      <c r="V1131" s="12">
        <v>35</v>
      </c>
      <c r="W1131" s="12">
        <f>STOCK[[#This Row],[Precio Final]]-STOCK[[#This Row],[Costo total]]</f>
        <v>14.247978848413631</v>
      </c>
      <c r="X1131" s="12">
        <f>STOCK[[#This Row],[Ganancia Unitaria]]*STOCK[[#This Row],[Salidas]]</f>
        <v>0</v>
      </c>
      <c r="Y1131" s="12" t="s">
        <v>2664</v>
      </c>
      <c r="AA1131" s="12">
        <f>STOCK[[#This Row],[Costo total]]*STOCK[[#This Row],[Entradas]]</f>
        <v>20.752021151586369</v>
      </c>
      <c r="AB1131" s="12">
        <f>STOCK[[#This Row],[Stock Actual]]*STOCK[[#This Row],[Costo total]]</f>
        <v>20.752021151586369</v>
      </c>
    </row>
    <row r="1132" spans="1:28" s="7" customFormat="1" ht="50" customHeight="1" x14ac:dyDescent="0.15">
      <c r="A1132" s="7" t="s">
        <v>2639</v>
      </c>
      <c r="B1132" s="70"/>
      <c r="C1132" s="7" t="s">
        <v>4</v>
      </c>
      <c r="D1132" s="7" t="s">
        <v>2648</v>
      </c>
      <c r="E1132" s="7" t="s">
        <v>2707</v>
      </c>
      <c r="F1132" s="7" t="s">
        <v>551</v>
      </c>
      <c r="G1132" s="7" t="s">
        <v>2638</v>
      </c>
      <c r="H1132" s="7">
        <f>STOCK[[#This Row],[Precio Final]]</f>
        <v>35</v>
      </c>
      <c r="I1132" s="7">
        <f>STOCK[[#This Row],[Precio Venta Ideal (x1.5)]]</f>
        <v>31.128031727379554</v>
      </c>
      <c r="J1132" s="8">
        <v>1</v>
      </c>
      <c r="K1132" s="8">
        <f>SUMIFS(VENTAS[Cantidad],VENTAS[Código del producto Vendido],STOCK[[#This Row],[Code]])</f>
        <v>1</v>
      </c>
      <c r="L1132" s="8">
        <f>STOCK[[#This Row],[Entradas]]-STOCK[[#This Row],[Salidas]]</f>
        <v>0</v>
      </c>
      <c r="M1132" s="7">
        <f>STOCK[[#This Row],[Precio Final]]*10%</f>
        <v>3.5</v>
      </c>
      <c r="N1132" s="7">
        <v>260.10000000000002</v>
      </c>
      <c r="O1132" s="7">
        <v>17.02</v>
      </c>
      <c r="P1132" s="7">
        <f>N1132/O1132</f>
        <v>15.28202115158637</v>
      </c>
      <c r="Q1132" s="8">
        <v>0</v>
      </c>
      <c r="R1132" s="7">
        <v>0</v>
      </c>
      <c r="S1132" s="7">
        <v>1.97</v>
      </c>
      <c r="T1132" s="12">
        <f>STOCK[[#This Row],[Costo Unitario (USD)]]+STOCK[[#This Row],[Costo Envío (USD)]]+STOCK[[#This Row],[Comisión 10%]]</f>
        <v>20.752021151586369</v>
      </c>
      <c r="U1132" s="7">
        <f>STOCK[[#This Row],[Costo total]]*1.5</f>
        <v>31.128031727379554</v>
      </c>
      <c r="V1132" s="7">
        <v>35</v>
      </c>
      <c r="W1132" s="7">
        <f>STOCK[[#This Row],[Precio Final]]-STOCK[[#This Row],[Costo total]]</f>
        <v>14.247978848413631</v>
      </c>
      <c r="X1132" s="7">
        <f>STOCK[[#This Row],[Ganancia Unitaria]]*STOCK[[#This Row],[Salidas]]</f>
        <v>14.247978848413631</v>
      </c>
      <c r="Y1132" s="7" t="s">
        <v>2665</v>
      </c>
      <c r="AA1132" s="7">
        <f>STOCK[[#This Row],[Costo total]]*STOCK[[#This Row],[Entradas]]</f>
        <v>20.752021151586369</v>
      </c>
      <c r="AB1132" s="7">
        <f>STOCK[[#This Row],[Stock Actual]]*STOCK[[#This Row],[Costo total]]</f>
        <v>0</v>
      </c>
    </row>
    <row r="1133" spans="1:28" s="12" customFormat="1" ht="50" customHeight="1" x14ac:dyDescent="0.15">
      <c r="A1133" s="12" t="s">
        <v>2640</v>
      </c>
      <c r="B1133" s="70"/>
      <c r="C1133" s="12" t="s">
        <v>4</v>
      </c>
      <c r="D1133" s="12" t="s">
        <v>2648</v>
      </c>
      <c r="E1133" s="12" t="s">
        <v>2707</v>
      </c>
      <c r="F1133" s="12" t="s">
        <v>252</v>
      </c>
      <c r="G1133" s="12" t="s">
        <v>2638</v>
      </c>
      <c r="H1133" s="12">
        <f>STOCK[[#This Row],[Precio Final]]</f>
        <v>35</v>
      </c>
      <c r="I1133" s="12">
        <f>STOCK[[#This Row],[Precio Venta Ideal (x1.5)]]</f>
        <v>31.128031727379554</v>
      </c>
      <c r="J1133" s="87">
        <v>1</v>
      </c>
      <c r="K1133" s="87">
        <f>SUMIFS(VENTAS[Cantidad],VENTAS[Código del producto Vendido],STOCK[[#This Row],[Code]])</f>
        <v>1</v>
      </c>
      <c r="L1133" s="87">
        <f>STOCK[[#This Row],[Entradas]]-STOCK[[#This Row],[Salidas]]</f>
        <v>0</v>
      </c>
      <c r="M1133" s="12">
        <f>STOCK[[#This Row],[Precio Final]]*10%</f>
        <v>3.5</v>
      </c>
      <c r="N1133" s="12">
        <v>260.10000000000002</v>
      </c>
      <c r="O1133" s="12">
        <v>17.02</v>
      </c>
      <c r="P1133" s="12">
        <f>N1133/O1133</f>
        <v>15.28202115158637</v>
      </c>
      <c r="Q1133" s="87">
        <v>0</v>
      </c>
      <c r="R1133" s="12">
        <v>0</v>
      </c>
      <c r="S1133" s="12">
        <v>1.97</v>
      </c>
      <c r="T1133" s="12">
        <f>STOCK[[#This Row],[Costo Unitario (USD)]]+STOCK[[#This Row],[Costo Envío (USD)]]+STOCK[[#This Row],[Comisión 10%]]</f>
        <v>20.752021151586369</v>
      </c>
      <c r="U1133" s="12">
        <f>STOCK[[#This Row],[Costo total]]*1.5</f>
        <v>31.128031727379554</v>
      </c>
      <c r="V1133" s="12">
        <v>35</v>
      </c>
      <c r="W1133" s="12">
        <f>STOCK[[#This Row],[Precio Final]]-STOCK[[#This Row],[Costo total]]</f>
        <v>14.247978848413631</v>
      </c>
      <c r="X1133" s="12">
        <f>STOCK[[#This Row],[Ganancia Unitaria]]*STOCK[[#This Row],[Salidas]]</f>
        <v>14.247978848413631</v>
      </c>
      <c r="Y1133" s="12" t="s">
        <v>2666</v>
      </c>
      <c r="AA1133" s="12">
        <f>STOCK[[#This Row],[Costo total]]*STOCK[[#This Row],[Entradas]]</f>
        <v>20.752021151586369</v>
      </c>
      <c r="AB1133" s="12">
        <f>STOCK[[#This Row],[Stock Actual]]*STOCK[[#This Row],[Costo total]]</f>
        <v>0</v>
      </c>
    </row>
    <row r="1134" spans="1:28" s="7" customFormat="1" ht="50" customHeight="1" x14ac:dyDescent="0.15">
      <c r="A1134" s="7" t="s">
        <v>2641</v>
      </c>
      <c r="B1134" s="70"/>
      <c r="C1134" s="7" t="s">
        <v>4</v>
      </c>
      <c r="D1134" s="7" t="s">
        <v>2648</v>
      </c>
      <c r="E1134" s="7" t="s">
        <v>2707</v>
      </c>
      <c r="F1134" s="7" t="s">
        <v>1518</v>
      </c>
      <c r="G1134" s="7" t="s">
        <v>2638</v>
      </c>
      <c r="H1134" s="7">
        <f>STOCK[[#This Row],[Precio Final]]</f>
        <v>35</v>
      </c>
      <c r="I1134" s="7">
        <f>STOCK[[#This Row],[Precio Venta Ideal (x1.5)]]</f>
        <v>31.128031727379554</v>
      </c>
      <c r="J1134" s="8">
        <v>1</v>
      </c>
      <c r="K1134" s="8">
        <f>SUMIFS(VENTAS[Cantidad],VENTAS[Código del producto Vendido],STOCK[[#This Row],[Code]])</f>
        <v>1</v>
      </c>
      <c r="L1134" s="8">
        <f>STOCK[[#This Row],[Entradas]]-STOCK[[#This Row],[Salidas]]</f>
        <v>0</v>
      </c>
      <c r="M1134" s="7">
        <f>STOCK[[#This Row],[Precio Final]]*10%</f>
        <v>3.5</v>
      </c>
      <c r="N1134" s="7">
        <v>260.10000000000002</v>
      </c>
      <c r="O1134" s="7">
        <v>17.02</v>
      </c>
      <c r="P1134" s="7">
        <f>N1134/O1134</f>
        <v>15.28202115158637</v>
      </c>
      <c r="Q1134" s="8">
        <v>0</v>
      </c>
      <c r="R1134" s="7">
        <v>0</v>
      </c>
      <c r="S1134" s="7">
        <v>1.97</v>
      </c>
      <c r="T1134" s="12">
        <f>STOCK[[#This Row],[Costo Unitario (USD)]]+STOCK[[#This Row],[Costo Envío (USD)]]+STOCK[[#This Row],[Comisión 10%]]</f>
        <v>20.752021151586369</v>
      </c>
      <c r="U1134" s="7">
        <f>STOCK[[#This Row],[Costo total]]*1.5</f>
        <v>31.128031727379554</v>
      </c>
      <c r="V1134" s="7">
        <v>35</v>
      </c>
      <c r="W1134" s="7">
        <f>STOCK[[#This Row],[Precio Final]]-STOCK[[#This Row],[Costo total]]</f>
        <v>14.247978848413631</v>
      </c>
      <c r="X1134" s="7">
        <f>STOCK[[#This Row],[Ganancia Unitaria]]*STOCK[[#This Row],[Salidas]]</f>
        <v>14.247978848413631</v>
      </c>
      <c r="Y1134" s="7" t="s">
        <v>2667</v>
      </c>
      <c r="AA1134" s="7">
        <f>STOCK[[#This Row],[Costo total]]*STOCK[[#This Row],[Entradas]]</f>
        <v>20.752021151586369</v>
      </c>
      <c r="AB1134" s="7">
        <f>STOCK[[#This Row],[Stock Actual]]*STOCK[[#This Row],[Costo total]]</f>
        <v>0</v>
      </c>
    </row>
    <row r="1135" spans="1:28" s="12" customFormat="1" ht="50" customHeight="1" x14ac:dyDescent="0.15">
      <c r="A1135" s="12" t="s">
        <v>2642</v>
      </c>
      <c r="B1135" s="70"/>
      <c r="C1135" s="12" t="s">
        <v>4</v>
      </c>
      <c r="D1135" s="12" t="s">
        <v>2648</v>
      </c>
      <c r="E1135" s="12" t="s">
        <v>2707</v>
      </c>
      <c r="F1135" s="12" t="s">
        <v>251</v>
      </c>
      <c r="G1135" s="12" t="s">
        <v>2638</v>
      </c>
      <c r="H1135" s="12">
        <f>STOCK[[#This Row],[Precio Final]]</f>
        <v>35</v>
      </c>
      <c r="I1135" s="12">
        <f>STOCK[[#This Row],[Precio Venta Ideal (x1.5)]]</f>
        <v>31.128031727379554</v>
      </c>
      <c r="J1135" s="87">
        <v>1</v>
      </c>
      <c r="K1135" s="87">
        <f>SUMIFS(VENTAS[Cantidad],VENTAS[Código del producto Vendido],STOCK[[#This Row],[Code]])</f>
        <v>1</v>
      </c>
      <c r="L1135" s="87">
        <f>STOCK[[#This Row],[Entradas]]-STOCK[[#This Row],[Salidas]]</f>
        <v>0</v>
      </c>
      <c r="M1135" s="12">
        <f>STOCK[[#This Row],[Precio Final]]*10%</f>
        <v>3.5</v>
      </c>
      <c r="N1135" s="12">
        <v>260.10000000000002</v>
      </c>
      <c r="O1135" s="12">
        <v>17.02</v>
      </c>
      <c r="P1135" s="12">
        <f>N1135/O1135</f>
        <v>15.28202115158637</v>
      </c>
      <c r="Q1135" s="87">
        <v>0</v>
      </c>
      <c r="R1135" s="12">
        <v>0</v>
      </c>
      <c r="S1135" s="12">
        <v>1.97</v>
      </c>
      <c r="T1135" s="12">
        <f>STOCK[[#This Row],[Costo Unitario (USD)]]+STOCK[[#This Row],[Costo Envío (USD)]]+STOCK[[#This Row],[Comisión 10%]]</f>
        <v>20.752021151586369</v>
      </c>
      <c r="U1135" s="12">
        <f>STOCK[[#This Row],[Costo total]]*1.5</f>
        <v>31.128031727379554</v>
      </c>
      <c r="V1135" s="12">
        <v>35</v>
      </c>
      <c r="W1135" s="12">
        <f>STOCK[[#This Row],[Precio Final]]-STOCK[[#This Row],[Costo total]]</f>
        <v>14.247978848413631</v>
      </c>
      <c r="X1135" s="12">
        <f>STOCK[[#This Row],[Ganancia Unitaria]]*STOCK[[#This Row],[Salidas]]</f>
        <v>14.247978848413631</v>
      </c>
      <c r="Y1135" s="12" t="s">
        <v>2668</v>
      </c>
      <c r="AA1135" s="12">
        <f>STOCK[[#This Row],[Costo total]]*STOCK[[#This Row],[Entradas]]</f>
        <v>20.752021151586369</v>
      </c>
      <c r="AB1135" s="12">
        <f>STOCK[[#This Row],[Stock Actual]]*STOCK[[#This Row],[Costo total]]</f>
        <v>0</v>
      </c>
    </row>
    <row r="1136" spans="1:28" s="7" customFormat="1" ht="50" customHeight="1" x14ac:dyDescent="0.15">
      <c r="A1136" s="7" t="s">
        <v>2643</v>
      </c>
      <c r="B1136" s="70"/>
      <c r="C1136" s="7" t="s">
        <v>4</v>
      </c>
      <c r="D1136" s="7" t="s">
        <v>2649</v>
      </c>
      <c r="E1136" s="7" t="s">
        <v>2685</v>
      </c>
      <c r="F1136" s="7" t="s">
        <v>238</v>
      </c>
      <c r="G1136" s="7" t="s">
        <v>2638</v>
      </c>
      <c r="H1136" s="7">
        <f>STOCK[[#This Row],[Precio Final]]</f>
        <v>35</v>
      </c>
      <c r="I1136" s="7">
        <f>STOCK[[#This Row],[Precio Venta Ideal (x1.5)]]</f>
        <v>31.128031727379554</v>
      </c>
      <c r="J1136" s="8">
        <v>2</v>
      </c>
      <c r="K1136" s="8">
        <f>SUMIFS(VENTAS[Cantidad],VENTAS[Código del producto Vendido],STOCK[[#This Row],[Code]])</f>
        <v>1</v>
      </c>
      <c r="L1136" s="8">
        <f>STOCK[[#This Row],[Entradas]]-STOCK[[#This Row],[Salidas]]</f>
        <v>1</v>
      </c>
      <c r="M1136" s="7">
        <f>STOCK[[#This Row],[Precio Final]]*10%</f>
        <v>3.5</v>
      </c>
      <c r="N1136" s="7">
        <v>260.10000000000002</v>
      </c>
      <c r="O1136" s="7">
        <v>17.02</v>
      </c>
      <c r="P1136" s="7">
        <f t="shared" ref="P1136:P1141" si="3">N1136/O1136</f>
        <v>15.28202115158637</v>
      </c>
      <c r="Q1136" s="8">
        <v>0</v>
      </c>
      <c r="R1136" s="7">
        <v>0</v>
      </c>
      <c r="S1136" s="7">
        <v>1.97</v>
      </c>
      <c r="T1136" s="12">
        <f>STOCK[[#This Row],[Costo Unitario (USD)]]+STOCK[[#This Row],[Costo Envío (USD)]]+STOCK[[#This Row],[Comisión 10%]]</f>
        <v>20.752021151586369</v>
      </c>
      <c r="U1136" s="7">
        <f>STOCK[[#This Row],[Costo total]]*1.5</f>
        <v>31.128031727379554</v>
      </c>
      <c r="V1136" s="7">
        <v>35</v>
      </c>
      <c r="W1136" s="7">
        <f>STOCK[[#This Row],[Precio Final]]-STOCK[[#This Row],[Costo total]]</f>
        <v>14.247978848413631</v>
      </c>
      <c r="X1136" s="7">
        <f>STOCK[[#This Row],[Ganancia Unitaria]]*STOCK[[#This Row],[Salidas]]</f>
        <v>14.247978848413631</v>
      </c>
      <c r="Y1136" s="7" t="s">
        <v>2669</v>
      </c>
      <c r="AA1136" s="7">
        <f>STOCK[[#This Row],[Costo total]]*STOCK[[#This Row],[Entradas]]</f>
        <v>41.504042303172739</v>
      </c>
      <c r="AB1136" s="7">
        <f>STOCK[[#This Row],[Stock Actual]]*STOCK[[#This Row],[Costo total]]</f>
        <v>20.752021151586369</v>
      </c>
    </row>
    <row r="1137" spans="1:28" s="12" customFormat="1" ht="50" customHeight="1" x14ac:dyDescent="0.15">
      <c r="A1137" s="12" t="s">
        <v>2644</v>
      </c>
      <c r="B1137" s="70"/>
      <c r="C1137" s="12" t="s">
        <v>4</v>
      </c>
      <c r="D1137" s="12" t="s">
        <v>2649</v>
      </c>
      <c r="E1137" s="12" t="s">
        <v>2685</v>
      </c>
      <c r="F1137" s="12" t="s">
        <v>241</v>
      </c>
      <c r="G1137" s="12" t="s">
        <v>2638</v>
      </c>
      <c r="H1137" s="12">
        <f>STOCK[[#This Row],[Precio Final]]</f>
        <v>35</v>
      </c>
      <c r="I1137" s="12">
        <f>STOCK[[#This Row],[Precio Venta Ideal (x1.5)]]</f>
        <v>31.128031727379554</v>
      </c>
      <c r="J1137" s="87">
        <v>2</v>
      </c>
      <c r="K1137" s="87">
        <f>SUMIFS(VENTAS[Cantidad],VENTAS[Código del producto Vendido],STOCK[[#This Row],[Code]])</f>
        <v>1</v>
      </c>
      <c r="L1137" s="87">
        <f>STOCK[[#This Row],[Entradas]]-STOCK[[#This Row],[Salidas]]</f>
        <v>1</v>
      </c>
      <c r="M1137" s="12">
        <f>STOCK[[#This Row],[Precio Final]]*10%</f>
        <v>3.5</v>
      </c>
      <c r="N1137" s="12">
        <v>260.10000000000002</v>
      </c>
      <c r="O1137" s="12">
        <v>17.02</v>
      </c>
      <c r="P1137" s="12">
        <f t="shared" si="3"/>
        <v>15.28202115158637</v>
      </c>
      <c r="Q1137" s="87">
        <v>0</v>
      </c>
      <c r="R1137" s="12">
        <v>0</v>
      </c>
      <c r="S1137" s="12">
        <v>1.97</v>
      </c>
      <c r="T1137" s="12">
        <f>STOCK[[#This Row],[Costo Unitario (USD)]]+STOCK[[#This Row],[Costo Envío (USD)]]+STOCK[[#This Row],[Comisión 10%]]</f>
        <v>20.752021151586369</v>
      </c>
      <c r="U1137" s="12">
        <f>STOCK[[#This Row],[Costo total]]*1.5</f>
        <v>31.128031727379554</v>
      </c>
      <c r="V1137" s="12">
        <v>35</v>
      </c>
      <c r="W1137" s="12">
        <f>STOCK[[#This Row],[Precio Final]]-STOCK[[#This Row],[Costo total]]</f>
        <v>14.247978848413631</v>
      </c>
      <c r="X1137" s="12">
        <f>STOCK[[#This Row],[Ganancia Unitaria]]*STOCK[[#This Row],[Salidas]]</f>
        <v>14.247978848413631</v>
      </c>
      <c r="Y1137" s="12" t="s">
        <v>2670</v>
      </c>
      <c r="AA1137" s="12">
        <f>STOCK[[#This Row],[Costo total]]*STOCK[[#This Row],[Entradas]]</f>
        <v>41.504042303172739</v>
      </c>
      <c r="AB1137" s="12">
        <f>STOCK[[#This Row],[Stock Actual]]*STOCK[[#This Row],[Costo total]]</f>
        <v>20.752021151586369</v>
      </c>
    </row>
    <row r="1138" spans="1:28" s="7" customFormat="1" ht="50" customHeight="1" x14ac:dyDescent="0.15">
      <c r="A1138" s="7" t="s">
        <v>2645</v>
      </c>
      <c r="B1138" s="70"/>
      <c r="C1138" s="7" t="s">
        <v>4</v>
      </c>
      <c r="D1138" s="7" t="s">
        <v>2649</v>
      </c>
      <c r="E1138" s="7" t="s">
        <v>2685</v>
      </c>
      <c r="F1138" s="7" t="s">
        <v>243</v>
      </c>
      <c r="G1138" s="7" t="s">
        <v>2638</v>
      </c>
      <c r="H1138" s="7">
        <f>STOCK[[#This Row],[Precio Final]]</f>
        <v>35</v>
      </c>
      <c r="I1138" s="7">
        <f>STOCK[[#This Row],[Precio Venta Ideal (x1.5)]]</f>
        <v>31.128031727379554</v>
      </c>
      <c r="J1138" s="8">
        <v>3</v>
      </c>
      <c r="K1138" s="8">
        <f>SUMIFS(VENTAS[Cantidad],VENTAS[Código del producto Vendido],STOCK[[#This Row],[Code]])</f>
        <v>1</v>
      </c>
      <c r="L1138" s="8">
        <f>STOCK[[#This Row],[Entradas]]-STOCK[[#This Row],[Salidas]]</f>
        <v>2</v>
      </c>
      <c r="M1138" s="7">
        <f>STOCK[[#This Row],[Precio Final]]*10%</f>
        <v>3.5</v>
      </c>
      <c r="N1138" s="7">
        <v>260.10000000000002</v>
      </c>
      <c r="O1138" s="7">
        <v>17.02</v>
      </c>
      <c r="P1138" s="7">
        <f t="shared" si="3"/>
        <v>15.28202115158637</v>
      </c>
      <c r="Q1138" s="8">
        <v>0</v>
      </c>
      <c r="R1138" s="7">
        <v>0</v>
      </c>
      <c r="S1138" s="7">
        <v>1.97</v>
      </c>
      <c r="T1138" s="12">
        <f>STOCK[[#This Row],[Costo Unitario (USD)]]+STOCK[[#This Row],[Costo Envío (USD)]]+STOCK[[#This Row],[Comisión 10%]]</f>
        <v>20.752021151586369</v>
      </c>
      <c r="U1138" s="7">
        <f>STOCK[[#This Row],[Costo total]]*1.5</f>
        <v>31.128031727379554</v>
      </c>
      <c r="V1138" s="7">
        <v>35</v>
      </c>
      <c r="W1138" s="7">
        <f>STOCK[[#This Row],[Precio Final]]-STOCK[[#This Row],[Costo total]]</f>
        <v>14.247978848413631</v>
      </c>
      <c r="X1138" s="7">
        <f>STOCK[[#This Row],[Ganancia Unitaria]]*STOCK[[#This Row],[Salidas]]</f>
        <v>14.247978848413631</v>
      </c>
      <c r="Y1138" s="7" t="s">
        <v>2671</v>
      </c>
      <c r="AA1138" s="7">
        <f>STOCK[[#This Row],[Costo total]]*STOCK[[#This Row],[Entradas]]</f>
        <v>62.256063454759108</v>
      </c>
      <c r="AB1138" s="7">
        <f>STOCK[[#This Row],[Stock Actual]]*STOCK[[#This Row],[Costo total]]</f>
        <v>41.504042303172739</v>
      </c>
    </row>
    <row r="1139" spans="1:28" s="12" customFormat="1" ht="50" customHeight="1" x14ac:dyDescent="0.15">
      <c r="A1139" s="12" t="s">
        <v>2646</v>
      </c>
      <c r="B1139" s="70"/>
      <c r="C1139" s="12" t="s">
        <v>4</v>
      </c>
      <c r="D1139" s="12" t="s">
        <v>2649</v>
      </c>
      <c r="E1139" s="12" t="s">
        <v>2685</v>
      </c>
      <c r="F1139" s="12" t="s">
        <v>244</v>
      </c>
      <c r="G1139" s="12" t="s">
        <v>2638</v>
      </c>
      <c r="H1139" s="12">
        <f>STOCK[[#This Row],[Precio Final]]</f>
        <v>35</v>
      </c>
      <c r="I1139" s="12">
        <f>STOCK[[#This Row],[Precio Venta Ideal (x1.5)]]</f>
        <v>31.128031727379554</v>
      </c>
      <c r="J1139" s="87">
        <v>1</v>
      </c>
      <c r="K1139" s="87">
        <f>SUMIFS(VENTAS[Cantidad],VENTAS[Código del producto Vendido],STOCK[[#This Row],[Code]])</f>
        <v>0</v>
      </c>
      <c r="L1139" s="87">
        <f>STOCK[[#This Row],[Entradas]]-STOCK[[#This Row],[Salidas]]</f>
        <v>1</v>
      </c>
      <c r="M1139" s="12">
        <f>STOCK[[#This Row],[Precio Final]]*10%</f>
        <v>3.5</v>
      </c>
      <c r="N1139" s="12">
        <v>260.10000000000002</v>
      </c>
      <c r="O1139" s="12">
        <v>17.02</v>
      </c>
      <c r="P1139" s="12">
        <f t="shared" si="3"/>
        <v>15.28202115158637</v>
      </c>
      <c r="Q1139" s="87">
        <v>0</v>
      </c>
      <c r="R1139" s="12">
        <v>0</v>
      </c>
      <c r="S1139" s="12">
        <v>1.97</v>
      </c>
      <c r="T1139" s="12">
        <f>STOCK[[#This Row],[Costo Unitario (USD)]]+STOCK[[#This Row],[Costo Envío (USD)]]+STOCK[[#This Row],[Comisión 10%]]</f>
        <v>20.752021151586369</v>
      </c>
      <c r="U1139" s="12">
        <f>STOCK[[#This Row],[Costo total]]*1.5</f>
        <v>31.128031727379554</v>
      </c>
      <c r="V1139" s="12">
        <v>35</v>
      </c>
      <c r="W1139" s="12">
        <f>STOCK[[#This Row],[Precio Final]]-STOCK[[#This Row],[Costo total]]</f>
        <v>14.247978848413631</v>
      </c>
      <c r="X1139" s="12">
        <f>STOCK[[#This Row],[Ganancia Unitaria]]*STOCK[[#This Row],[Salidas]]</f>
        <v>0</v>
      </c>
      <c r="Y1139" s="12" t="s">
        <v>2672</v>
      </c>
      <c r="AA1139" s="12">
        <f>STOCK[[#This Row],[Costo total]]*STOCK[[#This Row],[Entradas]]</f>
        <v>20.752021151586369</v>
      </c>
      <c r="AB1139" s="12">
        <f>STOCK[[#This Row],[Stock Actual]]*STOCK[[#This Row],[Costo total]]</f>
        <v>20.752021151586369</v>
      </c>
    </row>
    <row r="1140" spans="1:28" s="7" customFormat="1" ht="50" customHeight="1" x14ac:dyDescent="0.15">
      <c r="A1140" s="7" t="s">
        <v>2647</v>
      </c>
      <c r="B1140" s="70"/>
      <c r="C1140" s="7" t="s">
        <v>4</v>
      </c>
      <c r="D1140" s="7" t="s">
        <v>2649</v>
      </c>
      <c r="E1140" s="7" t="s">
        <v>2685</v>
      </c>
      <c r="F1140" s="7" t="s">
        <v>239</v>
      </c>
      <c r="G1140" s="7" t="s">
        <v>2638</v>
      </c>
      <c r="H1140" s="7">
        <f>STOCK[[#This Row],[Precio Final]]</f>
        <v>35</v>
      </c>
      <c r="I1140" s="7">
        <f>STOCK[[#This Row],[Precio Venta Ideal (x1.5)]]</f>
        <v>31.128031727379554</v>
      </c>
      <c r="J1140" s="8">
        <v>1</v>
      </c>
      <c r="K1140" s="8">
        <f>SUMIFS(VENTAS[Cantidad],VENTAS[Código del producto Vendido],STOCK[[#This Row],[Code]])</f>
        <v>1</v>
      </c>
      <c r="L1140" s="8">
        <f>STOCK[[#This Row],[Entradas]]-STOCK[[#This Row],[Salidas]]</f>
        <v>0</v>
      </c>
      <c r="M1140" s="7">
        <f>STOCK[[#This Row],[Precio Final]]*10%</f>
        <v>3.5</v>
      </c>
      <c r="N1140" s="7">
        <v>260.10000000000002</v>
      </c>
      <c r="O1140" s="7">
        <v>17.02</v>
      </c>
      <c r="P1140" s="7">
        <f t="shared" si="3"/>
        <v>15.28202115158637</v>
      </c>
      <c r="Q1140" s="8">
        <v>0</v>
      </c>
      <c r="R1140" s="7">
        <v>0</v>
      </c>
      <c r="S1140" s="7">
        <v>1.97</v>
      </c>
      <c r="T1140" s="12">
        <f>STOCK[[#This Row],[Costo Unitario (USD)]]+STOCK[[#This Row],[Costo Envío (USD)]]+STOCK[[#This Row],[Comisión 10%]]</f>
        <v>20.752021151586369</v>
      </c>
      <c r="U1140" s="7">
        <f>STOCK[[#This Row],[Costo total]]*1.5</f>
        <v>31.128031727379554</v>
      </c>
      <c r="V1140" s="7">
        <v>35</v>
      </c>
      <c r="W1140" s="7">
        <f>STOCK[[#This Row],[Precio Final]]-STOCK[[#This Row],[Costo total]]</f>
        <v>14.247978848413631</v>
      </c>
      <c r="X1140" s="7">
        <f>STOCK[[#This Row],[Ganancia Unitaria]]*STOCK[[#This Row],[Salidas]]</f>
        <v>14.247978848413631</v>
      </c>
      <c r="Y1140" s="7" t="s">
        <v>2673</v>
      </c>
      <c r="AA1140" s="7">
        <f>STOCK[[#This Row],[Costo total]]*STOCK[[#This Row],[Entradas]]</f>
        <v>20.752021151586369</v>
      </c>
      <c r="AB1140" s="7">
        <f>STOCK[[#This Row],[Stock Actual]]*STOCK[[#This Row],[Costo total]]</f>
        <v>0</v>
      </c>
    </row>
    <row r="1141" spans="1:28" s="12" customFormat="1" ht="50" customHeight="1" x14ac:dyDescent="0.15">
      <c r="A1141" s="12" t="s">
        <v>2652</v>
      </c>
      <c r="B1141" s="70"/>
      <c r="C1141" s="12" t="s">
        <v>4</v>
      </c>
      <c r="D1141" s="12" t="s">
        <v>2650</v>
      </c>
      <c r="E1141" s="12" t="s">
        <v>2651</v>
      </c>
      <c r="F1141" s="12" t="s">
        <v>241</v>
      </c>
      <c r="G1141" s="12" t="s">
        <v>2638</v>
      </c>
      <c r="H1141" s="12">
        <f>STOCK[[#This Row],[Precio Final]]</f>
        <v>25</v>
      </c>
      <c r="I1141" s="12">
        <f>STOCK[[#This Row],[Precio Venta Ideal (x1.5)]]</f>
        <v>30.421216216216219</v>
      </c>
      <c r="J1141" s="87">
        <v>2</v>
      </c>
      <c r="K1141" s="87">
        <f>SUMIFS(VENTAS[Cantidad],VENTAS[Código del producto Vendido],STOCK[[#This Row],[Code]])</f>
        <v>0</v>
      </c>
      <c r="L1141" s="87">
        <f>STOCK[[#This Row],[Entradas]]-STOCK[[#This Row],[Salidas]]</f>
        <v>2</v>
      </c>
      <c r="M1141" s="12">
        <f>STOCK[[#This Row],[Precio Final]]*10%</f>
        <v>2.5</v>
      </c>
      <c r="N1141" s="12">
        <v>269.10000000000002</v>
      </c>
      <c r="O1141" s="12">
        <v>17.02</v>
      </c>
      <c r="P1141" s="12">
        <f t="shared" si="3"/>
        <v>15.810810810810812</v>
      </c>
      <c r="Q1141" s="87">
        <v>0</v>
      </c>
      <c r="R1141" s="12">
        <v>0</v>
      </c>
      <c r="S1141" s="12">
        <v>1.97</v>
      </c>
      <c r="T1141" s="12">
        <f>STOCK[[#This Row],[Costo Unitario (USD)]]+STOCK[[#This Row],[Costo Envío (USD)]]+STOCK[[#This Row],[Comisión 10%]]</f>
        <v>20.280810810810813</v>
      </c>
      <c r="U1141" s="12">
        <f>STOCK[[#This Row],[Costo total]]*1.5</f>
        <v>30.421216216216219</v>
      </c>
      <c r="V1141" s="12">
        <v>25</v>
      </c>
      <c r="W1141" s="12">
        <f>STOCK[[#This Row],[Precio Final]]-STOCK[[#This Row],[Costo total]]</f>
        <v>4.7191891891891871</v>
      </c>
      <c r="X1141" s="12">
        <f>STOCK[[#This Row],[Ganancia Unitaria]]*STOCK[[#This Row],[Salidas]]</f>
        <v>0</v>
      </c>
      <c r="Y1141" s="12" t="s">
        <v>2674</v>
      </c>
      <c r="AA1141" s="12">
        <f>STOCK[[#This Row],[Costo total]]*STOCK[[#This Row],[Entradas]]</f>
        <v>40.561621621621626</v>
      </c>
      <c r="AB1141" s="12">
        <f>STOCK[[#This Row],[Stock Actual]]*STOCK[[#This Row],[Costo total]]</f>
        <v>40.561621621621626</v>
      </c>
    </row>
    <row r="1142" spans="1:28" s="7" customFormat="1" ht="50" customHeight="1" x14ac:dyDescent="0.15">
      <c r="A1142" s="7" t="s">
        <v>2653</v>
      </c>
      <c r="B1142" s="70"/>
      <c r="C1142" s="7" t="s">
        <v>4</v>
      </c>
      <c r="D1142" s="7" t="s">
        <v>2650</v>
      </c>
      <c r="E1142" s="7" t="s">
        <v>2651</v>
      </c>
      <c r="F1142" s="7" t="s">
        <v>243</v>
      </c>
      <c r="G1142" s="7" t="s">
        <v>2638</v>
      </c>
      <c r="H1142" s="7">
        <f>STOCK[[#This Row],[Precio Final]]</f>
        <v>25</v>
      </c>
      <c r="I1142" s="7">
        <f>STOCK[[#This Row],[Precio Venta Ideal (x1.5)]]</f>
        <v>30.421216216216219</v>
      </c>
      <c r="J1142" s="8">
        <v>3</v>
      </c>
      <c r="K1142" s="8">
        <f>SUMIFS(VENTAS[Cantidad],VENTAS[Código del producto Vendido],STOCK[[#This Row],[Code]])</f>
        <v>2</v>
      </c>
      <c r="L1142" s="8">
        <f>STOCK[[#This Row],[Entradas]]-STOCK[[#This Row],[Salidas]]</f>
        <v>1</v>
      </c>
      <c r="M1142" s="7">
        <f>STOCK[[#This Row],[Precio Final]]*10%</f>
        <v>2.5</v>
      </c>
      <c r="N1142" s="7">
        <v>269.10000000000002</v>
      </c>
      <c r="O1142" s="7">
        <v>17.02</v>
      </c>
      <c r="P1142" s="7">
        <f t="shared" ref="P1142:P1153" si="4">N1142/O1142</f>
        <v>15.810810810810812</v>
      </c>
      <c r="Q1142" s="8">
        <v>0</v>
      </c>
      <c r="R1142" s="7">
        <v>0</v>
      </c>
      <c r="S1142" s="7">
        <v>1.97</v>
      </c>
      <c r="T1142" s="12">
        <f>STOCK[[#This Row],[Costo Unitario (USD)]]+STOCK[[#This Row],[Costo Envío (USD)]]+STOCK[[#This Row],[Comisión 10%]]</f>
        <v>20.280810810810813</v>
      </c>
      <c r="U1142" s="7">
        <f>STOCK[[#This Row],[Costo total]]*1.5</f>
        <v>30.421216216216219</v>
      </c>
      <c r="V1142" s="7">
        <v>25</v>
      </c>
      <c r="W1142" s="7">
        <f>STOCK[[#This Row],[Precio Final]]-STOCK[[#This Row],[Costo total]]</f>
        <v>4.7191891891891871</v>
      </c>
      <c r="X1142" s="7">
        <f>STOCK[[#This Row],[Ganancia Unitaria]]*STOCK[[#This Row],[Salidas]]</f>
        <v>9.4383783783783741</v>
      </c>
      <c r="Y1142" s="7" t="s">
        <v>2675</v>
      </c>
      <c r="AA1142" s="7">
        <f>STOCK[[#This Row],[Costo total]]*STOCK[[#This Row],[Entradas]]</f>
        <v>60.842432432432439</v>
      </c>
      <c r="AB1142" s="7">
        <f>STOCK[[#This Row],[Stock Actual]]*STOCK[[#This Row],[Costo total]]</f>
        <v>20.280810810810813</v>
      </c>
    </row>
    <row r="1143" spans="1:28" s="12" customFormat="1" ht="50" customHeight="1" x14ac:dyDescent="0.15">
      <c r="A1143" s="12" t="s">
        <v>2654</v>
      </c>
      <c r="B1143" s="70"/>
      <c r="C1143" s="12" t="s">
        <v>4</v>
      </c>
      <c r="D1143" s="12" t="s">
        <v>2650</v>
      </c>
      <c r="E1143" s="12" t="s">
        <v>2651</v>
      </c>
      <c r="F1143" s="12" t="s">
        <v>244</v>
      </c>
      <c r="G1143" s="12" t="s">
        <v>2638</v>
      </c>
      <c r="H1143" s="12">
        <f>STOCK[[#This Row],[Precio Final]]</f>
        <v>25</v>
      </c>
      <c r="I1143" s="12">
        <f>STOCK[[#This Row],[Precio Venta Ideal (x1.5)]]</f>
        <v>30.421216216216219</v>
      </c>
      <c r="J1143" s="87">
        <v>3</v>
      </c>
      <c r="K1143" s="87">
        <f>SUMIFS(VENTAS[Cantidad],VENTAS[Código del producto Vendido],STOCK[[#This Row],[Code]])</f>
        <v>0</v>
      </c>
      <c r="L1143" s="87">
        <f>STOCK[[#This Row],[Entradas]]-STOCK[[#This Row],[Salidas]]</f>
        <v>3</v>
      </c>
      <c r="M1143" s="12">
        <f>STOCK[[#This Row],[Precio Final]]*10%</f>
        <v>2.5</v>
      </c>
      <c r="N1143" s="12">
        <v>269.10000000000002</v>
      </c>
      <c r="O1143" s="12">
        <v>17.02</v>
      </c>
      <c r="P1143" s="12">
        <f t="shared" si="4"/>
        <v>15.810810810810812</v>
      </c>
      <c r="Q1143" s="87">
        <v>0</v>
      </c>
      <c r="R1143" s="12">
        <v>0</v>
      </c>
      <c r="S1143" s="12">
        <v>1.97</v>
      </c>
      <c r="T1143" s="12">
        <f>STOCK[[#This Row],[Costo Unitario (USD)]]+STOCK[[#This Row],[Costo Envío (USD)]]+STOCK[[#This Row],[Comisión 10%]]</f>
        <v>20.280810810810813</v>
      </c>
      <c r="U1143" s="12">
        <f>STOCK[[#This Row],[Costo total]]*1.5</f>
        <v>30.421216216216219</v>
      </c>
      <c r="V1143" s="12">
        <v>25</v>
      </c>
      <c r="W1143" s="12">
        <f>STOCK[[#This Row],[Precio Final]]-STOCK[[#This Row],[Costo total]]</f>
        <v>4.7191891891891871</v>
      </c>
      <c r="X1143" s="12">
        <f>STOCK[[#This Row],[Ganancia Unitaria]]*STOCK[[#This Row],[Salidas]]</f>
        <v>0</v>
      </c>
      <c r="Y1143" s="12" t="s">
        <v>2676</v>
      </c>
      <c r="AA1143" s="12">
        <f>STOCK[[#This Row],[Costo total]]*STOCK[[#This Row],[Entradas]]</f>
        <v>60.842432432432439</v>
      </c>
      <c r="AB1143" s="12">
        <f>STOCK[[#This Row],[Stock Actual]]*STOCK[[#This Row],[Costo total]]</f>
        <v>60.842432432432439</v>
      </c>
    </row>
    <row r="1144" spans="1:28" s="7" customFormat="1" ht="50" customHeight="1" x14ac:dyDescent="0.15">
      <c r="A1144" s="7" t="s">
        <v>2655</v>
      </c>
      <c r="B1144" s="70"/>
      <c r="C1144" s="7" t="s">
        <v>4</v>
      </c>
      <c r="D1144" s="7" t="s">
        <v>2649</v>
      </c>
      <c r="E1144" s="7" t="s">
        <v>2656</v>
      </c>
      <c r="F1144" s="7" t="s">
        <v>238</v>
      </c>
      <c r="G1144" s="7" t="s">
        <v>2638</v>
      </c>
      <c r="H1144" s="7">
        <f>STOCK[[#This Row],[Precio Final]]</f>
        <v>23</v>
      </c>
      <c r="I1144" s="7">
        <f>STOCK[[#This Row],[Precio Venta Ideal (x1.5)]]</f>
        <v>20.603002350176265</v>
      </c>
      <c r="J1144" s="8">
        <v>2</v>
      </c>
      <c r="K1144" s="8">
        <f>SUMIFS(VENTAS[Cantidad],VENTAS[Código del producto Vendido],STOCK[[#This Row],[Code]])</f>
        <v>2</v>
      </c>
      <c r="L1144" s="8">
        <f>STOCK[[#This Row],[Entradas]]-STOCK[[#This Row],[Salidas]]</f>
        <v>0</v>
      </c>
      <c r="M1144" s="7">
        <f>STOCK[[#This Row],[Precio Final]]*10%</f>
        <v>2.3000000000000003</v>
      </c>
      <c r="N1144" s="7">
        <v>161.1</v>
      </c>
      <c r="O1144" s="7">
        <v>17.02</v>
      </c>
      <c r="P1144" s="7">
        <f t="shared" si="4"/>
        <v>9.465334900117508</v>
      </c>
      <c r="Q1144" s="8">
        <v>0</v>
      </c>
      <c r="R1144" s="7">
        <v>0</v>
      </c>
      <c r="S1144" s="7">
        <v>1.97</v>
      </c>
      <c r="T1144" s="12">
        <f>STOCK[[#This Row],[Costo Unitario (USD)]]+STOCK[[#This Row],[Costo Envío (USD)]]+STOCK[[#This Row],[Comisión 10%]]</f>
        <v>13.735334900117509</v>
      </c>
      <c r="U1144" s="7">
        <f>STOCK[[#This Row],[Costo total]]*1.5</f>
        <v>20.603002350176265</v>
      </c>
      <c r="V1144" s="7">
        <v>23</v>
      </c>
      <c r="W1144" s="7">
        <f>STOCK[[#This Row],[Precio Final]]-STOCK[[#This Row],[Costo total]]</f>
        <v>9.2646650998824907</v>
      </c>
      <c r="X1144" s="7">
        <f>STOCK[[#This Row],[Ganancia Unitaria]]*STOCK[[#This Row],[Salidas]]</f>
        <v>18.529330199764981</v>
      </c>
      <c r="Y1144" s="7" t="s">
        <v>2677</v>
      </c>
      <c r="AA1144" s="7">
        <f>STOCK[[#This Row],[Costo total]]*STOCK[[#This Row],[Entradas]]</f>
        <v>27.470669800235019</v>
      </c>
      <c r="AB1144" s="7">
        <f>STOCK[[#This Row],[Stock Actual]]*STOCK[[#This Row],[Costo total]]</f>
        <v>0</v>
      </c>
    </row>
    <row r="1145" spans="1:28" s="12" customFormat="1" ht="50" customHeight="1" x14ac:dyDescent="0.15">
      <c r="A1145" s="12" t="s">
        <v>2657</v>
      </c>
      <c r="B1145" s="70"/>
      <c r="C1145" s="12" t="s">
        <v>4</v>
      </c>
      <c r="D1145" s="12" t="s">
        <v>2649</v>
      </c>
      <c r="E1145" s="12" t="s">
        <v>2656</v>
      </c>
      <c r="F1145" s="12" t="s">
        <v>241</v>
      </c>
      <c r="G1145" s="12" t="s">
        <v>2638</v>
      </c>
      <c r="H1145" s="12">
        <f>STOCK[[#This Row],[Precio Final]]</f>
        <v>23</v>
      </c>
      <c r="I1145" s="12">
        <f>STOCK[[#This Row],[Precio Venta Ideal (x1.5)]]</f>
        <v>20.603002350176265</v>
      </c>
      <c r="J1145" s="87">
        <v>1</v>
      </c>
      <c r="K1145" s="87">
        <f>SUMIFS(VENTAS[Cantidad],VENTAS[Código del producto Vendido],STOCK[[#This Row],[Code]])</f>
        <v>0</v>
      </c>
      <c r="L1145" s="87">
        <f>STOCK[[#This Row],[Entradas]]-STOCK[[#This Row],[Salidas]]</f>
        <v>1</v>
      </c>
      <c r="M1145" s="12">
        <f>STOCK[[#This Row],[Precio Final]]*10%</f>
        <v>2.3000000000000003</v>
      </c>
      <c r="N1145" s="12">
        <v>161.1</v>
      </c>
      <c r="O1145" s="12">
        <v>17.02</v>
      </c>
      <c r="P1145" s="12">
        <f t="shared" si="4"/>
        <v>9.465334900117508</v>
      </c>
      <c r="Q1145" s="87">
        <v>0</v>
      </c>
      <c r="R1145" s="12">
        <v>0</v>
      </c>
      <c r="S1145" s="12">
        <v>1.97</v>
      </c>
      <c r="T1145" s="12">
        <f>STOCK[[#This Row],[Costo Unitario (USD)]]+STOCK[[#This Row],[Costo Envío (USD)]]+STOCK[[#This Row],[Comisión 10%]]</f>
        <v>13.735334900117509</v>
      </c>
      <c r="U1145" s="12">
        <f>STOCK[[#This Row],[Costo total]]*1.5</f>
        <v>20.603002350176265</v>
      </c>
      <c r="V1145" s="12">
        <v>23</v>
      </c>
      <c r="W1145" s="12">
        <f>STOCK[[#This Row],[Precio Final]]-STOCK[[#This Row],[Costo total]]</f>
        <v>9.2646650998824907</v>
      </c>
      <c r="X1145" s="12">
        <f>STOCK[[#This Row],[Ganancia Unitaria]]*STOCK[[#This Row],[Salidas]]</f>
        <v>0</v>
      </c>
      <c r="Y1145" s="12" t="s">
        <v>2678</v>
      </c>
      <c r="AA1145" s="12">
        <f>STOCK[[#This Row],[Costo total]]*STOCK[[#This Row],[Entradas]]</f>
        <v>13.735334900117509</v>
      </c>
      <c r="AB1145" s="12">
        <f>STOCK[[#This Row],[Stock Actual]]*STOCK[[#This Row],[Costo total]]</f>
        <v>13.735334900117509</v>
      </c>
    </row>
    <row r="1146" spans="1:28" s="7" customFormat="1" ht="50" customHeight="1" x14ac:dyDescent="0.15">
      <c r="A1146" s="7" t="s">
        <v>2658</v>
      </c>
      <c r="B1146" s="70"/>
      <c r="C1146" s="7" t="s">
        <v>4</v>
      </c>
      <c r="D1146" s="7" t="s">
        <v>2649</v>
      </c>
      <c r="E1146" s="7" t="s">
        <v>2656</v>
      </c>
      <c r="F1146" s="7" t="s">
        <v>243</v>
      </c>
      <c r="G1146" s="7" t="s">
        <v>2638</v>
      </c>
      <c r="H1146" s="7">
        <f>STOCK[[#This Row],[Precio Final]]</f>
        <v>23</v>
      </c>
      <c r="I1146" s="7">
        <f>STOCK[[#This Row],[Precio Venta Ideal (x1.5)]]</f>
        <v>20.603002350176265</v>
      </c>
      <c r="J1146" s="8">
        <v>2</v>
      </c>
      <c r="K1146" s="8">
        <f>SUMIFS(VENTAS[Cantidad],VENTAS[Código del producto Vendido],STOCK[[#This Row],[Code]])</f>
        <v>1</v>
      </c>
      <c r="L1146" s="8">
        <f>STOCK[[#This Row],[Entradas]]-STOCK[[#This Row],[Salidas]]</f>
        <v>1</v>
      </c>
      <c r="M1146" s="7">
        <f>STOCK[[#This Row],[Precio Final]]*10%</f>
        <v>2.3000000000000003</v>
      </c>
      <c r="N1146" s="7">
        <v>161.1</v>
      </c>
      <c r="O1146" s="7">
        <v>17.02</v>
      </c>
      <c r="P1146" s="7">
        <f t="shared" si="4"/>
        <v>9.465334900117508</v>
      </c>
      <c r="Q1146" s="8">
        <v>0</v>
      </c>
      <c r="R1146" s="7">
        <v>0</v>
      </c>
      <c r="S1146" s="7">
        <v>1.97</v>
      </c>
      <c r="T1146" s="12">
        <f>STOCK[[#This Row],[Costo Unitario (USD)]]+STOCK[[#This Row],[Costo Envío (USD)]]+STOCK[[#This Row],[Comisión 10%]]</f>
        <v>13.735334900117509</v>
      </c>
      <c r="U1146" s="7">
        <f>STOCK[[#This Row],[Costo total]]*1.5</f>
        <v>20.603002350176265</v>
      </c>
      <c r="V1146" s="7">
        <v>23</v>
      </c>
      <c r="W1146" s="7">
        <f>STOCK[[#This Row],[Precio Final]]-STOCK[[#This Row],[Costo total]]</f>
        <v>9.2646650998824907</v>
      </c>
      <c r="X1146" s="7">
        <f>STOCK[[#This Row],[Ganancia Unitaria]]*STOCK[[#This Row],[Salidas]]</f>
        <v>9.2646650998824907</v>
      </c>
      <c r="Y1146" s="7" t="s">
        <v>2679</v>
      </c>
      <c r="AA1146" s="7">
        <f>STOCK[[#This Row],[Costo total]]*STOCK[[#This Row],[Entradas]]</f>
        <v>27.470669800235019</v>
      </c>
      <c r="AB1146" s="7">
        <f>STOCK[[#This Row],[Stock Actual]]*STOCK[[#This Row],[Costo total]]</f>
        <v>13.735334900117509</v>
      </c>
    </row>
    <row r="1147" spans="1:28" s="12" customFormat="1" ht="50" customHeight="1" x14ac:dyDescent="0.15">
      <c r="A1147" s="12" t="s">
        <v>2659</v>
      </c>
      <c r="B1147" s="70"/>
      <c r="C1147" s="12" t="s">
        <v>4</v>
      </c>
      <c r="D1147" s="12" t="s">
        <v>2649</v>
      </c>
      <c r="E1147" s="12" t="s">
        <v>2656</v>
      </c>
      <c r="F1147" s="12" t="s">
        <v>244</v>
      </c>
      <c r="G1147" s="12" t="s">
        <v>2638</v>
      </c>
      <c r="H1147" s="12">
        <f>STOCK[[#This Row],[Precio Final]]</f>
        <v>23</v>
      </c>
      <c r="I1147" s="12">
        <f>STOCK[[#This Row],[Precio Venta Ideal (x1.5)]]</f>
        <v>20.603002350176265</v>
      </c>
      <c r="J1147" s="87">
        <v>2</v>
      </c>
      <c r="K1147" s="87">
        <f>SUMIFS(VENTAS[Cantidad],VENTAS[Código del producto Vendido],STOCK[[#This Row],[Code]])</f>
        <v>1</v>
      </c>
      <c r="L1147" s="87">
        <f>STOCK[[#This Row],[Entradas]]-STOCK[[#This Row],[Salidas]]</f>
        <v>1</v>
      </c>
      <c r="M1147" s="12">
        <f>STOCK[[#This Row],[Precio Final]]*10%</f>
        <v>2.3000000000000003</v>
      </c>
      <c r="N1147" s="12">
        <v>161.1</v>
      </c>
      <c r="O1147" s="12">
        <v>17.02</v>
      </c>
      <c r="P1147" s="12">
        <f t="shared" si="4"/>
        <v>9.465334900117508</v>
      </c>
      <c r="Q1147" s="87">
        <v>0</v>
      </c>
      <c r="R1147" s="12">
        <v>0</v>
      </c>
      <c r="S1147" s="12">
        <v>1.97</v>
      </c>
      <c r="T1147" s="12">
        <f>STOCK[[#This Row],[Costo Unitario (USD)]]+STOCK[[#This Row],[Costo Envío (USD)]]+STOCK[[#This Row],[Comisión 10%]]</f>
        <v>13.735334900117509</v>
      </c>
      <c r="U1147" s="12">
        <f>STOCK[[#This Row],[Costo total]]*1.5</f>
        <v>20.603002350176265</v>
      </c>
      <c r="V1147" s="12">
        <v>23</v>
      </c>
      <c r="W1147" s="12">
        <f>STOCK[[#This Row],[Precio Final]]-STOCK[[#This Row],[Costo total]]</f>
        <v>9.2646650998824907</v>
      </c>
      <c r="X1147" s="12">
        <f>STOCK[[#This Row],[Ganancia Unitaria]]*STOCK[[#This Row],[Salidas]]</f>
        <v>9.2646650998824907</v>
      </c>
      <c r="Y1147" s="12" t="s">
        <v>2680</v>
      </c>
      <c r="AA1147" s="12">
        <f>STOCK[[#This Row],[Costo total]]*STOCK[[#This Row],[Entradas]]</f>
        <v>27.470669800235019</v>
      </c>
      <c r="AB1147" s="12">
        <f>STOCK[[#This Row],[Stock Actual]]*STOCK[[#This Row],[Costo total]]</f>
        <v>13.735334900117509</v>
      </c>
    </row>
    <row r="1148" spans="1:28" s="7" customFormat="1" ht="50" customHeight="1" x14ac:dyDescent="0.15">
      <c r="A1148" s="7" t="s">
        <v>2660</v>
      </c>
      <c r="B1148" s="70"/>
      <c r="C1148" s="7" t="s">
        <v>4</v>
      </c>
      <c r="D1148" s="7" t="s">
        <v>2649</v>
      </c>
      <c r="E1148" s="7" t="s">
        <v>2656</v>
      </c>
      <c r="F1148" s="7" t="s">
        <v>239</v>
      </c>
      <c r="G1148" s="7" t="s">
        <v>2638</v>
      </c>
      <c r="H1148" s="7">
        <f>STOCK[[#This Row],[Precio Final]]</f>
        <v>23</v>
      </c>
      <c r="I1148" s="7">
        <f>STOCK[[#This Row],[Precio Venta Ideal (x1.5)]]</f>
        <v>20.603002350176265</v>
      </c>
      <c r="J1148" s="8">
        <v>2</v>
      </c>
      <c r="K1148" s="8">
        <f>SUMIFS(VENTAS[Cantidad],VENTAS[Código del producto Vendido],STOCK[[#This Row],[Code]])</f>
        <v>0</v>
      </c>
      <c r="L1148" s="8">
        <f>STOCK[[#This Row],[Entradas]]-STOCK[[#This Row],[Salidas]]</f>
        <v>2</v>
      </c>
      <c r="M1148" s="7">
        <f>STOCK[[#This Row],[Precio Final]]*10%</f>
        <v>2.3000000000000003</v>
      </c>
      <c r="N1148" s="7">
        <v>161.1</v>
      </c>
      <c r="O1148" s="7">
        <v>17.02</v>
      </c>
      <c r="P1148" s="7">
        <f t="shared" si="4"/>
        <v>9.465334900117508</v>
      </c>
      <c r="Q1148" s="8">
        <v>0</v>
      </c>
      <c r="R1148" s="7">
        <v>0</v>
      </c>
      <c r="S1148" s="7">
        <v>1.97</v>
      </c>
      <c r="T1148" s="12">
        <f>STOCK[[#This Row],[Costo Unitario (USD)]]+STOCK[[#This Row],[Costo Envío (USD)]]+STOCK[[#This Row],[Comisión 10%]]</f>
        <v>13.735334900117509</v>
      </c>
      <c r="U1148" s="7">
        <f>STOCK[[#This Row],[Costo total]]*1.5</f>
        <v>20.603002350176265</v>
      </c>
      <c r="V1148" s="7">
        <v>23</v>
      </c>
      <c r="W1148" s="7">
        <f>STOCK[[#This Row],[Precio Final]]-STOCK[[#This Row],[Costo total]]</f>
        <v>9.2646650998824907</v>
      </c>
      <c r="X1148" s="7">
        <f>STOCK[[#This Row],[Ganancia Unitaria]]*STOCK[[#This Row],[Salidas]]</f>
        <v>0</v>
      </c>
      <c r="Y1148" s="7" t="s">
        <v>2681</v>
      </c>
      <c r="AA1148" s="7">
        <f>STOCK[[#This Row],[Costo total]]*STOCK[[#This Row],[Entradas]]</f>
        <v>27.470669800235019</v>
      </c>
      <c r="AB1148" s="7">
        <f>STOCK[[#This Row],[Stock Actual]]*STOCK[[#This Row],[Costo total]]</f>
        <v>27.470669800235019</v>
      </c>
    </row>
    <row r="1149" spans="1:28" s="12" customFormat="1" ht="50" customHeight="1" x14ac:dyDescent="0.15">
      <c r="A1149" s="12" t="s">
        <v>2662</v>
      </c>
      <c r="B1149" s="70"/>
      <c r="C1149" s="12" t="s">
        <v>4</v>
      </c>
      <c r="D1149" s="12" t="s">
        <v>2649</v>
      </c>
      <c r="E1149" s="12" t="s">
        <v>2661</v>
      </c>
      <c r="F1149" s="12" t="s">
        <v>243</v>
      </c>
      <c r="G1149" s="12" t="s">
        <v>2638</v>
      </c>
      <c r="H1149" s="12">
        <f>STOCK[[#This Row],[Precio Final]]</f>
        <v>35</v>
      </c>
      <c r="I1149" s="12">
        <f>STOCK[[#This Row],[Precio Venta Ideal (x1.5)]]</f>
        <v>29.541662749706227</v>
      </c>
      <c r="J1149" s="87">
        <v>3</v>
      </c>
      <c r="K1149" s="87">
        <f>SUMIFS(VENTAS[Cantidad],VENTAS[Código del producto Vendido],STOCK[[#This Row],[Code]])</f>
        <v>0</v>
      </c>
      <c r="L1149" s="87">
        <f>STOCK[[#This Row],[Entradas]]-STOCK[[#This Row],[Salidas]]</f>
        <v>3</v>
      </c>
      <c r="M1149" s="12">
        <f>STOCK[[#This Row],[Precio Final]]*10%</f>
        <v>3.5</v>
      </c>
      <c r="N1149" s="12">
        <v>242.1</v>
      </c>
      <c r="O1149" s="12">
        <v>17.02</v>
      </c>
      <c r="P1149" s="12">
        <f t="shared" si="4"/>
        <v>14.224441833137485</v>
      </c>
      <c r="Q1149" s="87">
        <v>0</v>
      </c>
      <c r="R1149" s="12">
        <v>0</v>
      </c>
      <c r="S1149" s="12">
        <v>1.97</v>
      </c>
      <c r="T1149" s="12">
        <f>STOCK[[#This Row],[Costo Unitario (USD)]]+STOCK[[#This Row],[Costo Envío (USD)]]+STOCK[[#This Row],[Comisión 10%]]</f>
        <v>19.694441833137486</v>
      </c>
      <c r="U1149" s="12">
        <f>STOCK[[#This Row],[Costo total]]*1.5</f>
        <v>29.541662749706227</v>
      </c>
      <c r="V1149" s="12">
        <v>35</v>
      </c>
      <c r="W1149" s="12">
        <f>STOCK[[#This Row],[Precio Final]]-STOCK[[#This Row],[Costo total]]</f>
        <v>15.305558166862514</v>
      </c>
      <c r="X1149" s="12">
        <f>STOCK[[#This Row],[Ganancia Unitaria]]*STOCK[[#This Row],[Salidas]]</f>
        <v>0</v>
      </c>
      <c r="Y1149" s="12" t="s">
        <v>2682</v>
      </c>
      <c r="AA1149" s="12">
        <f>STOCK[[#This Row],[Costo total]]*STOCK[[#This Row],[Entradas]]</f>
        <v>59.083325499412453</v>
      </c>
      <c r="AB1149" s="12">
        <f>STOCK[[#This Row],[Stock Actual]]*STOCK[[#This Row],[Costo total]]</f>
        <v>59.083325499412453</v>
      </c>
    </row>
    <row r="1150" spans="1:28" s="7" customFormat="1" ht="50" customHeight="1" x14ac:dyDescent="0.15">
      <c r="A1150" s="7" t="s">
        <v>2663</v>
      </c>
      <c r="B1150" s="70"/>
      <c r="C1150" s="7" t="s">
        <v>4</v>
      </c>
      <c r="D1150" s="7" t="s">
        <v>2649</v>
      </c>
      <c r="E1150" s="7" t="s">
        <v>2661</v>
      </c>
      <c r="F1150" s="7" t="s">
        <v>241</v>
      </c>
      <c r="G1150" s="7" t="s">
        <v>2638</v>
      </c>
      <c r="H1150" s="7">
        <f>STOCK[[#This Row],[Precio Final]]</f>
        <v>35</v>
      </c>
      <c r="I1150" s="7">
        <f>STOCK[[#This Row],[Precio Venta Ideal (x1.5)]]</f>
        <v>29.541662749706227</v>
      </c>
      <c r="J1150" s="8">
        <v>3</v>
      </c>
      <c r="K1150" s="8">
        <f>SUMIFS(VENTAS[Cantidad],VENTAS[Código del producto Vendido],STOCK[[#This Row],[Code]])</f>
        <v>0</v>
      </c>
      <c r="L1150" s="8">
        <f>STOCK[[#This Row],[Entradas]]-STOCK[[#This Row],[Salidas]]</f>
        <v>3</v>
      </c>
      <c r="M1150" s="7">
        <f>STOCK[[#This Row],[Precio Final]]*10%</f>
        <v>3.5</v>
      </c>
      <c r="N1150" s="7">
        <v>242.1</v>
      </c>
      <c r="O1150" s="7">
        <v>17.02</v>
      </c>
      <c r="P1150" s="7">
        <f t="shared" si="4"/>
        <v>14.224441833137485</v>
      </c>
      <c r="Q1150" s="8">
        <v>0</v>
      </c>
      <c r="R1150" s="7">
        <v>0</v>
      </c>
      <c r="S1150" s="7">
        <v>1.97</v>
      </c>
      <c r="T1150" s="12">
        <f>STOCK[[#This Row],[Costo Unitario (USD)]]+STOCK[[#This Row],[Costo Envío (USD)]]+STOCK[[#This Row],[Comisión 10%]]</f>
        <v>19.694441833137486</v>
      </c>
      <c r="U1150" s="7">
        <f>STOCK[[#This Row],[Costo total]]*1.5</f>
        <v>29.541662749706227</v>
      </c>
      <c r="V1150" s="7">
        <v>35</v>
      </c>
      <c r="W1150" s="7">
        <f>STOCK[[#This Row],[Precio Final]]-STOCK[[#This Row],[Costo total]]</f>
        <v>15.305558166862514</v>
      </c>
      <c r="X1150" s="7">
        <f>STOCK[[#This Row],[Ganancia Unitaria]]*STOCK[[#This Row],[Salidas]]</f>
        <v>0</v>
      </c>
      <c r="Y1150" s="7" t="s">
        <v>2683</v>
      </c>
      <c r="AA1150" s="7">
        <f>STOCK[[#This Row],[Costo total]]*STOCK[[#This Row],[Entradas]]</f>
        <v>59.083325499412453</v>
      </c>
      <c r="AB1150" s="7">
        <f>STOCK[[#This Row],[Stock Actual]]*STOCK[[#This Row],[Costo total]]</f>
        <v>59.083325499412453</v>
      </c>
    </row>
    <row r="1151" spans="1:28" s="12" customFormat="1" ht="50" customHeight="1" x14ac:dyDescent="0.15">
      <c r="A1151" s="12" t="s">
        <v>2686</v>
      </c>
      <c r="B1151" s="70"/>
      <c r="C1151" s="12" t="s">
        <v>4</v>
      </c>
      <c r="D1151" s="12" t="s">
        <v>2649</v>
      </c>
      <c r="E1151" s="12" t="s">
        <v>3101</v>
      </c>
      <c r="F1151" s="12" t="s">
        <v>243</v>
      </c>
      <c r="G1151" s="12" t="s">
        <v>2638</v>
      </c>
      <c r="H1151" s="12">
        <f>STOCK[[#This Row],[Precio Final]]</f>
        <v>35</v>
      </c>
      <c r="I1151" s="12">
        <f>STOCK[[#This Row],[Precio Venta Ideal (x1.5)]]</f>
        <v>28.173031727379556</v>
      </c>
      <c r="J1151" s="87">
        <v>2</v>
      </c>
      <c r="K1151" s="87">
        <f>SUMIFS(VENTAS[Cantidad],VENTAS[Código del producto Vendido],STOCK[[#This Row],[Code]])</f>
        <v>0</v>
      </c>
      <c r="L1151" s="87">
        <f>STOCK[[#This Row],[Entradas]]-STOCK[[#This Row],[Salidas]]</f>
        <v>2</v>
      </c>
      <c r="M1151" s="12">
        <f>STOCK[[#This Row],[Precio Final]]*10%</f>
        <v>3.5</v>
      </c>
      <c r="N1151" s="12">
        <v>260.10000000000002</v>
      </c>
      <c r="O1151" s="12">
        <v>17.02</v>
      </c>
      <c r="P1151" s="12">
        <f t="shared" si="4"/>
        <v>15.28202115158637</v>
      </c>
      <c r="Q1151" s="87">
        <v>0</v>
      </c>
      <c r="R1151" s="12">
        <v>0</v>
      </c>
      <c r="S1151" s="12">
        <v>0</v>
      </c>
      <c r="T1151" s="12">
        <f>STOCK[[#This Row],[Costo Unitario (USD)]]+STOCK[[#This Row],[Costo Envío (USD)]]+STOCK[[#This Row],[Comisión 10%]]</f>
        <v>18.78202115158637</v>
      </c>
      <c r="U1151" s="12">
        <f>STOCK[[#This Row],[Costo total]]*1.5</f>
        <v>28.173031727379556</v>
      </c>
      <c r="V1151" s="12">
        <v>35</v>
      </c>
      <c r="W1151" s="12">
        <f>STOCK[[#This Row],[Precio Final]]-STOCK[[#This Row],[Costo total]]</f>
        <v>16.21797884841363</v>
      </c>
      <c r="X1151" s="12">
        <f>STOCK[[#This Row],[Ganancia Unitaria]]*STOCK[[#This Row],[Salidas]]</f>
        <v>0</v>
      </c>
      <c r="Y1151" s="12" t="s">
        <v>2684</v>
      </c>
      <c r="AA1151" s="12">
        <f>STOCK[[#This Row],[Costo total]]*STOCK[[#This Row],[Entradas]]</f>
        <v>37.564042303172741</v>
      </c>
      <c r="AB1151" s="12">
        <f>STOCK[[#This Row],[Stock Actual]]*STOCK[[#This Row],[Costo total]]</f>
        <v>37.564042303172741</v>
      </c>
    </row>
    <row r="1152" spans="1:28" s="7" customFormat="1" ht="50" customHeight="1" x14ac:dyDescent="0.15">
      <c r="A1152" s="7" t="s">
        <v>2687</v>
      </c>
      <c r="B1152" s="70"/>
      <c r="C1152" s="7" t="s">
        <v>4</v>
      </c>
      <c r="D1152" s="7" t="s">
        <v>2649</v>
      </c>
      <c r="E1152" s="12" t="s">
        <v>3101</v>
      </c>
      <c r="F1152" s="7" t="s">
        <v>239</v>
      </c>
      <c r="G1152" s="7" t="s">
        <v>2638</v>
      </c>
      <c r="H1152" s="7">
        <f>STOCK[[#This Row],[Precio Final]]</f>
        <v>35</v>
      </c>
      <c r="I1152" s="7">
        <f>STOCK[[#This Row],[Precio Venta Ideal (x1.5)]]</f>
        <v>28.173031727379556</v>
      </c>
      <c r="J1152" s="8">
        <v>2</v>
      </c>
      <c r="K1152" s="8">
        <f>SUMIFS(VENTAS[Cantidad],VENTAS[Código del producto Vendido],STOCK[[#This Row],[Code]])</f>
        <v>0</v>
      </c>
      <c r="L1152" s="8">
        <f>STOCK[[#This Row],[Entradas]]-STOCK[[#This Row],[Salidas]]</f>
        <v>2</v>
      </c>
      <c r="M1152" s="7">
        <f>STOCK[[#This Row],[Precio Final]]*10%</f>
        <v>3.5</v>
      </c>
      <c r="N1152" s="7">
        <v>260.10000000000002</v>
      </c>
      <c r="O1152" s="7">
        <v>17.02</v>
      </c>
      <c r="P1152" s="7">
        <f t="shared" si="4"/>
        <v>15.28202115158637</v>
      </c>
      <c r="Q1152" s="8">
        <v>0</v>
      </c>
      <c r="R1152" s="7">
        <v>0</v>
      </c>
      <c r="S1152" s="7">
        <v>0</v>
      </c>
      <c r="T1152" s="12">
        <f>STOCK[[#This Row],[Costo Unitario (USD)]]+STOCK[[#This Row],[Costo Envío (USD)]]+STOCK[[#This Row],[Comisión 10%]]</f>
        <v>18.78202115158637</v>
      </c>
      <c r="U1152" s="7">
        <f>STOCK[[#This Row],[Costo total]]*1.5</f>
        <v>28.173031727379556</v>
      </c>
      <c r="V1152" s="7">
        <v>35</v>
      </c>
      <c r="W1152" s="7">
        <f>STOCK[[#This Row],[Precio Final]]-STOCK[[#This Row],[Costo total]]</f>
        <v>16.21797884841363</v>
      </c>
      <c r="X1152" s="7">
        <f>STOCK[[#This Row],[Ganancia Unitaria]]*STOCK[[#This Row],[Salidas]]</f>
        <v>0</v>
      </c>
      <c r="Y1152" s="7" t="s">
        <v>2689</v>
      </c>
      <c r="AA1152" s="7">
        <f>STOCK[[#This Row],[Costo total]]*STOCK[[#This Row],[Entradas]]</f>
        <v>37.564042303172741</v>
      </c>
      <c r="AB1152" s="7">
        <f>STOCK[[#This Row],[Stock Actual]]*STOCK[[#This Row],[Costo total]]</f>
        <v>37.564042303172741</v>
      </c>
    </row>
    <row r="1153" spans="1:29" s="12" customFormat="1" ht="50" customHeight="1" x14ac:dyDescent="0.15">
      <c r="A1153" s="12" t="s">
        <v>2688</v>
      </c>
      <c r="B1153" s="70"/>
      <c r="C1153" s="12" t="s">
        <v>4</v>
      </c>
      <c r="D1153" s="12" t="s">
        <v>2649</v>
      </c>
      <c r="E1153" s="12" t="s">
        <v>3101</v>
      </c>
      <c r="F1153" s="12" t="s">
        <v>244</v>
      </c>
      <c r="G1153" s="12" t="s">
        <v>2638</v>
      </c>
      <c r="H1153" s="12">
        <f>STOCK[[#This Row],[Precio Final]]</f>
        <v>35</v>
      </c>
      <c r="I1153" s="12">
        <f>STOCK[[#This Row],[Precio Venta Ideal (x1.5)]]</f>
        <v>28.173031727379556</v>
      </c>
      <c r="J1153" s="87">
        <v>2</v>
      </c>
      <c r="K1153" s="87">
        <f>SUMIFS(VENTAS[Cantidad],VENTAS[Código del producto Vendido],STOCK[[#This Row],[Code]])</f>
        <v>0</v>
      </c>
      <c r="L1153" s="87">
        <f>STOCK[[#This Row],[Entradas]]-STOCK[[#This Row],[Salidas]]</f>
        <v>2</v>
      </c>
      <c r="M1153" s="12">
        <f>STOCK[[#This Row],[Precio Final]]*10%</f>
        <v>3.5</v>
      </c>
      <c r="N1153" s="12">
        <v>260.10000000000002</v>
      </c>
      <c r="O1153" s="12">
        <v>17.02</v>
      </c>
      <c r="P1153" s="12">
        <f t="shared" si="4"/>
        <v>15.28202115158637</v>
      </c>
      <c r="Q1153" s="87">
        <v>0</v>
      </c>
      <c r="R1153" s="12">
        <v>0</v>
      </c>
      <c r="S1153" s="12">
        <v>0</v>
      </c>
      <c r="T1153" s="12">
        <f>STOCK[[#This Row],[Costo Unitario (USD)]]+STOCK[[#This Row],[Costo Envío (USD)]]+STOCK[[#This Row],[Comisión 10%]]</f>
        <v>18.78202115158637</v>
      </c>
      <c r="U1153" s="12">
        <f>STOCK[[#This Row],[Costo total]]*1.5</f>
        <v>28.173031727379556</v>
      </c>
      <c r="V1153" s="12">
        <v>35</v>
      </c>
      <c r="W1153" s="12">
        <f>STOCK[[#This Row],[Precio Final]]-STOCK[[#This Row],[Costo total]]</f>
        <v>16.21797884841363</v>
      </c>
      <c r="X1153" s="12">
        <f>STOCK[[#This Row],[Ganancia Unitaria]]*STOCK[[#This Row],[Salidas]]</f>
        <v>0</v>
      </c>
      <c r="Y1153" s="12" t="s">
        <v>2690</v>
      </c>
      <c r="AA1153" s="12">
        <f>STOCK[[#This Row],[Costo total]]*STOCK[[#This Row],[Entradas]]</f>
        <v>37.564042303172741</v>
      </c>
      <c r="AB1153" s="12">
        <f>STOCK[[#This Row],[Stock Actual]]*STOCK[[#This Row],[Costo total]]</f>
        <v>37.564042303172741</v>
      </c>
    </row>
    <row r="1154" spans="1:29" s="7" customFormat="1" ht="50" customHeight="1" x14ac:dyDescent="0.15">
      <c r="A1154" s="12" t="s">
        <v>2710</v>
      </c>
      <c r="B1154" s="70"/>
      <c r="C1154" s="12" t="s">
        <v>4</v>
      </c>
      <c r="D1154" s="12" t="s">
        <v>2752</v>
      </c>
      <c r="E1154" s="7" t="s">
        <v>3079</v>
      </c>
      <c r="F1154" s="12" t="s">
        <v>3084</v>
      </c>
      <c r="G1154" s="12" t="s">
        <v>2713</v>
      </c>
      <c r="H1154" s="12">
        <f>STOCK[[#This Row],[Precio Final]]</f>
        <v>35</v>
      </c>
      <c r="I1154" s="12">
        <f>STOCK[[#This Row],[Precio Venta Ideal (x1.5)]]</f>
        <v>34.454999999999998</v>
      </c>
      <c r="J1154" s="87">
        <v>2</v>
      </c>
      <c r="K1154" s="87">
        <f>SUMIFS(VENTAS[Cantidad],VENTAS[Código del producto Vendido],STOCK[[#This Row],[Code]])</f>
        <v>1</v>
      </c>
      <c r="L1154" s="87">
        <f>STOCK[[#This Row],[Entradas]]-STOCK[[#This Row],[Salidas]]</f>
        <v>1</v>
      </c>
      <c r="M1154" s="12">
        <f>STOCK[[#This Row],[Precio Final]]*10%</f>
        <v>3.5</v>
      </c>
      <c r="N1154" s="12">
        <v>0</v>
      </c>
      <c r="O1154" s="12">
        <v>0</v>
      </c>
      <c r="P1154" s="12">
        <v>17.5</v>
      </c>
      <c r="Q1154" s="87">
        <v>730</v>
      </c>
      <c r="R1154" s="12">
        <v>7.81</v>
      </c>
      <c r="S1154" s="12">
        <v>1.97</v>
      </c>
      <c r="T1154" s="12">
        <f>STOCK[[#This Row],[Costo Unitario (USD)]]+STOCK[[#This Row],[Costo Envío (USD)]]+STOCK[[#This Row],[Comisión 10%]]</f>
        <v>22.97</v>
      </c>
      <c r="U1154" s="12">
        <f>STOCK[[#This Row],[Costo total]]*1.5</f>
        <v>34.454999999999998</v>
      </c>
      <c r="V1154" s="12">
        <v>35</v>
      </c>
      <c r="W1154" s="12">
        <f>STOCK[[#This Row],[Precio Final]]-STOCK[[#This Row],[Costo total]]</f>
        <v>12.030000000000001</v>
      </c>
      <c r="X1154" s="12">
        <f>STOCK[[#This Row],[Ganancia Unitaria]]*STOCK[[#This Row],[Salidas]]</f>
        <v>12.030000000000001</v>
      </c>
      <c r="Y1154" s="12" t="s">
        <v>2753</v>
      </c>
      <c r="Z1154" s="12"/>
      <c r="AA1154" s="12">
        <f>STOCK[[#This Row],[Costo total]]*STOCK[[#This Row],[Entradas]]</f>
        <v>45.94</v>
      </c>
      <c r="AB1154" s="12">
        <f>STOCK[[#This Row],[Stock Actual]]*STOCK[[#This Row],[Costo total]]</f>
        <v>22.97</v>
      </c>
      <c r="AC1154" s="12"/>
    </row>
    <row r="1155" spans="1:29" s="12" customFormat="1" ht="50" customHeight="1" x14ac:dyDescent="0.15">
      <c r="A1155" s="7" t="s">
        <v>2711</v>
      </c>
      <c r="B1155" s="70"/>
      <c r="C1155" s="7" t="s">
        <v>4</v>
      </c>
      <c r="D1155" s="7" t="s">
        <v>2752</v>
      </c>
      <c r="E1155" s="7" t="s">
        <v>2714</v>
      </c>
      <c r="F1155" s="7" t="s">
        <v>252</v>
      </c>
      <c r="G1155" s="7" t="s">
        <v>2713</v>
      </c>
      <c r="H1155" s="7">
        <f>STOCK[[#This Row],[Precio Final]]</f>
        <v>35</v>
      </c>
      <c r="I1155" s="7">
        <f>STOCK[[#This Row],[Precio Venta Ideal (x1.5)]]</f>
        <v>38.204999999999998</v>
      </c>
      <c r="J1155" s="8">
        <v>2</v>
      </c>
      <c r="K1155" s="8">
        <f>SUMIFS(VENTAS[Cantidad],VENTAS[Código del producto Vendido],STOCK[[#This Row],[Code]])</f>
        <v>1</v>
      </c>
      <c r="L1155" s="8">
        <f>STOCK[[#This Row],[Entradas]]-STOCK[[#This Row],[Salidas]]</f>
        <v>1</v>
      </c>
      <c r="M1155" s="7">
        <f>STOCK[[#This Row],[Precio Final]]*10%</f>
        <v>3.5</v>
      </c>
      <c r="N1155" s="7">
        <v>0</v>
      </c>
      <c r="O1155" s="7">
        <v>0</v>
      </c>
      <c r="P1155" s="7">
        <v>20</v>
      </c>
      <c r="Q1155" s="8">
        <v>540</v>
      </c>
      <c r="R1155" s="7">
        <v>7.81</v>
      </c>
      <c r="S1155" s="12">
        <v>1.97</v>
      </c>
      <c r="T1155" s="12">
        <f>STOCK[[#This Row],[Costo Unitario (USD)]]+STOCK[[#This Row],[Costo Envío (USD)]]+STOCK[[#This Row],[Comisión 10%]]</f>
        <v>25.47</v>
      </c>
      <c r="U1155" s="7">
        <f>STOCK[[#This Row],[Costo total]]*1.5</f>
        <v>38.204999999999998</v>
      </c>
      <c r="V1155" s="7">
        <v>35</v>
      </c>
      <c r="W1155" s="7">
        <f>STOCK[[#This Row],[Precio Final]]-STOCK[[#This Row],[Costo total]]</f>
        <v>9.5300000000000011</v>
      </c>
      <c r="X1155" s="7">
        <f>STOCK[[#This Row],[Ganancia Unitaria]]*STOCK[[#This Row],[Salidas]]</f>
        <v>9.5300000000000011</v>
      </c>
      <c r="Y1155" s="7" t="s">
        <v>2753</v>
      </c>
      <c r="Z1155" s="7"/>
      <c r="AA1155" s="7">
        <f>STOCK[[#This Row],[Costo total]]*STOCK[[#This Row],[Entradas]]</f>
        <v>50.94</v>
      </c>
      <c r="AB1155" s="7">
        <f>STOCK[[#This Row],[Stock Actual]]*STOCK[[#This Row],[Costo total]]</f>
        <v>25.47</v>
      </c>
      <c r="AC1155" s="7"/>
    </row>
    <row r="1156" spans="1:29" s="7" customFormat="1" ht="50" customHeight="1" x14ac:dyDescent="0.15">
      <c r="A1156" s="12" t="s">
        <v>2712</v>
      </c>
      <c r="B1156" s="70"/>
      <c r="C1156" s="12" t="s">
        <v>4</v>
      </c>
      <c r="D1156" s="12" t="s">
        <v>2752</v>
      </c>
      <c r="E1156" s="12" t="s">
        <v>2714</v>
      </c>
      <c r="F1156" s="12" t="s">
        <v>551</v>
      </c>
      <c r="G1156" s="12" t="s">
        <v>2713</v>
      </c>
      <c r="H1156" s="12">
        <f>STOCK[[#This Row],[Precio Final]]</f>
        <v>35</v>
      </c>
      <c r="I1156" s="12">
        <f>STOCK[[#This Row],[Precio Venta Ideal (x1.5)]]</f>
        <v>38.204999999999998</v>
      </c>
      <c r="J1156" s="87">
        <v>2</v>
      </c>
      <c r="K1156" s="87">
        <f>SUMIFS(VENTAS[Cantidad],VENTAS[Código del producto Vendido],STOCK[[#This Row],[Code]])</f>
        <v>2</v>
      </c>
      <c r="L1156" s="87">
        <f>STOCK[[#This Row],[Entradas]]-STOCK[[#This Row],[Salidas]]</f>
        <v>0</v>
      </c>
      <c r="M1156" s="12">
        <f>STOCK[[#This Row],[Precio Final]]*10%</f>
        <v>3.5</v>
      </c>
      <c r="N1156" s="12">
        <v>0</v>
      </c>
      <c r="O1156" s="12">
        <v>0</v>
      </c>
      <c r="P1156" s="12">
        <v>20</v>
      </c>
      <c r="Q1156" s="87">
        <v>540</v>
      </c>
      <c r="R1156" s="12">
        <v>7.81</v>
      </c>
      <c r="S1156" s="12">
        <v>1.97</v>
      </c>
      <c r="T1156" s="12">
        <f>STOCK[[#This Row],[Costo Unitario (USD)]]+STOCK[[#This Row],[Costo Envío (USD)]]+STOCK[[#This Row],[Comisión 10%]]</f>
        <v>25.47</v>
      </c>
      <c r="U1156" s="12">
        <f>STOCK[[#This Row],[Costo total]]*1.5</f>
        <v>38.204999999999998</v>
      </c>
      <c r="V1156" s="12">
        <v>35</v>
      </c>
      <c r="W1156" s="12">
        <f>STOCK[[#This Row],[Precio Final]]-STOCK[[#This Row],[Costo total]]</f>
        <v>9.5300000000000011</v>
      </c>
      <c r="X1156" s="12">
        <f>STOCK[[#This Row],[Ganancia Unitaria]]*STOCK[[#This Row],[Salidas]]</f>
        <v>19.060000000000002</v>
      </c>
      <c r="Y1156" s="12" t="s">
        <v>2753</v>
      </c>
      <c r="Z1156" s="12"/>
      <c r="AA1156" s="12">
        <f>STOCK[[#This Row],[Costo total]]*STOCK[[#This Row],[Entradas]]</f>
        <v>50.94</v>
      </c>
      <c r="AB1156" s="12">
        <f>STOCK[[#This Row],[Stock Actual]]*STOCK[[#This Row],[Costo total]]</f>
        <v>0</v>
      </c>
      <c r="AC1156" s="12"/>
    </row>
    <row r="1157" spans="1:29" s="12" customFormat="1" ht="50" customHeight="1" x14ac:dyDescent="0.15">
      <c r="A1157" s="7" t="s">
        <v>2715</v>
      </c>
      <c r="B1157" s="70"/>
      <c r="C1157" s="7" t="s">
        <v>4</v>
      </c>
      <c r="D1157" s="7" t="s">
        <v>2752</v>
      </c>
      <c r="E1157" s="7" t="s">
        <v>2714</v>
      </c>
      <c r="F1157" s="7" t="s">
        <v>250</v>
      </c>
      <c r="G1157" s="7" t="s">
        <v>2713</v>
      </c>
      <c r="H1157" s="7">
        <f>STOCK[[#This Row],[Precio Final]]</f>
        <v>35</v>
      </c>
      <c r="I1157" s="7">
        <f>STOCK[[#This Row],[Precio Venta Ideal (x1.5)]]</f>
        <v>38.204999999999998</v>
      </c>
      <c r="J1157" s="8">
        <v>2</v>
      </c>
      <c r="K1157" s="8">
        <f>SUMIFS(VENTAS[Cantidad],VENTAS[Código del producto Vendido],STOCK[[#This Row],[Code]])</f>
        <v>2</v>
      </c>
      <c r="L1157" s="8">
        <f>STOCK[[#This Row],[Entradas]]-STOCK[[#This Row],[Salidas]]</f>
        <v>0</v>
      </c>
      <c r="M1157" s="7">
        <f>STOCK[[#This Row],[Precio Final]]*10%</f>
        <v>3.5</v>
      </c>
      <c r="N1157" s="7">
        <v>0</v>
      </c>
      <c r="O1157" s="7">
        <v>0</v>
      </c>
      <c r="P1157" s="7">
        <v>20</v>
      </c>
      <c r="Q1157" s="8">
        <v>540</v>
      </c>
      <c r="R1157" s="7">
        <v>7.81</v>
      </c>
      <c r="S1157" s="12">
        <v>1.97</v>
      </c>
      <c r="T1157" s="12">
        <f>STOCK[[#This Row],[Costo Unitario (USD)]]+STOCK[[#This Row],[Costo Envío (USD)]]+STOCK[[#This Row],[Comisión 10%]]</f>
        <v>25.47</v>
      </c>
      <c r="U1157" s="7">
        <f>STOCK[[#This Row],[Costo total]]*1.5</f>
        <v>38.204999999999998</v>
      </c>
      <c r="V1157" s="7">
        <v>35</v>
      </c>
      <c r="W1157" s="7">
        <f>STOCK[[#This Row],[Precio Final]]-STOCK[[#This Row],[Costo total]]</f>
        <v>9.5300000000000011</v>
      </c>
      <c r="X1157" s="7">
        <f>STOCK[[#This Row],[Ganancia Unitaria]]*STOCK[[#This Row],[Salidas]]</f>
        <v>19.060000000000002</v>
      </c>
      <c r="Y1157" s="7" t="s">
        <v>2753</v>
      </c>
      <c r="Z1157" s="7"/>
      <c r="AA1157" s="7">
        <f>STOCK[[#This Row],[Costo total]]*STOCK[[#This Row],[Entradas]]</f>
        <v>50.94</v>
      </c>
      <c r="AB1157" s="7">
        <f>STOCK[[#This Row],[Stock Actual]]*STOCK[[#This Row],[Costo total]]</f>
        <v>0</v>
      </c>
      <c r="AC1157" s="7"/>
    </row>
    <row r="1158" spans="1:29" s="7" customFormat="1" ht="50" customHeight="1" x14ac:dyDescent="0.15">
      <c r="A1158" s="12" t="s">
        <v>2716</v>
      </c>
      <c r="B1158" s="70"/>
      <c r="C1158" s="12" t="s">
        <v>4</v>
      </c>
      <c r="D1158" s="12" t="s">
        <v>2752</v>
      </c>
      <c r="E1158" s="12" t="s">
        <v>2714</v>
      </c>
      <c r="F1158" s="12" t="s">
        <v>1518</v>
      </c>
      <c r="G1158" s="12" t="s">
        <v>2713</v>
      </c>
      <c r="H1158" s="12">
        <f>STOCK[[#This Row],[Precio Final]]</f>
        <v>35</v>
      </c>
      <c r="I1158" s="12">
        <f>STOCK[[#This Row],[Precio Venta Ideal (x1.5)]]</f>
        <v>38.204999999999998</v>
      </c>
      <c r="J1158" s="87">
        <v>2</v>
      </c>
      <c r="K1158" s="87">
        <f>SUMIFS(VENTAS[Cantidad],VENTAS[Código del producto Vendido],STOCK[[#This Row],[Code]])</f>
        <v>2</v>
      </c>
      <c r="L1158" s="87">
        <f>STOCK[[#This Row],[Entradas]]-STOCK[[#This Row],[Salidas]]</f>
        <v>0</v>
      </c>
      <c r="M1158" s="12">
        <f>STOCK[[#This Row],[Precio Final]]*10%</f>
        <v>3.5</v>
      </c>
      <c r="N1158" s="12">
        <v>0</v>
      </c>
      <c r="O1158" s="12">
        <v>0</v>
      </c>
      <c r="P1158" s="12">
        <v>20</v>
      </c>
      <c r="Q1158" s="87">
        <v>540</v>
      </c>
      <c r="R1158" s="12">
        <v>7.81</v>
      </c>
      <c r="S1158" s="12">
        <v>1.97</v>
      </c>
      <c r="T1158" s="12">
        <f>STOCK[[#This Row],[Costo Unitario (USD)]]+STOCK[[#This Row],[Costo Envío (USD)]]+STOCK[[#This Row],[Comisión 10%]]</f>
        <v>25.47</v>
      </c>
      <c r="U1158" s="12">
        <f>STOCK[[#This Row],[Costo total]]*1.5</f>
        <v>38.204999999999998</v>
      </c>
      <c r="V1158" s="12">
        <v>35</v>
      </c>
      <c r="W1158" s="12">
        <f>STOCK[[#This Row],[Precio Final]]-STOCK[[#This Row],[Costo total]]</f>
        <v>9.5300000000000011</v>
      </c>
      <c r="X1158" s="12">
        <f>STOCK[[#This Row],[Ganancia Unitaria]]*STOCK[[#This Row],[Salidas]]</f>
        <v>19.060000000000002</v>
      </c>
      <c r="Y1158" s="12" t="s">
        <v>2753</v>
      </c>
      <c r="Z1158" s="12"/>
      <c r="AA1158" s="12">
        <f>STOCK[[#This Row],[Costo total]]*STOCK[[#This Row],[Entradas]]</f>
        <v>50.94</v>
      </c>
      <c r="AB1158" s="12">
        <f>STOCK[[#This Row],[Stock Actual]]*STOCK[[#This Row],[Costo total]]</f>
        <v>0</v>
      </c>
      <c r="AC1158" s="12"/>
    </row>
    <row r="1159" spans="1:29" s="12" customFormat="1" ht="50" customHeight="1" x14ac:dyDescent="0.15">
      <c r="A1159" s="12" t="s">
        <v>2721</v>
      </c>
      <c r="B1159" s="70"/>
      <c r="C1159" s="12" t="s">
        <v>4</v>
      </c>
      <c r="D1159" s="12" t="s">
        <v>2752</v>
      </c>
      <c r="E1159" s="12" t="s">
        <v>2720</v>
      </c>
      <c r="F1159" s="12" t="s">
        <v>1518</v>
      </c>
      <c r="G1159" s="12" t="s">
        <v>2713</v>
      </c>
      <c r="H1159" s="12">
        <f>STOCK[[#This Row],[Precio Final]]</f>
        <v>45</v>
      </c>
      <c r="I1159" s="12">
        <f>STOCK[[#This Row],[Precio Venta Ideal (x1.5)]]</f>
        <v>43.454999999999998</v>
      </c>
      <c r="J1159" s="87">
        <v>2</v>
      </c>
      <c r="K1159" s="87">
        <f>SUMIFS(VENTAS[Cantidad],VENTAS[Código del producto Vendido],STOCK[[#This Row],[Code]])</f>
        <v>0</v>
      </c>
      <c r="L1159" s="87">
        <f>STOCK[[#This Row],[Entradas]]-STOCK[[#This Row],[Salidas]]</f>
        <v>2</v>
      </c>
      <c r="M1159" s="12">
        <f>STOCK[[#This Row],[Precio Final]]*10%</f>
        <v>4.5</v>
      </c>
      <c r="N1159" s="12">
        <v>0</v>
      </c>
      <c r="O1159" s="12">
        <v>0</v>
      </c>
      <c r="P1159" s="12">
        <v>22.5</v>
      </c>
      <c r="Q1159" s="87">
        <v>0</v>
      </c>
      <c r="R1159" s="12">
        <v>7.81</v>
      </c>
      <c r="S1159" s="12">
        <v>1.97</v>
      </c>
      <c r="T1159" s="12">
        <f>STOCK[[#This Row],[Costo Unitario (USD)]]+STOCK[[#This Row],[Costo Envío (USD)]]+STOCK[[#This Row],[Comisión 10%]]</f>
        <v>28.97</v>
      </c>
      <c r="U1159" s="12">
        <f>STOCK[[#This Row],[Costo total]]*1.5</f>
        <v>43.454999999999998</v>
      </c>
      <c r="V1159" s="12">
        <v>45</v>
      </c>
      <c r="W1159" s="12">
        <f>STOCK[[#This Row],[Precio Final]]-STOCK[[#This Row],[Costo total]]</f>
        <v>16.03</v>
      </c>
      <c r="X1159" s="12">
        <f>STOCK[[#This Row],[Ganancia Unitaria]]*STOCK[[#This Row],[Salidas]]</f>
        <v>0</v>
      </c>
      <c r="Y1159" s="12" t="s">
        <v>2753</v>
      </c>
      <c r="AA1159" s="12">
        <f>STOCK[[#This Row],[Costo total]]*STOCK[[#This Row],[Entradas]]</f>
        <v>57.94</v>
      </c>
      <c r="AB1159" s="12">
        <f>STOCK[[#This Row],[Stock Actual]]*STOCK[[#This Row],[Costo total]]</f>
        <v>57.94</v>
      </c>
    </row>
    <row r="1160" spans="1:29" s="7" customFormat="1" ht="50" customHeight="1" x14ac:dyDescent="0.15">
      <c r="A1160" s="7" t="s">
        <v>2722</v>
      </c>
      <c r="B1160" s="70"/>
      <c r="C1160" s="7" t="s">
        <v>4</v>
      </c>
      <c r="D1160" s="7" t="s">
        <v>2752</v>
      </c>
      <c r="E1160" s="7" t="s">
        <v>2720</v>
      </c>
      <c r="F1160" s="7" t="s">
        <v>251</v>
      </c>
      <c r="G1160" s="7" t="s">
        <v>2713</v>
      </c>
      <c r="H1160" s="7">
        <f>STOCK[[#This Row],[Precio Final]]</f>
        <v>45</v>
      </c>
      <c r="I1160" s="7">
        <f>STOCK[[#This Row],[Precio Venta Ideal (x1.5)]]</f>
        <v>43.454999999999998</v>
      </c>
      <c r="J1160" s="8">
        <v>2</v>
      </c>
      <c r="K1160" s="8">
        <f>SUMIFS(VENTAS[Cantidad],VENTAS[Código del producto Vendido],STOCK[[#This Row],[Code]])</f>
        <v>0</v>
      </c>
      <c r="L1160" s="8">
        <f>STOCK[[#This Row],[Entradas]]-STOCK[[#This Row],[Salidas]]</f>
        <v>2</v>
      </c>
      <c r="M1160" s="7">
        <f>STOCK[[#This Row],[Precio Final]]*10%</f>
        <v>4.5</v>
      </c>
      <c r="N1160" s="7">
        <v>0</v>
      </c>
      <c r="O1160" s="7">
        <v>0</v>
      </c>
      <c r="P1160" s="7">
        <v>22.5</v>
      </c>
      <c r="Q1160" s="8">
        <v>0</v>
      </c>
      <c r="R1160" s="7">
        <v>7.81</v>
      </c>
      <c r="S1160" s="12">
        <v>1.97</v>
      </c>
      <c r="T1160" s="12">
        <f>STOCK[[#This Row],[Costo Unitario (USD)]]+STOCK[[#This Row],[Costo Envío (USD)]]+STOCK[[#This Row],[Comisión 10%]]</f>
        <v>28.97</v>
      </c>
      <c r="U1160" s="7">
        <f>STOCK[[#This Row],[Costo total]]*1.5</f>
        <v>43.454999999999998</v>
      </c>
      <c r="V1160" s="7">
        <v>45</v>
      </c>
      <c r="W1160" s="7">
        <f>STOCK[[#This Row],[Precio Final]]-STOCK[[#This Row],[Costo total]]</f>
        <v>16.03</v>
      </c>
      <c r="X1160" s="7">
        <f>STOCK[[#This Row],[Ganancia Unitaria]]*STOCK[[#This Row],[Salidas]]</f>
        <v>0</v>
      </c>
      <c r="Y1160" s="7" t="s">
        <v>2753</v>
      </c>
      <c r="AA1160" s="7">
        <f>STOCK[[#This Row],[Costo total]]*STOCK[[#This Row],[Entradas]]</f>
        <v>57.94</v>
      </c>
      <c r="AB1160" s="7">
        <f>STOCK[[#This Row],[Stock Actual]]*STOCK[[#This Row],[Costo total]]</f>
        <v>57.94</v>
      </c>
    </row>
    <row r="1161" spans="1:29" s="12" customFormat="1" ht="50" customHeight="1" x14ac:dyDescent="0.15">
      <c r="A1161" s="12" t="s">
        <v>2723</v>
      </c>
      <c r="B1161" s="70"/>
      <c r="C1161" s="12" t="s">
        <v>4</v>
      </c>
      <c r="D1161" s="12" t="s">
        <v>2752</v>
      </c>
      <c r="E1161" s="12" t="s">
        <v>2729</v>
      </c>
      <c r="F1161" s="12" t="s">
        <v>1518</v>
      </c>
      <c r="G1161" s="12" t="s">
        <v>2713</v>
      </c>
      <c r="H1161" s="12">
        <f>STOCK[[#This Row],[Precio Final]]</f>
        <v>35</v>
      </c>
      <c r="I1161" s="12">
        <f>STOCK[[#This Row],[Precio Venta Ideal (x1.5)]]</f>
        <v>38.204999999999998</v>
      </c>
      <c r="J1161" s="87">
        <v>2</v>
      </c>
      <c r="K1161" s="87">
        <f>SUMIFS(VENTAS[Cantidad],VENTAS[Código del producto Vendido],STOCK[[#This Row],[Code]])</f>
        <v>2</v>
      </c>
      <c r="L1161" s="87">
        <f>STOCK[[#This Row],[Entradas]]-STOCK[[#This Row],[Salidas]]</f>
        <v>0</v>
      </c>
      <c r="M1161" s="12">
        <f>STOCK[[#This Row],[Precio Final]]*10%</f>
        <v>3.5</v>
      </c>
      <c r="N1161" s="12">
        <v>0</v>
      </c>
      <c r="O1161" s="12">
        <v>0</v>
      </c>
      <c r="P1161" s="12">
        <v>20</v>
      </c>
      <c r="Q1161" s="87">
        <v>0</v>
      </c>
      <c r="R1161" s="12">
        <v>7.81</v>
      </c>
      <c r="S1161" s="12">
        <v>1.97</v>
      </c>
      <c r="T1161" s="12">
        <f>STOCK[[#This Row],[Costo Unitario (USD)]]+STOCK[[#This Row],[Costo Envío (USD)]]+STOCK[[#This Row],[Comisión 10%]]</f>
        <v>25.47</v>
      </c>
      <c r="U1161" s="12">
        <f>STOCK[[#This Row],[Costo total]]*1.5</f>
        <v>38.204999999999998</v>
      </c>
      <c r="V1161" s="12">
        <v>35</v>
      </c>
      <c r="W1161" s="12">
        <f>STOCK[[#This Row],[Precio Final]]-STOCK[[#This Row],[Costo total]]</f>
        <v>9.5300000000000011</v>
      </c>
      <c r="X1161" s="12">
        <f>STOCK[[#This Row],[Ganancia Unitaria]]*STOCK[[#This Row],[Salidas]]</f>
        <v>19.060000000000002</v>
      </c>
      <c r="Y1161" s="12" t="s">
        <v>2753</v>
      </c>
      <c r="AA1161" s="12">
        <f>STOCK[[#This Row],[Costo total]]*STOCK[[#This Row],[Entradas]]</f>
        <v>50.94</v>
      </c>
      <c r="AB1161" s="12">
        <f>STOCK[[#This Row],[Stock Actual]]*STOCK[[#This Row],[Costo total]]</f>
        <v>0</v>
      </c>
    </row>
    <row r="1162" spans="1:29" s="7" customFormat="1" ht="50" customHeight="1" x14ac:dyDescent="0.15">
      <c r="A1162" s="7" t="s">
        <v>2724</v>
      </c>
      <c r="B1162" s="70"/>
      <c r="C1162" s="7" t="s">
        <v>4</v>
      </c>
      <c r="D1162" s="7" t="s">
        <v>2752</v>
      </c>
      <c r="E1162" s="7" t="s">
        <v>2729</v>
      </c>
      <c r="F1162" s="7" t="s">
        <v>250</v>
      </c>
      <c r="G1162" s="7" t="s">
        <v>2713</v>
      </c>
      <c r="H1162" s="7">
        <f>STOCK[[#This Row],[Precio Final]]</f>
        <v>35</v>
      </c>
      <c r="I1162" s="7">
        <f>STOCK[[#This Row],[Precio Venta Ideal (x1.5)]]</f>
        <v>38.204999999999998</v>
      </c>
      <c r="J1162" s="8">
        <v>2</v>
      </c>
      <c r="K1162" s="8">
        <f>SUMIFS(VENTAS[Cantidad],VENTAS[Código del producto Vendido],STOCK[[#This Row],[Code]])</f>
        <v>2</v>
      </c>
      <c r="L1162" s="8">
        <f>STOCK[[#This Row],[Entradas]]-STOCK[[#This Row],[Salidas]]</f>
        <v>0</v>
      </c>
      <c r="M1162" s="7">
        <f>STOCK[[#This Row],[Precio Final]]*10%</f>
        <v>3.5</v>
      </c>
      <c r="N1162" s="7">
        <v>0</v>
      </c>
      <c r="O1162" s="7">
        <v>0</v>
      </c>
      <c r="P1162" s="7">
        <v>20</v>
      </c>
      <c r="Q1162" s="8">
        <v>0</v>
      </c>
      <c r="R1162" s="7">
        <v>7.81</v>
      </c>
      <c r="S1162" s="7">
        <v>1.97</v>
      </c>
      <c r="T1162" s="12">
        <f>STOCK[[#This Row],[Costo Unitario (USD)]]+STOCK[[#This Row],[Costo Envío (USD)]]+STOCK[[#This Row],[Comisión 10%]]</f>
        <v>25.47</v>
      </c>
      <c r="U1162" s="7">
        <f>STOCK[[#This Row],[Costo total]]*1.5</f>
        <v>38.204999999999998</v>
      </c>
      <c r="V1162" s="7">
        <v>35</v>
      </c>
      <c r="W1162" s="7">
        <f>STOCK[[#This Row],[Precio Final]]-STOCK[[#This Row],[Costo total]]</f>
        <v>9.5300000000000011</v>
      </c>
      <c r="X1162" s="7">
        <f>STOCK[[#This Row],[Ganancia Unitaria]]*STOCK[[#This Row],[Salidas]]</f>
        <v>19.060000000000002</v>
      </c>
      <c r="Y1162" s="7" t="s">
        <v>2753</v>
      </c>
      <c r="AA1162" s="7">
        <f>STOCK[[#This Row],[Costo total]]*STOCK[[#This Row],[Entradas]]</f>
        <v>50.94</v>
      </c>
      <c r="AB1162" s="7">
        <f>STOCK[[#This Row],[Stock Actual]]*STOCK[[#This Row],[Costo total]]</f>
        <v>0</v>
      </c>
    </row>
    <row r="1163" spans="1:29" s="12" customFormat="1" ht="50" customHeight="1" x14ac:dyDescent="0.15">
      <c r="A1163" s="12" t="s">
        <v>2725</v>
      </c>
      <c r="B1163" s="70"/>
      <c r="C1163" s="12" t="s">
        <v>4</v>
      </c>
      <c r="D1163" s="12" t="s">
        <v>2752</v>
      </c>
      <c r="E1163" s="12" t="s">
        <v>2729</v>
      </c>
      <c r="F1163" s="12" t="s">
        <v>252</v>
      </c>
      <c r="G1163" s="12" t="s">
        <v>2713</v>
      </c>
      <c r="H1163" s="12">
        <f>STOCK[[#This Row],[Precio Final]]</f>
        <v>35</v>
      </c>
      <c r="I1163" s="12">
        <f>STOCK[[#This Row],[Precio Venta Ideal (x1.5)]]</f>
        <v>38.204999999999998</v>
      </c>
      <c r="J1163" s="87">
        <v>2</v>
      </c>
      <c r="K1163" s="87">
        <f>SUMIFS(VENTAS[Cantidad],VENTAS[Código del producto Vendido],STOCK[[#This Row],[Code]])</f>
        <v>2</v>
      </c>
      <c r="L1163" s="87">
        <f>STOCK[[#This Row],[Entradas]]-STOCK[[#This Row],[Salidas]]</f>
        <v>0</v>
      </c>
      <c r="M1163" s="12">
        <f>STOCK[[#This Row],[Precio Final]]*10%</f>
        <v>3.5</v>
      </c>
      <c r="N1163" s="12">
        <v>0</v>
      </c>
      <c r="O1163" s="12">
        <v>0</v>
      </c>
      <c r="P1163" s="12">
        <v>20</v>
      </c>
      <c r="Q1163" s="87">
        <v>0</v>
      </c>
      <c r="R1163" s="12">
        <v>7.81</v>
      </c>
      <c r="S1163" s="12">
        <v>1.97</v>
      </c>
      <c r="T1163" s="12">
        <f>STOCK[[#This Row],[Costo Unitario (USD)]]+STOCK[[#This Row],[Costo Envío (USD)]]+STOCK[[#This Row],[Comisión 10%]]</f>
        <v>25.47</v>
      </c>
      <c r="U1163" s="12">
        <f>STOCK[[#This Row],[Costo total]]*1.5</f>
        <v>38.204999999999998</v>
      </c>
      <c r="V1163" s="12">
        <v>35</v>
      </c>
      <c r="W1163" s="12">
        <f>STOCK[[#This Row],[Precio Final]]-STOCK[[#This Row],[Costo total]]</f>
        <v>9.5300000000000011</v>
      </c>
      <c r="X1163" s="12">
        <f>STOCK[[#This Row],[Ganancia Unitaria]]*STOCK[[#This Row],[Salidas]]</f>
        <v>19.060000000000002</v>
      </c>
      <c r="Y1163" s="12" t="s">
        <v>2753</v>
      </c>
      <c r="AA1163" s="12">
        <f>STOCK[[#This Row],[Costo total]]*STOCK[[#This Row],[Entradas]]</f>
        <v>50.94</v>
      </c>
      <c r="AB1163" s="12">
        <f>STOCK[[#This Row],[Stock Actual]]*STOCK[[#This Row],[Costo total]]</f>
        <v>0</v>
      </c>
    </row>
    <row r="1164" spans="1:29" s="7" customFormat="1" ht="50" customHeight="1" x14ac:dyDescent="0.15">
      <c r="A1164" s="7" t="s">
        <v>2726</v>
      </c>
      <c r="B1164" s="70"/>
      <c r="C1164" s="7" t="s">
        <v>4</v>
      </c>
      <c r="D1164" s="7" t="s">
        <v>2752</v>
      </c>
      <c r="E1164" s="7" t="s">
        <v>2729</v>
      </c>
      <c r="F1164" s="7" t="s">
        <v>551</v>
      </c>
      <c r="G1164" s="7" t="s">
        <v>2713</v>
      </c>
      <c r="H1164" s="7">
        <f>STOCK[[#This Row],[Precio Final]]</f>
        <v>35</v>
      </c>
      <c r="I1164" s="7">
        <f>STOCK[[#This Row],[Precio Venta Ideal (x1.5)]]</f>
        <v>38.204999999999998</v>
      </c>
      <c r="J1164" s="8">
        <v>2</v>
      </c>
      <c r="K1164" s="8">
        <f>SUMIFS(VENTAS[Cantidad],VENTAS[Código del producto Vendido],STOCK[[#This Row],[Code]])</f>
        <v>2</v>
      </c>
      <c r="L1164" s="8">
        <f>STOCK[[#This Row],[Entradas]]-STOCK[[#This Row],[Salidas]]</f>
        <v>0</v>
      </c>
      <c r="M1164" s="7">
        <f>STOCK[[#This Row],[Precio Final]]*10%</f>
        <v>3.5</v>
      </c>
      <c r="N1164" s="7">
        <v>0</v>
      </c>
      <c r="O1164" s="7">
        <v>0</v>
      </c>
      <c r="P1164" s="7">
        <v>20</v>
      </c>
      <c r="Q1164" s="8">
        <v>0</v>
      </c>
      <c r="R1164" s="7">
        <v>7.81</v>
      </c>
      <c r="S1164" s="7">
        <v>1.97</v>
      </c>
      <c r="T1164" s="12">
        <f>STOCK[[#This Row],[Costo Unitario (USD)]]+STOCK[[#This Row],[Costo Envío (USD)]]+STOCK[[#This Row],[Comisión 10%]]</f>
        <v>25.47</v>
      </c>
      <c r="U1164" s="7">
        <f>STOCK[[#This Row],[Costo total]]*1.5</f>
        <v>38.204999999999998</v>
      </c>
      <c r="V1164" s="7">
        <v>35</v>
      </c>
      <c r="W1164" s="7">
        <f>STOCK[[#This Row],[Precio Final]]-STOCK[[#This Row],[Costo total]]</f>
        <v>9.5300000000000011</v>
      </c>
      <c r="X1164" s="7">
        <f>STOCK[[#This Row],[Ganancia Unitaria]]*STOCK[[#This Row],[Salidas]]</f>
        <v>19.060000000000002</v>
      </c>
      <c r="Y1164" s="7" t="s">
        <v>2753</v>
      </c>
      <c r="AA1164" s="7">
        <f>STOCK[[#This Row],[Costo total]]*STOCK[[#This Row],[Entradas]]</f>
        <v>50.94</v>
      </c>
      <c r="AB1164" s="7">
        <f>STOCK[[#This Row],[Stock Actual]]*STOCK[[#This Row],[Costo total]]</f>
        <v>0</v>
      </c>
    </row>
    <row r="1165" spans="1:29" s="12" customFormat="1" ht="50" customHeight="1" x14ac:dyDescent="0.15">
      <c r="A1165" s="12" t="s">
        <v>2727</v>
      </c>
      <c r="B1165" s="70"/>
      <c r="C1165" s="12" t="s">
        <v>4</v>
      </c>
      <c r="D1165" s="12" t="s">
        <v>2752</v>
      </c>
      <c r="E1165" s="12" t="s">
        <v>2730</v>
      </c>
      <c r="F1165" s="12" t="s">
        <v>551</v>
      </c>
      <c r="G1165" s="12" t="s">
        <v>2713</v>
      </c>
      <c r="H1165" s="12">
        <f>STOCK[[#This Row],[Precio Final]]</f>
        <v>40</v>
      </c>
      <c r="I1165" s="12">
        <f>STOCK[[#This Row],[Precio Venta Ideal (x1.5)]]</f>
        <v>35.131050000000002</v>
      </c>
      <c r="J1165" s="87">
        <v>1</v>
      </c>
      <c r="K1165" s="87">
        <f>SUMIFS(VENTAS[Cantidad],VENTAS[Código del producto Vendido],STOCK[[#This Row],[Code]])</f>
        <v>0</v>
      </c>
      <c r="L1165" s="87">
        <f>STOCK[[#This Row],[Entradas]]-STOCK[[#This Row],[Salidas]]</f>
        <v>1</v>
      </c>
      <c r="M1165" s="12">
        <f>STOCK[[#This Row],[Precio Final]]*10%</f>
        <v>4</v>
      </c>
      <c r="N1165" s="12">
        <v>0</v>
      </c>
      <c r="O1165" s="12">
        <v>0</v>
      </c>
      <c r="P1165" s="12">
        <v>15.75</v>
      </c>
      <c r="Q1165" s="87">
        <v>470</v>
      </c>
      <c r="R1165" s="12">
        <v>7.81</v>
      </c>
      <c r="S1165" s="12">
        <v>3.6706999999999996</v>
      </c>
      <c r="T1165" s="12">
        <f>STOCK[[#This Row],[Costo Unitario (USD)]]+STOCK[[#This Row],[Costo Envío (USD)]]+STOCK[[#This Row],[Comisión 10%]]</f>
        <v>23.4207</v>
      </c>
      <c r="U1165" s="12">
        <f>STOCK[[#This Row],[Costo total]]*1.5</f>
        <v>35.131050000000002</v>
      </c>
      <c r="V1165" s="12">
        <v>40</v>
      </c>
      <c r="W1165" s="12">
        <f>STOCK[[#This Row],[Precio Final]]-STOCK[[#This Row],[Costo total]]</f>
        <v>16.5793</v>
      </c>
      <c r="X1165" s="12">
        <f>STOCK[[#This Row],[Ganancia Unitaria]]*STOCK[[#This Row],[Salidas]]</f>
        <v>0</v>
      </c>
      <c r="Y1165" s="12" t="s">
        <v>2753</v>
      </c>
      <c r="AA1165" s="12">
        <f>STOCK[[#This Row],[Costo total]]*STOCK[[#This Row],[Entradas]]</f>
        <v>23.4207</v>
      </c>
      <c r="AB1165" s="12">
        <f>STOCK[[#This Row],[Stock Actual]]*STOCK[[#This Row],[Costo total]]</f>
        <v>23.4207</v>
      </c>
    </row>
    <row r="1166" spans="1:29" s="7" customFormat="1" ht="50" customHeight="1" x14ac:dyDescent="0.15">
      <c r="A1166" s="7" t="s">
        <v>2728</v>
      </c>
      <c r="B1166" s="70"/>
      <c r="C1166" s="7" t="s">
        <v>4</v>
      </c>
      <c r="D1166" s="7" t="s">
        <v>2752</v>
      </c>
      <c r="E1166" s="7" t="s">
        <v>3080</v>
      </c>
      <c r="F1166" s="7" t="s">
        <v>551</v>
      </c>
      <c r="G1166" s="7" t="s">
        <v>2713</v>
      </c>
      <c r="H1166" s="7">
        <f>STOCK[[#This Row],[Precio Final]]</f>
        <v>35</v>
      </c>
      <c r="I1166" s="7">
        <f>STOCK[[#This Row],[Precio Venta Ideal (x1.5)]]</f>
        <v>36.947474999999997</v>
      </c>
      <c r="J1166" s="8">
        <v>1</v>
      </c>
      <c r="K1166" s="8">
        <f>SUMIFS(VENTAS[Cantidad],VENTAS[Código del producto Vendido],STOCK[[#This Row],[Code]])</f>
        <v>0</v>
      </c>
      <c r="L1166" s="8">
        <f>STOCK[[#This Row],[Entradas]]-STOCK[[#This Row],[Salidas]]</f>
        <v>1</v>
      </c>
      <c r="M1166" s="7">
        <f>STOCK[[#This Row],[Precio Final]]*10%</f>
        <v>3.5</v>
      </c>
      <c r="N1166" s="7">
        <v>0</v>
      </c>
      <c r="O1166" s="7">
        <v>0</v>
      </c>
      <c r="P1166" s="7">
        <v>17.5</v>
      </c>
      <c r="Q1166" s="8">
        <v>465</v>
      </c>
      <c r="R1166" s="7">
        <v>7.81</v>
      </c>
      <c r="S1166" s="7">
        <v>3.6316499999999996</v>
      </c>
      <c r="T1166" s="12">
        <f>STOCK[[#This Row],[Costo Unitario (USD)]]+STOCK[[#This Row],[Costo Envío (USD)]]+STOCK[[#This Row],[Comisión 10%]]</f>
        <v>24.63165</v>
      </c>
      <c r="U1166" s="7">
        <f>STOCK[[#This Row],[Costo total]]*1.5</f>
        <v>36.947474999999997</v>
      </c>
      <c r="V1166" s="7">
        <v>35</v>
      </c>
      <c r="W1166" s="7">
        <f>STOCK[[#This Row],[Precio Final]]-STOCK[[#This Row],[Costo total]]</f>
        <v>10.36835</v>
      </c>
      <c r="X1166" s="7">
        <f>STOCK[[#This Row],[Ganancia Unitaria]]*STOCK[[#This Row],[Salidas]]</f>
        <v>0</v>
      </c>
      <c r="Y1166" s="7" t="s">
        <v>2753</v>
      </c>
      <c r="AA1166" s="7">
        <f>STOCK[[#This Row],[Costo total]]*STOCK[[#This Row],[Entradas]]</f>
        <v>24.63165</v>
      </c>
      <c r="AB1166" s="7">
        <f>STOCK[[#This Row],[Stock Actual]]*STOCK[[#This Row],[Costo total]]</f>
        <v>24.63165</v>
      </c>
    </row>
    <row r="1167" spans="1:29" s="12" customFormat="1" ht="50" customHeight="1" x14ac:dyDescent="0.15">
      <c r="A1167" s="12" t="s">
        <v>2731</v>
      </c>
      <c r="B1167" s="70"/>
      <c r="C1167" s="12" t="s">
        <v>4</v>
      </c>
      <c r="D1167" s="12" t="s">
        <v>2752</v>
      </c>
      <c r="E1167" s="12" t="s">
        <v>3080</v>
      </c>
      <c r="F1167" s="12" t="s">
        <v>250</v>
      </c>
      <c r="G1167" s="12" t="s">
        <v>2713</v>
      </c>
      <c r="H1167" s="12">
        <f>STOCK[[#This Row],[Precio Final]]</f>
        <v>35</v>
      </c>
      <c r="I1167" s="12">
        <f>STOCK[[#This Row],[Precio Venta Ideal (x1.5)]]</f>
        <v>36.947474999999997</v>
      </c>
      <c r="J1167" s="87">
        <v>1</v>
      </c>
      <c r="K1167" s="87">
        <f>SUMIFS(VENTAS[Cantidad],VENTAS[Código del producto Vendido],STOCK[[#This Row],[Code]])</f>
        <v>0</v>
      </c>
      <c r="L1167" s="87">
        <f>STOCK[[#This Row],[Entradas]]-STOCK[[#This Row],[Salidas]]</f>
        <v>1</v>
      </c>
      <c r="M1167" s="12">
        <f>STOCK[[#This Row],[Precio Final]]*10%</f>
        <v>3.5</v>
      </c>
      <c r="N1167" s="12">
        <v>0</v>
      </c>
      <c r="O1167" s="12">
        <v>0</v>
      </c>
      <c r="P1167" s="12">
        <v>17.5</v>
      </c>
      <c r="Q1167" s="87">
        <v>465</v>
      </c>
      <c r="R1167" s="12">
        <v>7.81</v>
      </c>
      <c r="S1167" s="12">
        <v>3.6316499999999996</v>
      </c>
      <c r="T1167" s="12">
        <f>STOCK[[#This Row],[Costo Unitario (USD)]]+STOCK[[#This Row],[Costo Envío (USD)]]+STOCK[[#This Row],[Comisión 10%]]</f>
        <v>24.63165</v>
      </c>
      <c r="U1167" s="12">
        <f>STOCK[[#This Row],[Costo total]]*1.5</f>
        <v>36.947474999999997</v>
      </c>
      <c r="V1167" s="12">
        <v>35</v>
      </c>
      <c r="W1167" s="12">
        <f>STOCK[[#This Row],[Precio Final]]-STOCK[[#This Row],[Costo total]]</f>
        <v>10.36835</v>
      </c>
      <c r="X1167" s="12">
        <f>STOCK[[#This Row],[Ganancia Unitaria]]*STOCK[[#This Row],[Salidas]]</f>
        <v>0</v>
      </c>
      <c r="Y1167" s="12" t="s">
        <v>2753</v>
      </c>
      <c r="AA1167" s="12">
        <f>STOCK[[#This Row],[Costo total]]*STOCK[[#This Row],[Entradas]]</f>
        <v>24.63165</v>
      </c>
      <c r="AB1167" s="12">
        <f>STOCK[[#This Row],[Stock Actual]]*STOCK[[#This Row],[Costo total]]</f>
        <v>24.63165</v>
      </c>
    </row>
    <row r="1168" spans="1:29" s="7" customFormat="1" ht="50" customHeight="1" x14ac:dyDescent="0.15">
      <c r="A1168" s="7" t="s">
        <v>2732</v>
      </c>
      <c r="B1168" s="70"/>
      <c r="C1168" s="7" t="s">
        <v>4</v>
      </c>
      <c r="D1168" s="7" t="s">
        <v>2752</v>
      </c>
      <c r="E1168" s="7" t="s">
        <v>2740</v>
      </c>
      <c r="F1168" s="7" t="s">
        <v>252</v>
      </c>
      <c r="G1168" s="7" t="s">
        <v>2713</v>
      </c>
      <c r="H1168" s="7">
        <f>STOCK[[#This Row],[Precio Final]]</f>
        <v>30</v>
      </c>
      <c r="I1168" s="7">
        <f>STOCK[[#This Row],[Precio Venta Ideal (x1.5)]]</f>
        <v>50</v>
      </c>
      <c r="J1168" s="8">
        <v>1</v>
      </c>
      <c r="K1168" s="8">
        <f>SUMIFS(VENTAS[Cantidad],VENTAS[Código del producto Vendido],STOCK[[#This Row],[Code]])</f>
        <v>1</v>
      </c>
      <c r="L1168" s="8">
        <f>STOCK[[#This Row],[Entradas]]-STOCK[[#This Row],[Salidas]]</f>
        <v>0</v>
      </c>
      <c r="M1168" s="7">
        <f>STOCK[[#This Row],[Precio Final]]*10%</f>
        <v>3</v>
      </c>
      <c r="N1168" s="7">
        <v>0</v>
      </c>
      <c r="O1168" s="7">
        <v>0</v>
      </c>
      <c r="P1168" s="7">
        <v>27.5</v>
      </c>
      <c r="Q1168" s="8">
        <v>0</v>
      </c>
      <c r="R1168" s="7">
        <v>7.81</v>
      </c>
      <c r="S1168" s="7">
        <v>1.97</v>
      </c>
      <c r="T1168" s="12">
        <f>STOCK[[#This Row],[Costo Unitario (USD)]]+STOCK[[#This Row],[Costo Envío (USD)]]+STOCK[[#This Row],[Comisión 10%]]</f>
        <v>32.47</v>
      </c>
      <c r="U1168" s="7">
        <v>50</v>
      </c>
      <c r="V1168" s="7">
        <v>30</v>
      </c>
      <c r="W1168" s="7">
        <f>STOCK[[#This Row],[Precio Final]]-STOCK[[#This Row],[Costo total]]</f>
        <v>-2.4699999999999989</v>
      </c>
      <c r="X1168" s="7">
        <f>STOCK[[#This Row],[Ganancia Unitaria]]*STOCK[[#This Row],[Salidas]]</f>
        <v>-2.4699999999999989</v>
      </c>
      <c r="Y1168" s="7" t="s">
        <v>2753</v>
      </c>
      <c r="AA1168" s="7">
        <f>STOCK[[#This Row],[Costo total]]*STOCK[[#This Row],[Entradas]]</f>
        <v>32.47</v>
      </c>
      <c r="AB1168" s="7">
        <f>STOCK[[#This Row],[Stock Actual]]*STOCK[[#This Row],[Costo total]]</f>
        <v>0</v>
      </c>
    </row>
    <row r="1169" spans="1:28" s="12" customFormat="1" ht="50" customHeight="1" x14ac:dyDescent="0.15">
      <c r="A1169" s="12" t="s">
        <v>2733</v>
      </c>
      <c r="B1169" s="70"/>
      <c r="C1169" s="12" t="s">
        <v>4</v>
      </c>
      <c r="D1169" s="12" t="s">
        <v>2752</v>
      </c>
      <c r="E1169" s="12" t="s">
        <v>2741</v>
      </c>
      <c r="F1169" s="12" t="s">
        <v>551</v>
      </c>
      <c r="G1169" s="12" t="s">
        <v>2713</v>
      </c>
      <c r="H1169" s="12">
        <f>STOCK[[#This Row],[Precio Final]]</f>
        <v>45</v>
      </c>
      <c r="I1169" s="12">
        <f>STOCK[[#This Row],[Precio Venta Ideal (x1.5)]]</f>
        <v>54.677550000000004</v>
      </c>
      <c r="J1169" s="87">
        <v>1</v>
      </c>
      <c r="K1169" s="87">
        <f>SUMIFS(VENTAS[Cantidad],VENTAS[Código del producto Vendido],STOCK[[#This Row],[Code]])</f>
        <v>1</v>
      </c>
      <c r="L1169" s="87">
        <f>STOCK[[#This Row],[Entradas]]-STOCK[[#This Row],[Salidas]]</f>
        <v>0</v>
      </c>
      <c r="M1169" s="12">
        <f>STOCK[[#This Row],[Precio Final]]*10%</f>
        <v>4.5</v>
      </c>
      <c r="N1169" s="12">
        <v>0</v>
      </c>
      <c r="O1169" s="12">
        <v>0</v>
      </c>
      <c r="P1169" s="12">
        <v>27.5</v>
      </c>
      <c r="Q1169" s="87">
        <v>570</v>
      </c>
      <c r="R1169" s="12">
        <v>7.81</v>
      </c>
      <c r="S1169" s="12">
        <v>4.4516999999999998</v>
      </c>
      <c r="T1169" s="12">
        <f>STOCK[[#This Row],[Costo Unitario (USD)]]+STOCK[[#This Row],[Costo Envío (USD)]]+STOCK[[#This Row],[Comisión 10%]]</f>
        <v>36.451700000000002</v>
      </c>
      <c r="U1169" s="12">
        <f>STOCK[[#This Row],[Costo total]]*1.5</f>
        <v>54.677550000000004</v>
      </c>
      <c r="V1169" s="12">
        <v>45</v>
      </c>
      <c r="W1169" s="12">
        <f>STOCK[[#This Row],[Precio Final]]-STOCK[[#This Row],[Costo total]]</f>
        <v>8.5482999999999976</v>
      </c>
      <c r="X1169" s="12">
        <f>STOCK[[#This Row],[Ganancia Unitaria]]*STOCK[[#This Row],[Salidas]]</f>
        <v>8.5482999999999976</v>
      </c>
      <c r="Y1169" s="12" t="s">
        <v>2753</v>
      </c>
      <c r="AA1169" s="12">
        <f>STOCK[[#This Row],[Costo total]]*STOCK[[#This Row],[Entradas]]</f>
        <v>36.451700000000002</v>
      </c>
      <c r="AB1169" s="12">
        <f>STOCK[[#This Row],[Stock Actual]]*STOCK[[#This Row],[Costo total]]</f>
        <v>0</v>
      </c>
    </row>
    <row r="1170" spans="1:28" s="7" customFormat="1" ht="50" customHeight="1" x14ac:dyDescent="0.15">
      <c r="A1170" s="7" t="s">
        <v>2734</v>
      </c>
      <c r="B1170" s="70"/>
      <c r="C1170" s="7" t="s">
        <v>4</v>
      </c>
      <c r="D1170" s="7" t="s">
        <v>2752</v>
      </c>
      <c r="E1170" s="7" t="s">
        <v>2741</v>
      </c>
      <c r="F1170" s="7" t="s">
        <v>252</v>
      </c>
      <c r="G1170" s="7" t="s">
        <v>2713</v>
      </c>
      <c r="H1170" s="7">
        <f>STOCK[[#This Row],[Precio Final]]</f>
        <v>45</v>
      </c>
      <c r="I1170" s="7">
        <f>STOCK[[#This Row],[Precio Venta Ideal (x1.5)]]</f>
        <v>54.677550000000004</v>
      </c>
      <c r="J1170" s="8">
        <v>2</v>
      </c>
      <c r="K1170" s="8">
        <f>SUMIFS(VENTAS[Cantidad],VENTAS[Código del producto Vendido],STOCK[[#This Row],[Code]])</f>
        <v>2</v>
      </c>
      <c r="L1170" s="8">
        <f>STOCK[[#This Row],[Entradas]]-STOCK[[#This Row],[Salidas]]</f>
        <v>0</v>
      </c>
      <c r="M1170" s="7">
        <f>STOCK[[#This Row],[Precio Final]]*10%</f>
        <v>4.5</v>
      </c>
      <c r="N1170" s="7">
        <v>0</v>
      </c>
      <c r="O1170" s="7">
        <v>0</v>
      </c>
      <c r="P1170" s="7">
        <v>27.5</v>
      </c>
      <c r="Q1170" s="8">
        <v>570</v>
      </c>
      <c r="R1170" s="7">
        <v>7.81</v>
      </c>
      <c r="S1170" s="7">
        <v>4.4516999999999998</v>
      </c>
      <c r="T1170" s="12">
        <f>STOCK[[#This Row],[Costo Unitario (USD)]]+STOCK[[#This Row],[Costo Envío (USD)]]+STOCK[[#This Row],[Comisión 10%]]</f>
        <v>36.451700000000002</v>
      </c>
      <c r="U1170" s="7">
        <f>STOCK[[#This Row],[Costo total]]*1.5</f>
        <v>54.677550000000004</v>
      </c>
      <c r="V1170" s="7">
        <v>45</v>
      </c>
      <c r="W1170" s="7">
        <f>STOCK[[#This Row],[Precio Final]]-STOCK[[#This Row],[Costo total]]</f>
        <v>8.5482999999999976</v>
      </c>
      <c r="X1170" s="7">
        <f>STOCK[[#This Row],[Ganancia Unitaria]]*STOCK[[#This Row],[Salidas]]</f>
        <v>17.096599999999995</v>
      </c>
      <c r="Y1170" s="7" t="s">
        <v>2753</v>
      </c>
      <c r="AA1170" s="7">
        <f>STOCK[[#This Row],[Costo total]]*STOCK[[#This Row],[Entradas]]</f>
        <v>72.903400000000005</v>
      </c>
      <c r="AB1170" s="7">
        <f>STOCK[[#This Row],[Stock Actual]]*STOCK[[#This Row],[Costo total]]</f>
        <v>0</v>
      </c>
    </row>
    <row r="1171" spans="1:28" s="12" customFormat="1" ht="50" customHeight="1" x14ac:dyDescent="0.15">
      <c r="A1171" s="12" t="s">
        <v>2735</v>
      </c>
      <c r="B1171" s="70"/>
      <c r="C1171" s="12" t="s">
        <v>4</v>
      </c>
      <c r="D1171" s="12" t="s">
        <v>2752</v>
      </c>
      <c r="E1171" s="12" t="s">
        <v>3081</v>
      </c>
      <c r="F1171" s="12" t="s">
        <v>252</v>
      </c>
      <c r="G1171" s="12" t="s">
        <v>2713</v>
      </c>
      <c r="H1171" s="12">
        <f>STOCK[[#This Row],[Precio Final]]</f>
        <v>35</v>
      </c>
      <c r="I1171" s="12">
        <f>STOCK[[#This Row],[Precio Venta Ideal (x1.5)]]</f>
        <v>27.279</v>
      </c>
      <c r="J1171" s="87">
        <v>1</v>
      </c>
      <c r="K1171" s="87">
        <f>SUMIFS(VENTAS[Cantidad],VENTAS[Código del producto Vendido],STOCK[[#This Row],[Code]])</f>
        <v>0</v>
      </c>
      <c r="L1171" s="87">
        <f>STOCK[[#This Row],[Entradas]]-STOCK[[#This Row],[Salidas]]</f>
        <v>1</v>
      </c>
      <c r="M1171" s="12">
        <f>STOCK[[#This Row],[Precio Final]]*10%</f>
        <v>3.5</v>
      </c>
      <c r="N1171" s="12">
        <v>0</v>
      </c>
      <c r="O1171" s="12">
        <v>0</v>
      </c>
      <c r="P1171" s="12">
        <v>10</v>
      </c>
      <c r="Q1171" s="87">
        <v>600</v>
      </c>
      <c r="R1171" s="12">
        <v>7.81</v>
      </c>
      <c r="S1171" s="12">
        <v>4.6859999999999999</v>
      </c>
      <c r="T1171" s="12">
        <f>STOCK[[#This Row],[Costo Unitario (USD)]]+STOCK[[#This Row],[Costo Envío (USD)]]+STOCK[[#This Row],[Comisión 10%]]</f>
        <v>18.186</v>
      </c>
      <c r="U1171" s="12">
        <f>STOCK[[#This Row],[Costo total]]*1.5</f>
        <v>27.279</v>
      </c>
      <c r="V1171" s="12">
        <v>35</v>
      </c>
      <c r="W1171" s="12">
        <f>STOCK[[#This Row],[Precio Final]]-STOCK[[#This Row],[Costo total]]</f>
        <v>16.814</v>
      </c>
      <c r="X1171" s="12">
        <f>STOCK[[#This Row],[Ganancia Unitaria]]*STOCK[[#This Row],[Salidas]]</f>
        <v>0</v>
      </c>
      <c r="Y1171" s="12" t="s">
        <v>2753</v>
      </c>
      <c r="AA1171" s="12">
        <f>STOCK[[#This Row],[Costo total]]*STOCK[[#This Row],[Entradas]]</f>
        <v>18.186</v>
      </c>
      <c r="AB1171" s="12">
        <f>STOCK[[#This Row],[Stock Actual]]*STOCK[[#This Row],[Costo total]]</f>
        <v>18.186</v>
      </c>
    </row>
    <row r="1172" spans="1:28" s="7" customFormat="1" ht="50" customHeight="1" x14ac:dyDescent="0.15">
      <c r="A1172" s="7" t="s">
        <v>2736</v>
      </c>
      <c r="B1172" s="70"/>
      <c r="C1172" s="7" t="s">
        <v>4</v>
      </c>
      <c r="D1172" s="7" t="s">
        <v>2752</v>
      </c>
      <c r="E1172" s="7" t="s">
        <v>2742</v>
      </c>
      <c r="F1172" s="7" t="s">
        <v>250</v>
      </c>
      <c r="G1172" s="7" t="s">
        <v>2713</v>
      </c>
      <c r="H1172" s="7">
        <f>STOCK[[#This Row],[Precio Final]]</f>
        <v>40</v>
      </c>
      <c r="I1172" s="7">
        <f>STOCK[[#This Row],[Precio Venta Ideal (x1.5)]]</f>
        <v>37.228875000000002</v>
      </c>
      <c r="J1172" s="8">
        <v>1</v>
      </c>
      <c r="K1172" s="8">
        <f>SUMIFS(VENTAS[Cantidad],VENTAS[Código del producto Vendido],STOCK[[#This Row],[Code]])</f>
        <v>1</v>
      </c>
      <c r="L1172" s="8">
        <f>STOCK[[#This Row],[Entradas]]-STOCK[[#This Row],[Salidas]]</f>
        <v>0</v>
      </c>
      <c r="M1172" s="7">
        <f>STOCK[[#This Row],[Precio Final]]*10%</f>
        <v>4</v>
      </c>
      <c r="N1172" s="7">
        <v>0</v>
      </c>
      <c r="O1172" s="7">
        <v>0</v>
      </c>
      <c r="P1172" s="7">
        <v>17.5</v>
      </c>
      <c r="Q1172" s="8">
        <v>425</v>
      </c>
      <c r="R1172" s="7">
        <v>7.81</v>
      </c>
      <c r="S1172" s="7">
        <v>3.3192499999999998</v>
      </c>
      <c r="T1172" s="12">
        <f>STOCK[[#This Row],[Costo Unitario (USD)]]+STOCK[[#This Row],[Costo Envío (USD)]]+STOCK[[#This Row],[Comisión 10%]]</f>
        <v>24.81925</v>
      </c>
      <c r="U1172" s="7">
        <f>STOCK[[#This Row],[Costo total]]*1.5</f>
        <v>37.228875000000002</v>
      </c>
      <c r="V1172" s="7">
        <v>40</v>
      </c>
      <c r="W1172" s="7">
        <f>STOCK[[#This Row],[Precio Final]]-STOCK[[#This Row],[Costo total]]</f>
        <v>15.18075</v>
      </c>
      <c r="X1172" s="7">
        <f>STOCK[[#This Row],[Ganancia Unitaria]]*STOCK[[#This Row],[Salidas]]</f>
        <v>15.18075</v>
      </c>
      <c r="Y1172" s="7" t="s">
        <v>2753</v>
      </c>
      <c r="AA1172" s="7">
        <f>STOCK[[#This Row],[Costo total]]*STOCK[[#This Row],[Entradas]]</f>
        <v>24.81925</v>
      </c>
      <c r="AB1172" s="7">
        <f>STOCK[[#This Row],[Stock Actual]]*STOCK[[#This Row],[Costo total]]</f>
        <v>0</v>
      </c>
    </row>
    <row r="1173" spans="1:28" s="12" customFormat="1" ht="50" customHeight="1" x14ac:dyDescent="0.15">
      <c r="A1173" s="12" t="s">
        <v>2737</v>
      </c>
      <c r="B1173" s="70"/>
      <c r="C1173" s="12" t="s">
        <v>4</v>
      </c>
      <c r="D1173" s="12" t="s">
        <v>2752</v>
      </c>
      <c r="E1173" s="12" t="s">
        <v>2742</v>
      </c>
      <c r="F1173" s="12" t="s">
        <v>551</v>
      </c>
      <c r="G1173" s="12" t="s">
        <v>2713</v>
      </c>
      <c r="H1173" s="12">
        <f>STOCK[[#This Row],[Precio Final]]</f>
        <v>40</v>
      </c>
      <c r="I1173" s="12">
        <f>STOCK[[#This Row],[Precio Venta Ideal (x1.5)]]</f>
        <v>37.228875000000002</v>
      </c>
      <c r="J1173" s="87">
        <v>1</v>
      </c>
      <c r="K1173" s="87">
        <f>SUMIFS(VENTAS[Cantidad],VENTAS[Código del producto Vendido],STOCK[[#This Row],[Code]])</f>
        <v>1</v>
      </c>
      <c r="L1173" s="87">
        <f>STOCK[[#This Row],[Entradas]]-STOCK[[#This Row],[Salidas]]</f>
        <v>0</v>
      </c>
      <c r="M1173" s="12">
        <f>STOCK[[#This Row],[Precio Final]]*10%</f>
        <v>4</v>
      </c>
      <c r="N1173" s="12">
        <v>0</v>
      </c>
      <c r="O1173" s="12">
        <v>0</v>
      </c>
      <c r="P1173" s="12">
        <v>17.5</v>
      </c>
      <c r="Q1173" s="87">
        <v>425</v>
      </c>
      <c r="R1173" s="12">
        <v>7.81</v>
      </c>
      <c r="S1173" s="12">
        <v>3.3192499999999998</v>
      </c>
      <c r="T1173" s="12">
        <f>STOCK[[#This Row],[Costo Unitario (USD)]]+STOCK[[#This Row],[Costo Envío (USD)]]+STOCK[[#This Row],[Comisión 10%]]</f>
        <v>24.81925</v>
      </c>
      <c r="U1173" s="12">
        <f>STOCK[[#This Row],[Costo total]]*1.5</f>
        <v>37.228875000000002</v>
      </c>
      <c r="V1173" s="12">
        <v>40</v>
      </c>
      <c r="W1173" s="12">
        <f>STOCK[[#This Row],[Precio Final]]-STOCK[[#This Row],[Costo total]]</f>
        <v>15.18075</v>
      </c>
      <c r="X1173" s="12">
        <f>STOCK[[#This Row],[Ganancia Unitaria]]*STOCK[[#This Row],[Salidas]]</f>
        <v>15.18075</v>
      </c>
      <c r="Y1173" s="12" t="s">
        <v>2753</v>
      </c>
      <c r="AA1173" s="12">
        <f>STOCK[[#This Row],[Costo total]]*STOCK[[#This Row],[Entradas]]</f>
        <v>24.81925</v>
      </c>
      <c r="AB1173" s="12">
        <f>STOCK[[#This Row],[Stock Actual]]*STOCK[[#This Row],[Costo total]]</f>
        <v>0</v>
      </c>
    </row>
    <row r="1174" spans="1:28" s="7" customFormat="1" ht="50" customHeight="1" x14ac:dyDescent="0.15">
      <c r="A1174" s="7" t="s">
        <v>2738</v>
      </c>
      <c r="B1174" s="70"/>
      <c r="C1174" s="7" t="s">
        <v>4</v>
      </c>
      <c r="D1174" s="7" t="s">
        <v>2752</v>
      </c>
      <c r="E1174" s="7" t="s">
        <v>2743</v>
      </c>
      <c r="F1174" s="7" t="s">
        <v>252</v>
      </c>
      <c r="G1174" s="7" t="s">
        <v>2713</v>
      </c>
      <c r="H1174" s="7">
        <f>STOCK[[#This Row],[Precio Final]]</f>
        <v>50</v>
      </c>
      <c r="I1174" s="7">
        <f>STOCK[[#This Row],[Precio Venta Ideal (x1.5)]]</f>
        <v>52.416075000000006</v>
      </c>
      <c r="J1174" s="8">
        <v>1</v>
      </c>
      <c r="K1174" s="8">
        <f>SUMIFS(VENTAS[Cantidad],VENTAS[Código del producto Vendido],STOCK[[#This Row],[Code]])</f>
        <v>0</v>
      </c>
      <c r="L1174" s="8">
        <f>STOCK[[#This Row],[Entradas]]-STOCK[[#This Row],[Salidas]]</f>
        <v>1</v>
      </c>
      <c r="M1174" s="7">
        <f>STOCK[[#This Row],[Precio Final]]*10%</f>
        <v>5</v>
      </c>
      <c r="N1174" s="7">
        <v>0</v>
      </c>
      <c r="O1174" s="7">
        <v>0</v>
      </c>
      <c r="P1174" s="7">
        <v>26</v>
      </c>
      <c r="Q1174" s="8">
        <v>505</v>
      </c>
      <c r="R1174" s="7">
        <v>7.81</v>
      </c>
      <c r="S1174" s="7">
        <v>3.9440499999999998</v>
      </c>
      <c r="T1174" s="12">
        <f>STOCK[[#This Row],[Costo Unitario (USD)]]+STOCK[[#This Row],[Costo Envío (USD)]]+STOCK[[#This Row],[Comisión 10%]]</f>
        <v>34.944050000000004</v>
      </c>
      <c r="U1174" s="7">
        <f>STOCK[[#This Row],[Costo total]]*1.5</f>
        <v>52.416075000000006</v>
      </c>
      <c r="V1174" s="7">
        <v>50</v>
      </c>
      <c r="W1174" s="7">
        <f>STOCK[[#This Row],[Precio Final]]-STOCK[[#This Row],[Costo total]]</f>
        <v>15.055949999999996</v>
      </c>
      <c r="X1174" s="7">
        <f>STOCK[[#This Row],[Ganancia Unitaria]]*STOCK[[#This Row],[Salidas]]</f>
        <v>0</v>
      </c>
      <c r="Y1174" s="7" t="s">
        <v>2753</v>
      </c>
      <c r="AA1174" s="7">
        <f>STOCK[[#This Row],[Costo total]]*STOCK[[#This Row],[Entradas]]</f>
        <v>34.944050000000004</v>
      </c>
      <c r="AB1174" s="7">
        <f>STOCK[[#This Row],[Stock Actual]]*STOCK[[#This Row],[Costo total]]</f>
        <v>34.944050000000004</v>
      </c>
    </row>
    <row r="1175" spans="1:28" s="12" customFormat="1" ht="50" customHeight="1" x14ac:dyDescent="0.15">
      <c r="A1175" s="12" t="s">
        <v>2739</v>
      </c>
      <c r="B1175" s="70"/>
      <c r="C1175" s="12" t="s">
        <v>4</v>
      </c>
      <c r="D1175" s="12" t="s">
        <v>2752</v>
      </c>
      <c r="E1175" s="12" t="s">
        <v>2744</v>
      </c>
      <c r="F1175" s="12" t="s">
        <v>252</v>
      </c>
      <c r="G1175" s="12" t="s">
        <v>2713</v>
      </c>
      <c r="H1175" s="12">
        <f>STOCK[[#This Row],[Precio Final]]</f>
        <v>40</v>
      </c>
      <c r="I1175" s="12">
        <f>STOCK[[#This Row],[Precio Venta Ideal (x1.5)]]</f>
        <v>37.671075000000002</v>
      </c>
      <c r="J1175" s="87">
        <v>1</v>
      </c>
      <c r="K1175" s="87">
        <f>SUMIFS(VENTAS[Cantidad],VENTAS[Código del producto Vendido],STOCK[[#This Row],[Code]])</f>
        <v>0</v>
      </c>
      <c r="L1175" s="87">
        <f>STOCK[[#This Row],[Entradas]]-STOCK[[#This Row],[Salidas]]</f>
        <v>1</v>
      </c>
      <c r="M1175" s="12">
        <f>STOCK[[#This Row],[Precio Final]]*10%</f>
        <v>4</v>
      </c>
      <c r="N1175" s="12">
        <v>0</v>
      </c>
      <c r="O1175" s="12">
        <v>0</v>
      </c>
      <c r="P1175" s="12">
        <v>17.170000000000002</v>
      </c>
      <c r="Q1175" s="87">
        <v>505</v>
      </c>
      <c r="R1175" s="12">
        <v>7.81</v>
      </c>
      <c r="S1175" s="12">
        <v>3.9440499999999998</v>
      </c>
      <c r="T1175" s="12">
        <f>STOCK[[#This Row],[Costo Unitario (USD)]]+STOCK[[#This Row],[Costo Envío (USD)]]+STOCK[[#This Row],[Comisión 10%]]</f>
        <v>25.114050000000002</v>
      </c>
      <c r="U1175" s="12">
        <f>STOCK[[#This Row],[Costo total]]*1.5</f>
        <v>37.671075000000002</v>
      </c>
      <c r="V1175" s="12">
        <v>40</v>
      </c>
      <c r="W1175" s="12">
        <f>STOCK[[#This Row],[Precio Final]]-STOCK[[#This Row],[Costo total]]</f>
        <v>14.885949999999998</v>
      </c>
      <c r="X1175" s="12">
        <f>STOCK[[#This Row],[Ganancia Unitaria]]*STOCK[[#This Row],[Salidas]]</f>
        <v>0</v>
      </c>
      <c r="Y1175" s="12" t="s">
        <v>2753</v>
      </c>
      <c r="AA1175" s="12">
        <f>STOCK[[#This Row],[Costo total]]*STOCK[[#This Row],[Entradas]]</f>
        <v>25.114050000000002</v>
      </c>
      <c r="AB1175" s="12">
        <f>STOCK[[#This Row],[Stock Actual]]*STOCK[[#This Row],[Costo total]]</f>
        <v>25.114050000000002</v>
      </c>
    </row>
    <row r="1176" spans="1:28" s="7" customFormat="1" ht="50" customHeight="1" x14ac:dyDescent="0.15">
      <c r="A1176" s="7" t="s">
        <v>2745</v>
      </c>
      <c r="B1176" s="70"/>
      <c r="C1176" s="7" t="s">
        <v>4</v>
      </c>
      <c r="D1176" s="7" t="s">
        <v>2752</v>
      </c>
      <c r="E1176" s="7" t="s">
        <v>2748</v>
      </c>
      <c r="F1176" s="7" t="s">
        <v>250</v>
      </c>
      <c r="G1176" s="7" t="s">
        <v>2713</v>
      </c>
      <c r="H1176" s="7">
        <f>STOCK[[#This Row],[Precio Final]]</f>
        <v>35</v>
      </c>
      <c r="I1176" s="7">
        <f>STOCK[[#This Row],[Precio Venta Ideal (x1.5)]]</f>
        <v>41.576099999999997</v>
      </c>
      <c r="J1176" s="8">
        <v>2</v>
      </c>
      <c r="K1176" s="8">
        <f>SUMIFS(VENTAS[Cantidad],VENTAS[Código del producto Vendido],STOCK[[#This Row],[Code]])</f>
        <v>1</v>
      </c>
      <c r="L1176" s="8">
        <f>STOCK[[#This Row],[Entradas]]-STOCK[[#This Row],[Salidas]]</f>
        <v>1</v>
      </c>
      <c r="M1176" s="7">
        <f>STOCK[[#This Row],[Precio Final]]*10%</f>
        <v>3.5</v>
      </c>
      <c r="N1176" s="7">
        <v>0</v>
      </c>
      <c r="O1176" s="7">
        <v>0</v>
      </c>
      <c r="P1176" s="7">
        <v>20</v>
      </c>
      <c r="Q1176" s="8">
        <v>540</v>
      </c>
      <c r="R1176" s="7">
        <v>7.81</v>
      </c>
      <c r="S1176" s="7">
        <v>4.2173999999999996</v>
      </c>
      <c r="T1176" s="12">
        <f>STOCK[[#This Row],[Costo Unitario (USD)]]+STOCK[[#This Row],[Costo Envío (USD)]]+STOCK[[#This Row],[Comisión 10%]]</f>
        <v>27.717399999999998</v>
      </c>
      <c r="U1176" s="7">
        <f>STOCK[[#This Row],[Costo total]]*1.5</f>
        <v>41.576099999999997</v>
      </c>
      <c r="V1176" s="7">
        <v>35</v>
      </c>
      <c r="W1176" s="7">
        <f>STOCK[[#This Row],[Precio Final]]-STOCK[[#This Row],[Costo total]]</f>
        <v>7.2826000000000022</v>
      </c>
      <c r="X1176" s="7">
        <f>STOCK[[#This Row],[Ganancia Unitaria]]*STOCK[[#This Row],[Salidas]]</f>
        <v>7.2826000000000022</v>
      </c>
      <c r="Y1176" s="7" t="s">
        <v>2753</v>
      </c>
      <c r="AA1176" s="7">
        <f>STOCK[[#This Row],[Costo total]]*STOCK[[#This Row],[Entradas]]</f>
        <v>55.434799999999996</v>
      </c>
      <c r="AB1176" s="7">
        <f>STOCK[[#This Row],[Stock Actual]]*STOCK[[#This Row],[Costo total]]</f>
        <v>27.717399999999998</v>
      </c>
    </row>
    <row r="1177" spans="1:28" s="12" customFormat="1" ht="50" customHeight="1" x14ac:dyDescent="0.15">
      <c r="A1177" s="12" t="s">
        <v>2746</v>
      </c>
      <c r="B1177" s="70"/>
      <c r="C1177" s="12" t="s">
        <v>4</v>
      </c>
      <c r="D1177" s="12" t="s">
        <v>2752</v>
      </c>
      <c r="E1177" s="12" t="s">
        <v>2748</v>
      </c>
      <c r="F1177" s="12" t="s">
        <v>551</v>
      </c>
      <c r="G1177" s="12" t="s">
        <v>2713</v>
      </c>
      <c r="H1177" s="12">
        <f>STOCK[[#This Row],[Precio Final]]</f>
        <v>35</v>
      </c>
      <c r="I1177" s="12">
        <f>STOCK[[#This Row],[Precio Venta Ideal (x1.5)]]</f>
        <v>41.576099999999997</v>
      </c>
      <c r="J1177" s="87">
        <v>2</v>
      </c>
      <c r="K1177" s="87">
        <f>SUMIFS(VENTAS[Cantidad],VENTAS[Código del producto Vendido],STOCK[[#This Row],[Code]])</f>
        <v>2</v>
      </c>
      <c r="L1177" s="87">
        <f>STOCK[[#This Row],[Entradas]]-STOCK[[#This Row],[Salidas]]</f>
        <v>0</v>
      </c>
      <c r="M1177" s="12">
        <f>STOCK[[#This Row],[Precio Final]]*10%</f>
        <v>3.5</v>
      </c>
      <c r="N1177" s="12">
        <v>0</v>
      </c>
      <c r="O1177" s="12">
        <v>0</v>
      </c>
      <c r="P1177" s="12">
        <v>20</v>
      </c>
      <c r="Q1177" s="87">
        <v>540</v>
      </c>
      <c r="R1177" s="12">
        <v>7.81</v>
      </c>
      <c r="S1177" s="12">
        <v>4.2173999999999996</v>
      </c>
      <c r="T1177" s="12">
        <f>STOCK[[#This Row],[Costo Unitario (USD)]]+STOCK[[#This Row],[Costo Envío (USD)]]+STOCK[[#This Row],[Comisión 10%]]</f>
        <v>27.717399999999998</v>
      </c>
      <c r="U1177" s="12">
        <f>STOCK[[#This Row],[Costo total]]*1.5</f>
        <v>41.576099999999997</v>
      </c>
      <c r="V1177" s="12">
        <v>35</v>
      </c>
      <c r="W1177" s="12">
        <f>STOCK[[#This Row],[Precio Final]]-STOCK[[#This Row],[Costo total]]</f>
        <v>7.2826000000000022</v>
      </c>
      <c r="X1177" s="12">
        <f>STOCK[[#This Row],[Ganancia Unitaria]]*STOCK[[#This Row],[Salidas]]</f>
        <v>14.565200000000004</v>
      </c>
      <c r="Y1177" s="12" t="s">
        <v>2753</v>
      </c>
      <c r="AA1177" s="12">
        <f>STOCK[[#This Row],[Costo total]]*STOCK[[#This Row],[Entradas]]</f>
        <v>55.434799999999996</v>
      </c>
      <c r="AB1177" s="12">
        <f>STOCK[[#This Row],[Stock Actual]]*STOCK[[#This Row],[Costo total]]</f>
        <v>0</v>
      </c>
    </row>
    <row r="1178" spans="1:28" s="7" customFormat="1" ht="50" customHeight="1" x14ac:dyDescent="0.15">
      <c r="A1178" s="7" t="s">
        <v>2747</v>
      </c>
      <c r="B1178" s="70"/>
      <c r="C1178" s="7" t="s">
        <v>4</v>
      </c>
      <c r="D1178" s="7" t="s">
        <v>2752</v>
      </c>
      <c r="E1178" s="7" t="s">
        <v>2748</v>
      </c>
      <c r="F1178" s="7" t="s">
        <v>252</v>
      </c>
      <c r="G1178" s="7" t="s">
        <v>2713</v>
      </c>
      <c r="H1178" s="7">
        <f>STOCK[[#This Row],[Precio Final]]</f>
        <v>35</v>
      </c>
      <c r="I1178" s="7">
        <f>STOCK[[#This Row],[Precio Venta Ideal (x1.5)]]</f>
        <v>41.576099999999997</v>
      </c>
      <c r="J1178" s="8">
        <v>2</v>
      </c>
      <c r="K1178" s="8">
        <f>SUMIFS(VENTAS[Cantidad],VENTAS[Código del producto Vendido],STOCK[[#This Row],[Code]])</f>
        <v>1</v>
      </c>
      <c r="L1178" s="8">
        <f>STOCK[[#This Row],[Entradas]]-STOCK[[#This Row],[Salidas]]</f>
        <v>1</v>
      </c>
      <c r="M1178" s="7">
        <f>STOCK[[#This Row],[Precio Final]]*10%</f>
        <v>3.5</v>
      </c>
      <c r="N1178" s="7">
        <v>0</v>
      </c>
      <c r="O1178" s="7">
        <v>0</v>
      </c>
      <c r="P1178" s="7">
        <v>20</v>
      </c>
      <c r="Q1178" s="8">
        <v>540</v>
      </c>
      <c r="R1178" s="7">
        <v>7.81</v>
      </c>
      <c r="S1178" s="7">
        <v>4.2173999999999996</v>
      </c>
      <c r="T1178" s="12">
        <f>STOCK[[#This Row],[Costo Unitario (USD)]]+STOCK[[#This Row],[Costo Envío (USD)]]+STOCK[[#This Row],[Comisión 10%]]</f>
        <v>27.717399999999998</v>
      </c>
      <c r="U1178" s="7">
        <f>STOCK[[#This Row],[Costo total]]*1.5</f>
        <v>41.576099999999997</v>
      </c>
      <c r="V1178" s="7">
        <v>35</v>
      </c>
      <c r="W1178" s="7">
        <f>STOCK[[#This Row],[Precio Final]]-STOCK[[#This Row],[Costo total]]</f>
        <v>7.2826000000000022</v>
      </c>
      <c r="X1178" s="7">
        <f>STOCK[[#This Row],[Ganancia Unitaria]]*STOCK[[#This Row],[Salidas]]</f>
        <v>7.2826000000000022</v>
      </c>
      <c r="Y1178" s="7" t="s">
        <v>2753</v>
      </c>
      <c r="AA1178" s="7">
        <f>STOCK[[#This Row],[Costo total]]*STOCK[[#This Row],[Entradas]]</f>
        <v>55.434799999999996</v>
      </c>
      <c r="AB1178" s="7">
        <f>STOCK[[#This Row],[Stock Actual]]*STOCK[[#This Row],[Costo total]]</f>
        <v>27.717399999999998</v>
      </c>
    </row>
    <row r="1179" spans="1:28" s="12" customFormat="1" ht="50" customHeight="1" x14ac:dyDescent="0.15">
      <c r="A1179" s="12" t="s">
        <v>2749</v>
      </c>
      <c r="B1179" s="70"/>
      <c r="C1179" s="12" t="s">
        <v>4</v>
      </c>
      <c r="D1179" s="12" t="s">
        <v>2752</v>
      </c>
      <c r="E1179" s="12" t="s">
        <v>2748</v>
      </c>
      <c r="F1179" s="12" t="s">
        <v>1518</v>
      </c>
      <c r="G1179" s="12" t="s">
        <v>2713</v>
      </c>
      <c r="H1179" s="12">
        <f>STOCK[[#This Row],[Precio Final]]</f>
        <v>35</v>
      </c>
      <c r="I1179" s="12">
        <f>STOCK[[#This Row],[Precio Venta Ideal (x1.5)]]</f>
        <v>41.576099999999997</v>
      </c>
      <c r="J1179" s="87">
        <v>2</v>
      </c>
      <c r="K1179" s="87">
        <f>SUMIFS(VENTAS[Cantidad],VENTAS[Código del producto Vendido],STOCK[[#This Row],[Code]])</f>
        <v>0</v>
      </c>
      <c r="L1179" s="87">
        <f>STOCK[[#This Row],[Entradas]]-STOCK[[#This Row],[Salidas]]</f>
        <v>2</v>
      </c>
      <c r="M1179" s="12">
        <f>STOCK[[#This Row],[Precio Final]]*10%</f>
        <v>3.5</v>
      </c>
      <c r="N1179" s="12">
        <v>0</v>
      </c>
      <c r="O1179" s="12">
        <v>0</v>
      </c>
      <c r="P1179" s="12">
        <v>20</v>
      </c>
      <c r="Q1179" s="87">
        <v>540</v>
      </c>
      <c r="R1179" s="12">
        <v>7.81</v>
      </c>
      <c r="S1179" s="12">
        <v>4.2173999999999996</v>
      </c>
      <c r="T1179" s="12">
        <f>STOCK[[#This Row],[Costo Unitario (USD)]]+STOCK[[#This Row],[Costo Envío (USD)]]+STOCK[[#This Row],[Comisión 10%]]</f>
        <v>27.717399999999998</v>
      </c>
      <c r="U1179" s="12">
        <f>STOCK[[#This Row],[Costo total]]*1.5</f>
        <v>41.576099999999997</v>
      </c>
      <c r="V1179" s="12">
        <v>35</v>
      </c>
      <c r="W1179" s="12">
        <f>STOCK[[#This Row],[Precio Final]]-STOCK[[#This Row],[Costo total]]</f>
        <v>7.2826000000000022</v>
      </c>
      <c r="X1179" s="12">
        <f>STOCK[[#This Row],[Ganancia Unitaria]]*STOCK[[#This Row],[Salidas]]</f>
        <v>0</v>
      </c>
      <c r="Y1179" s="12" t="s">
        <v>2753</v>
      </c>
      <c r="AA1179" s="12">
        <f>STOCK[[#This Row],[Costo total]]*STOCK[[#This Row],[Entradas]]</f>
        <v>55.434799999999996</v>
      </c>
      <c r="AB1179" s="12">
        <f>STOCK[[#This Row],[Stock Actual]]*STOCK[[#This Row],[Costo total]]</f>
        <v>55.434799999999996</v>
      </c>
    </row>
    <row r="1180" spans="1:28" s="7" customFormat="1" ht="50" customHeight="1" x14ac:dyDescent="0.15">
      <c r="A1180" s="7" t="s">
        <v>2761</v>
      </c>
      <c r="B1180" s="70"/>
      <c r="C1180" s="7" t="s">
        <v>4</v>
      </c>
      <c r="D1180" s="7" t="s">
        <v>1911</v>
      </c>
      <c r="E1180" s="7" t="s">
        <v>2771</v>
      </c>
      <c r="F1180" s="7" t="s">
        <v>238</v>
      </c>
      <c r="G1180" s="7" t="s">
        <v>69</v>
      </c>
      <c r="H1180" s="7">
        <f>STOCK[[#This Row],[Precio Final]]</f>
        <v>18</v>
      </c>
      <c r="I1180" s="7">
        <f>STOCK[[#This Row],[Precio Venta Ideal (x1.5)]]</f>
        <v>19.110000000000003</v>
      </c>
      <c r="J1180" s="8">
        <v>2</v>
      </c>
      <c r="K1180" s="8">
        <f>SUMIFS(VENTAS[Cantidad],VENTAS[Código del producto Vendido],STOCK[[#This Row],[Code]])</f>
        <v>0</v>
      </c>
      <c r="L1180" s="8">
        <f>STOCK[[#This Row],[Entradas]]-STOCK[[#This Row],[Salidas]]</f>
        <v>2</v>
      </c>
      <c r="M1180" s="7">
        <f>STOCK[[#This Row],[Precio Final]]*10%</f>
        <v>1.8</v>
      </c>
      <c r="N1180" s="7">
        <v>0</v>
      </c>
      <c r="O1180" s="7">
        <v>0</v>
      </c>
      <c r="P1180" s="7">
        <v>8.9700000000000006</v>
      </c>
      <c r="Q1180" s="8">
        <v>0</v>
      </c>
      <c r="R1180" s="7">
        <v>0</v>
      </c>
      <c r="S1180" s="7">
        <v>1.97</v>
      </c>
      <c r="T1180" s="12">
        <f>STOCK[[#This Row],[Costo Unitario (USD)]]+STOCK[[#This Row],[Costo Envío (USD)]]+STOCK[[#This Row],[Comisión 10%]]</f>
        <v>12.740000000000002</v>
      </c>
      <c r="U1180" s="7">
        <f>STOCK[[#This Row],[Costo total]]*1.5</f>
        <v>19.110000000000003</v>
      </c>
      <c r="V1180" s="7">
        <v>18</v>
      </c>
      <c r="W1180" s="7">
        <f>STOCK[[#This Row],[Precio Final]]-STOCK[[#This Row],[Costo total]]</f>
        <v>5.259999999999998</v>
      </c>
      <c r="X1180" s="7">
        <f>STOCK[[#This Row],[Ganancia Unitaria]]*STOCK[[#This Row],[Salidas]]</f>
        <v>0</v>
      </c>
      <c r="AA1180" s="7">
        <f>STOCK[[#This Row],[Costo total]]*STOCK[[#This Row],[Entradas]]</f>
        <v>25.480000000000004</v>
      </c>
      <c r="AB1180" s="7">
        <f>STOCK[[#This Row],[Stock Actual]]*STOCK[[#This Row],[Costo total]]</f>
        <v>25.480000000000004</v>
      </c>
    </row>
    <row r="1181" spans="1:28" s="12" customFormat="1" ht="50" customHeight="1" x14ac:dyDescent="0.15">
      <c r="A1181" s="12" t="s">
        <v>2762</v>
      </c>
      <c r="B1181" s="70"/>
      <c r="C1181" s="12" t="s">
        <v>4</v>
      </c>
      <c r="D1181" s="12" t="s">
        <v>1911</v>
      </c>
      <c r="E1181" s="12" t="s">
        <v>2771</v>
      </c>
      <c r="F1181" s="12" t="s">
        <v>241</v>
      </c>
      <c r="G1181" s="12" t="s">
        <v>69</v>
      </c>
      <c r="H1181" s="12">
        <f>STOCK[[#This Row],[Precio Final]]</f>
        <v>18</v>
      </c>
      <c r="I1181" s="12">
        <f>STOCK[[#This Row],[Precio Venta Ideal (x1.5)]]</f>
        <v>19.110000000000003</v>
      </c>
      <c r="J1181" s="87">
        <v>2</v>
      </c>
      <c r="K1181" s="87">
        <f>SUMIFS(VENTAS[Cantidad],VENTAS[Código del producto Vendido],STOCK[[#This Row],[Code]])</f>
        <v>2</v>
      </c>
      <c r="L1181" s="87">
        <f>STOCK[[#This Row],[Entradas]]-STOCK[[#This Row],[Salidas]]</f>
        <v>0</v>
      </c>
      <c r="M1181" s="12">
        <f>STOCK[[#This Row],[Precio Final]]*10%</f>
        <v>1.8</v>
      </c>
      <c r="N1181" s="12">
        <v>0</v>
      </c>
      <c r="O1181" s="12">
        <v>0</v>
      </c>
      <c r="P1181" s="12">
        <v>8.9700000000000006</v>
      </c>
      <c r="Q1181" s="87">
        <v>0</v>
      </c>
      <c r="R1181" s="12">
        <v>0</v>
      </c>
      <c r="S1181" s="12">
        <v>1.97</v>
      </c>
      <c r="T1181" s="12">
        <f>STOCK[[#This Row],[Costo Unitario (USD)]]+STOCK[[#This Row],[Costo Envío (USD)]]+STOCK[[#This Row],[Comisión 10%]]</f>
        <v>12.740000000000002</v>
      </c>
      <c r="U1181" s="12">
        <f>STOCK[[#This Row],[Costo total]]*1.5</f>
        <v>19.110000000000003</v>
      </c>
      <c r="V1181" s="12">
        <v>18</v>
      </c>
      <c r="W1181" s="12">
        <f>STOCK[[#This Row],[Precio Final]]-STOCK[[#This Row],[Costo total]]</f>
        <v>5.259999999999998</v>
      </c>
      <c r="X1181" s="12">
        <f>STOCK[[#This Row],[Ganancia Unitaria]]*STOCK[[#This Row],[Salidas]]</f>
        <v>10.519999999999996</v>
      </c>
      <c r="AA1181" s="12">
        <f>STOCK[[#This Row],[Costo total]]*STOCK[[#This Row],[Entradas]]</f>
        <v>25.480000000000004</v>
      </c>
      <c r="AB1181" s="12">
        <f>STOCK[[#This Row],[Stock Actual]]*STOCK[[#This Row],[Costo total]]</f>
        <v>0</v>
      </c>
    </row>
    <row r="1182" spans="1:28" s="7" customFormat="1" ht="50" customHeight="1" x14ac:dyDescent="0.15">
      <c r="A1182" s="7" t="s">
        <v>2763</v>
      </c>
      <c r="B1182" s="70"/>
      <c r="C1182" s="7" t="s">
        <v>4</v>
      </c>
      <c r="D1182" s="7" t="s">
        <v>1911</v>
      </c>
      <c r="E1182" s="7" t="s">
        <v>2771</v>
      </c>
      <c r="F1182" s="7" t="s">
        <v>241</v>
      </c>
      <c r="G1182" s="7" t="s">
        <v>69</v>
      </c>
      <c r="H1182" s="7">
        <f>STOCK[[#This Row],[Precio Final]]</f>
        <v>18</v>
      </c>
      <c r="I1182" s="7">
        <f>STOCK[[#This Row],[Precio Venta Ideal (x1.5)]]</f>
        <v>19.110000000000003</v>
      </c>
      <c r="J1182" s="8">
        <v>3</v>
      </c>
      <c r="K1182" s="8">
        <f>SUMIFS(VENTAS[Cantidad],VENTAS[Código del producto Vendido],STOCK[[#This Row],[Code]])</f>
        <v>1</v>
      </c>
      <c r="L1182" s="8">
        <f>STOCK[[#This Row],[Entradas]]-STOCK[[#This Row],[Salidas]]</f>
        <v>2</v>
      </c>
      <c r="M1182" s="7">
        <f>STOCK[[#This Row],[Precio Final]]*10%</f>
        <v>1.8</v>
      </c>
      <c r="N1182" s="7">
        <v>0</v>
      </c>
      <c r="O1182" s="7">
        <v>0</v>
      </c>
      <c r="P1182" s="7">
        <v>8.9700000000000006</v>
      </c>
      <c r="Q1182" s="8">
        <v>0</v>
      </c>
      <c r="R1182" s="7">
        <v>0</v>
      </c>
      <c r="S1182" s="7">
        <v>1.97</v>
      </c>
      <c r="T1182" s="12">
        <f>STOCK[[#This Row],[Costo Unitario (USD)]]+STOCK[[#This Row],[Costo Envío (USD)]]+STOCK[[#This Row],[Comisión 10%]]</f>
        <v>12.740000000000002</v>
      </c>
      <c r="U1182" s="7">
        <f>STOCK[[#This Row],[Costo total]]*1.5</f>
        <v>19.110000000000003</v>
      </c>
      <c r="V1182" s="7">
        <v>18</v>
      </c>
      <c r="W1182" s="7">
        <f>STOCK[[#This Row],[Precio Final]]-STOCK[[#This Row],[Costo total]]</f>
        <v>5.259999999999998</v>
      </c>
      <c r="X1182" s="7">
        <f>STOCK[[#This Row],[Ganancia Unitaria]]*STOCK[[#This Row],[Salidas]]</f>
        <v>5.259999999999998</v>
      </c>
      <c r="AA1182" s="7">
        <f>STOCK[[#This Row],[Costo total]]*STOCK[[#This Row],[Entradas]]</f>
        <v>38.220000000000006</v>
      </c>
      <c r="AB1182" s="7">
        <f>STOCK[[#This Row],[Stock Actual]]*STOCK[[#This Row],[Costo total]]</f>
        <v>25.480000000000004</v>
      </c>
    </row>
    <row r="1183" spans="1:28" s="12" customFormat="1" ht="50" customHeight="1" x14ac:dyDescent="0.15">
      <c r="A1183" s="12" t="s">
        <v>2764</v>
      </c>
      <c r="B1183" s="70"/>
      <c r="C1183" s="12" t="s">
        <v>4</v>
      </c>
      <c r="D1183" s="12" t="s">
        <v>2228</v>
      </c>
      <c r="E1183" s="12" t="s">
        <v>2772</v>
      </c>
      <c r="F1183" s="12" t="s">
        <v>3123</v>
      </c>
      <c r="G1183" s="12" t="s">
        <v>69</v>
      </c>
      <c r="H1183" s="12">
        <f>STOCK[[#This Row],[Precio Final]]</f>
        <v>25</v>
      </c>
      <c r="I1183" s="12">
        <f>STOCK[[#This Row],[Precio Venta Ideal (x1.5)]]</f>
        <v>20.835000000000001</v>
      </c>
      <c r="J1183" s="87">
        <v>3</v>
      </c>
      <c r="K1183" s="87">
        <f>SUMIFS(VENTAS[Cantidad],VENTAS[Código del producto Vendido],STOCK[[#This Row],[Code]])</f>
        <v>2</v>
      </c>
      <c r="L1183" s="87">
        <f>STOCK[[#This Row],[Entradas]]-STOCK[[#This Row],[Salidas]]</f>
        <v>1</v>
      </c>
      <c r="M1183" s="12">
        <f>STOCK[[#This Row],[Precio Final]]*10%</f>
        <v>2.5</v>
      </c>
      <c r="N1183" s="12">
        <v>0</v>
      </c>
      <c r="O1183" s="12">
        <v>0</v>
      </c>
      <c r="P1183" s="12">
        <v>9.42</v>
      </c>
      <c r="Q1183" s="87">
        <v>0</v>
      </c>
      <c r="R1183" s="12">
        <v>0</v>
      </c>
      <c r="S1183" s="12">
        <v>1.97</v>
      </c>
      <c r="T1183" s="12">
        <f>STOCK[[#This Row],[Costo Unitario (USD)]]+STOCK[[#This Row],[Costo Envío (USD)]]+STOCK[[#This Row],[Comisión 10%]]</f>
        <v>13.89</v>
      </c>
      <c r="U1183" s="12">
        <f>STOCK[[#This Row],[Costo total]]*1.5</f>
        <v>20.835000000000001</v>
      </c>
      <c r="V1183" s="12">
        <v>25</v>
      </c>
      <c r="W1183" s="12">
        <f>STOCK[[#This Row],[Precio Final]]-STOCK[[#This Row],[Costo total]]</f>
        <v>11.11</v>
      </c>
      <c r="X1183" s="12">
        <f>STOCK[[#This Row],[Ganancia Unitaria]]*STOCK[[#This Row],[Salidas]]</f>
        <v>22.22</v>
      </c>
      <c r="AA1183" s="12">
        <f>STOCK[[#This Row],[Costo total]]*STOCK[[#This Row],[Entradas]]</f>
        <v>41.67</v>
      </c>
      <c r="AB1183" s="12">
        <f>STOCK[[#This Row],[Stock Actual]]*STOCK[[#This Row],[Costo total]]</f>
        <v>13.89</v>
      </c>
    </row>
    <row r="1184" spans="1:28" s="7" customFormat="1" ht="50" customHeight="1" x14ac:dyDescent="0.15">
      <c r="A1184" s="7" t="s">
        <v>2765</v>
      </c>
      <c r="B1184" s="70"/>
      <c r="C1184" s="7" t="s">
        <v>4</v>
      </c>
      <c r="D1184" s="7" t="s">
        <v>2228</v>
      </c>
      <c r="E1184" s="7" t="s">
        <v>3055</v>
      </c>
      <c r="G1184" s="7" t="s">
        <v>69</v>
      </c>
      <c r="H1184" s="7">
        <f>STOCK[[#This Row],[Precio Final]]</f>
        <v>25</v>
      </c>
      <c r="I1184" s="7">
        <f>STOCK[[#This Row],[Precio Venta Ideal (x1.5)]]</f>
        <v>21.254999999999999</v>
      </c>
      <c r="J1184" s="8">
        <v>4</v>
      </c>
      <c r="K1184" s="8">
        <f>SUMIFS(VENTAS[Cantidad],VENTAS[Código del producto Vendido],STOCK[[#This Row],[Code]])</f>
        <v>4</v>
      </c>
      <c r="L1184" s="8">
        <f>STOCK[[#This Row],[Entradas]]-STOCK[[#This Row],[Salidas]]</f>
        <v>0</v>
      </c>
      <c r="M1184" s="7">
        <f>STOCK[[#This Row],[Precio Final]]*10%</f>
        <v>2.5</v>
      </c>
      <c r="N1184" s="7">
        <v>0</v>
      </c>
      <c r="O1184" s="7">
        <v>0</v>
      </c>
      <c r="P1184" s="7">
        <v>9.6999999999999993</v>
      </c>
      <c r="Q1184" s="8">
        <v>0</v>
      </c>
      <c r="R1184" s="7">
        <v>0</v>
      </c>
      <c r="S1184" s="7">
        <v>1.97</v>
      </c>
      <c r="T1184" s="12">
        <f>STOCK[[#This Row],[Costo Unitario (USD)]]+STOCK[[#This Row],[Costo Envío (USD)]]+STOCK[[#This Row],[Comisión 10%]]</f>
        <v>14.17</v>
      </c>
      <c r="U1184" s="7">
        <f>STOCK[[#This Row],[Costo total]]*1.5</f>
        <v>21.254999999999999</v>
      </c>
      <c r="V1184" s="7">
        <v>25</v>
      </c>
      <c r="W1184" s="7">
        <f>STOCK[[#This Row],[Precio Final]]-STOCK[[#This Row],[Costo total]]</f>
        <v>10.83</v>
      </c>
      <c r="X1184" s="7">
        <f>STOCK[[#This Row],[Ganancia Unitaria]]*STOCK[[#This Row],[Salidas]]</f>
        <v>43.32</v>
      </c>
      <c r="AA1184" s="7">
        <f>STOCK[[#This Row],[Costo total]]*STOCK[[#This Row],[Entradas]]</f>
        <v>56.68</v>
      </c>
      <c r="AB1184" s="7">
        <f>STOCK[[#This Row],[Stock Actual]]*STOCK[[#This Row],[Costo total]]</f>
        <v>0</v>
      </c>
    </row>
    <row r="1185" spans="1:28" s="12" customFormat="1" ht="50" customHeight="1" x14ac:dyDescent="0.15">
      <c r="A1185" s="12" t="s">
        <v>2766</v>
      </c>
      <c r="B1185" s="70"/>
      <c r="C1185" s="12" t="s">
        <v>4</v>
      </c>
      <c r="D1185" s="12" t="s">
        <v>2228</v>
      </c>
      <c r="E1185" s="12" t="s">
        <v>3051</v>
      </c>
      <c r="G1185" s="12" t="s">
        <v>69</v>
      </c>
      <c r="H1185" s="12">
        <f>STOCK[[#This Row],[Precio Final]]</f>
        <v>22</v>
      </c>
      <c r="I1185" s="12">
        <f>STOCK[[#This Row],[Precio Venta Ideal (x1.5)]]</f>
        <v>20.25</v>
      </c>
      <c r="J1185" s="87">
        <v>3</v>
      </c>
      <c r="K1185" s="87">
        <f>SUMIFS(VENTAS[Cantidad],VENTAS[Código del producto Vendido],STOCK[[#This Row],[Code]])</f>
        <v>3</v>
      </c>
      <c r="L1185" s="87">
        <f>STOCK[[#This Row],[Entradas]]-STOCK[[#This Row],[Salidas]]</f>
        <v>0</v>
      </c>
      <c r="M1185" s="12">
        <f>STOCK[[#This Row],[Precio Final]]*10%</f>
        <v>2.2000000000000002</v>
      </c>
      <c r="N1185" s="12">
        <v>0</v>
      </c>
      <c r="O1185" s="12">
        <v>0</v>
      </c>
      <c r="P1185" s="12">
        <v>9.33</v>
      </c>
      <c r="Q1185" s="87">
        <v>0</v>
      </c>
      <c r="R1185" s="12">
        <v>0</v>
      </c>
      <c r="S1185" s="12">
        <v>1.97</v>
      </c>
      <c r="T1185" s="12">
        <f>STOCK[[#This Row],[Costo Unitario (USD)]]+STOCK[[#This Row],[Costo Envío (USD)]]+STOCK[[#This Row],[Comisión 10%]]</f>
        <v>13.5</v>
      </c>
      <c r="U1185" s="12">
        <f>STOCK[[#This Row],[Costo total]]*1.5</f>
        <v>20.25</v>
      </c>
      <c r="V1185" s="12">
        <v>22</v>
      </c>
      <c r="W1185" s="12">
        <f>STOCK[[#This Row],[Precio Final]]-STOCK[[#This Row],[Costo total]]</f>
        <v>8.5</v>
      </c>
      <c r="X1185" s="12">
        <f>STOCK[[#This Row],[Ganancia Unitaria]]*STOCK[[#This Row],[Salidas]]</f>
        <v>25.5</v>
      </c>
      <c r="AA1185" s="12">
        <f>STOCK[[#This Row],[Costo total]]*STOCK[[#This Row],[Entradas]]</f>
        <v>40.5</v>
      </c>
      <c r="AB1185" s="12">
        <f>STOCK[[#This Row],[Stock Actual]]*STOCK[[#This Row],[Costo total]]</f>
        <v>0</v>
      </c>
    </row>
    <row r="1186" spans="1:28" s="7" customFormat="1" ht="50" customHeight="1" x14ac:dyDescent="0.15">
      <c r="A1186" s="7" t="s">
        <v>2767</v>
      </c>
      <c r="B1186" s="70"/>
      <c r="C1186" s="7" t="s">
        <v>4</v>
      </c>
      <c r="D1186" s="7" t="s">
        <v>1911</v>
      </c>
      <c r="E1186" s="7" t="s">
        <v>2773</v>
      </c>
      <c r="F1186" s="7" t="s">
        <v>241</v>
      </c>
      <c r="G1186" s="7" t="s">
        <v>69</v>
      </c>
      <c r="H1186" s="7">
        <f>STOCK[[#This Row],[Precio Final]]</f>
        <v>20</v>
      </c>
      <c r="I1186" s="7">
        <f>STOCK[[#This Row],[Precio Venta Ideal (x1.5)]]</f>
        <v>19.38</v>
      </c>
      <c r="J1186" s="8">
        <v>1</v>
      </c>
      <c r="K1186" s="8">
        <f>SUMIFS(VENTAS[Cantidad],VENTAS[Código del producto Vendido],STOCK[[#This Row],[Code]])</f>
        <v>0</v>
      </c>
      <c r="L1186" s="8">
        <f>STOCK[[#This Row],[Entradas]]-STOCK[[#This Row],[Salidas]]</f>
        <v>1</v>
      </c>
      <c r="M1186" s="7">
        <f>STOCK[[#This Row],[Precio Final]]*10%</f>
        <v>2</v>
      </c>
      <c r="N1186" s="7">
        <v>0</v>
      </c>
      <c r="O1186" s="7">
        <v>0</v>
      </c>
      <c r="P1186" s="7">
        <v>8.9499999999999993</v>
      </c>
      <c r="Q1186" s="8">
        <v>0</v>
      </c>
      <c r="R1186" s="7">
        <v>0</v>
      </c>
      <c r="S1186" s="7">
        <v>1.97</v>
      </c>
      <c r="T1186" s="12">
        <f>STOCK[[#This Row],[Costo Unitario (USD)]]+STOCK[[#This Row],[Costo Envío (USD)]]+STOCK[[#This Row],[Comisión 10%]]</f>
        <v>12.92</v>
      </c>
      <c r="U1186" s="7">
        <f>STOCK[[#This Row],[Costo total]]*1.5</f>
        <v>19.38</v>
      </c>
      <c r="V1186" s="7">
        <v>20</v>
      </c>
      <c r="W1186" s="7">
        <f>STOCK[[#This Row],[Precio Final]]-STOCK[[#This Row],[Costo total]]</f>
        <v>7.08</v>
      </c>
      <c r="X1186" s="7">
        <f>STOCK[[#This Row],[Ganancia Unitaria]]*STOCK[[#This Row],[Salidas]]</f>
        <v>0</v>
      </c>
      <c r="AA1186" s="7">
        <f>STOCK[[#This Row],[Costo total]]*STOCK[[#This Row],[Entradas]]</f>
        <v>12.92</v>
      </c>
      <c r="AB1186" s="7">
        <f>STOCK[[#This Row],[Stock Actual]]*STOCK[[#This Row],[Costo total]]</f>
        <v>12.92</v>
      </c>
    </row>
    <row r="1187" spans="1:28" s="12" customFormat="1" ht="50" customHeight="1" x14ac:dyDescent="0.15">
      <c r="A1187" s="12" t="s">
        <v>2768</v>
      </c>
      <c r="B1187" s="70"/>
      <c r="C1187" s="12" t="s">
        <v>4</v>
      </c>
      <c r="D1187" s="12" t="s">
        <v>1911</v>
      </c>
      <c r="E1187" s="12" t="s">
        <v>2773</v>
      </c>
      <c r="F1187" s="12" t="s">
        <v>243</v>
      </c>
      <c r="G1187" s="12" t="s">
        <v>69</v>
      </c>
      <c r="H1187" s="12">
        <f>STOCK[[#This Row],[Precio Final]]</f>
        <v>20</v>
      </c>
      <c r="I1187" s="12">
        <f>STOCK[[#This Row],[Precio Venta Ideal (x1.5)]]</f>
        <v>19.38</v>
      </c>
      <c r="J1187" s="87">
        <v>1</v>
      </c>
      <c r="K1187" s="87">
        <f>SUMIFS(VENTAS[Cantidad],VENTAS[Código del producto Vendido],STOCK[[#This Row],[Code]])</f>
        <v>0</v>
      </c>
      <c r="L1187" s="87">
        <f>STOCK[[#This Row],[Entradas]]-STOCK[[#This Row],[Salidas]]</f>
        <v>1</v>
      </c>
      <c r="M1187" s="12">
        <f>STOCK[[#This Row],[Precio Final]]*10%</f>
        <v>2</v>
      </c>
      <c r="N1187" s="12">
        <v>0</v>
      </c>
      <c r="O1187" s="12">
        <v>0</v>
      </c>
      <c r="P1187" s="12">
        <v>8.9499999999999993</v>
      </c>
      <c r="Q1187" s="87">
        <v>0</v>
      </c>
      <c r="R1187" s="12">
        <v>0</v>
      </c>
      <c r="S1187" s="12">
        <v>1.97</v>
      </c>
      <c r="T1187" s="12">
        <f>STOCK[[#This Row],[Costo Unitario (USD)]]+STOCK[[#This Row],[Costo Envío (USD)]]+STOCK[[#This Row],[Comisión 10%]]</f>
        <v>12.92</v>
      </c>
      <c r="U1187" s="12">
        <f>STOCK[[#This Row],[Costo total]]*1.5</f>
        <v>19.38</v>
      </c>
      <c r="V1187" s="12">
        <v>20</v>
      </c>
      <c r="W1187" s="12">
        <f>STOCK[[#This Row],[Precio Final]]-STOCK[[#This Row],[Costo total]]</f>
        <v>7.08</v>
      </c>
      <c r="X1187" s="12">
        <f>STOCK[[#This Row],[Ganancia Unitaria]]*STOCK[[#This Row],[Salidas]]</f>
        <v>0</v>
      </c>
      <c r="AA1187" s="12">
        <f>STOCK[[#This Row],[Costo total]]*STOCK[[#This Row],[Entradas]]</f>
        <v>12.92</v>
      </c>
      <c r="AB1187" s="12">
        <f>STOCK[[#This Row],[Stock Actual]]*STOCK[[#This Row],[Costo total]]</f>
        <v>12.92</v>
      </c>
    </row>
    <row r="1188" spans="1:28" s="7" customFormat="1" ht="50" customHeight="1" x14ac:dyDescent="0.15">
      <c r="A1188" s="7" t="s">
        <v>2769</v>
      </c>
      <c r="B1188" s="70"/>
      <c r="C1188" s="7" t="s">
        <v>4</v>
      </c>
      <c r="D1188" s="7" t="s">
        <v>1911</v>
      </c>
      <c r="E1188" s="7" t="s">
        <v>2773</v>
      </c>
      <c r="F1188" s="7" t="s">
        <v>244</v>
      </c>
      <c r="G1188" s="7" t="s">
        <v>69</v>
      </c>
      <c r="H1188" s="7">
        <f>STOCK[[#This Row],[Precio Final]]</f>
        <v>20</v>
      </c>
      <c r="I1188" s="7">
        <f>STOCK[[#This Row],[Precio Venta Ideal (x1.5)]]</f>
        <v>19.38</v>
      </c>
      <c r="J1188" s="8">
        <v>1</v>
      </c>
      <c r="K1188" s="8">
        <f>SUMIFS(VENTAS[Cantidad],VENTAS[Código del producto Vendido],STOCK[[#This Row],[Code]])</f>
        <v>0</v>
      </c>
      <c r="L1188" s="8">
        <f>STOCK[[#This Row],[Entradas]]-STOCK[[#This Row],[Salidas]]</f>
        <v>1</v>
      </c>
      <c r="M1188" s="7">
        <f>STOCK[[#This Row],[Precio Final]]*10%</f>
        <v>2</v>
      </c>
      <c r="N1188" s="7">
        <v>0</v>
      </c>
      <c r="O1188" s="7">
        <v>0</v>
      </c>
      <c r="P1188" s="7">
        <v>8.9499999999999993</v>
      </c>
      <c r="Q1188" s="8">
        <v>0</v>
      </c>
      <c r="R1188" s="7">
        <v>0</v>
      </c>
      <c r="S1188" s="7">
        <v>1.97</v>
      </c>
      <c r="T1188" s="12">
        <f>STOCK[[#This Row],[Costo Unitario (USD)]]+STOCK[[#This Row],[Costo Envío (USD)]]+STOCK[[#This Row],[Comisión 10%]]</f>
        <v>12.92</v>
      </c>
      <c r="U1188" s="7">
        <f>STOCK[[#This Row],[Costo total]]*1.5</f>
        <v>19.38</v>
      </c>
      <c r="V1188" s="7">
        <v>20</v>
      </c>
      <c r="W1188" s="7">
        <f>STOCK[[#This Row],[Precio Final]]-STOCK[[#This Row],[Costo total]]</f>
        <v>7.08</v>
      </c>
      <c r="X1188" s="7">
        <f>STOCK[[#This Row],[Ganancia Unitaria]]*STOCK[[#This Row],[Salidas]]</f>
        <v>0</v>
      </c>
      <c r="AA1188" s="7">
        <f>STOCK[[#This Row],[Costo total]]*STOCK[[#This Row],[Entradas]]</f>
        <v>12.92</v>
      </c>
      <c r="AB1188" s="7">
        <f>STOCK[[#This Row],[Stock Actual]]*STOCK[[#This Row],[Costo total]]</f>
        <v>12.92</v>
      </c>
    </row>
    <row r="1189" spans="1:28" s="12" customFormat="1" ht="50" customHeight="1" x14ac:dyDescent="0.15">
      <c r="A1189" s="12" t="s">
        <v>2770</v>
      </c>
      <c r="B1189" s="70"/>
      <c r="C1189" s="12" t="s">
        <v>4</v>
      </c>
      <c r="D1189" s="12" t="s">
        <v>1519</v>
      </c>
      <c r="E1189" s="12" t="s">
        <v>2780</v>
      </c>
      <c r="F1189" s="12" t="s">
        <v>238</v>
      </c>
      <c r="G1189" s="12" t="s">
        <v>69</v>
      </c>
      <c r="H1189" s="12">
        <f>STOCK[[#This Row],[Precio Final]]</f>
        <v>30</v>
      </c>
      <c r="I1189" s="12">
        <f>STOCK[[#This Row],[Precio Venta Ideal (x1.5)]]</f>
        <v>33.284999999999997</v>
      </c>
      <c r="J1189" s="87">
        <v>1</v>
      </c>
      <c r="K1189" s="87">
        <f>SUMIFS(VENTAS[Cantidad],VENTAS[Código del producto Vendido],STOCK[[#This Row],[Code]])</f>
        <v>0</v>
      </c>
      <c r="L1189" s="87">
        <f>STOCK[[#This Row],[Entradas]]-STOCK[[#This Row],[Salidas]]</f>
        <v>1</v>
      </c>
      <c r="M1189" s="12">
        <f>STOCK[[#This Row],[Precio Final]]*10%</f>
        <v>3</v>
      </c>
      <c r="N1189" s="12">
        <v>0</v>
      </c>
      <c r="O1189" s="12">
        <v>0</v>
      </c>
      <c r="P1189" s="12">
        <v>17.22</v>
      </c>
      <c r="Q1189" s="87">
        <v>0</v>
      </c>
      <c r="R1189" s="12">
        <v>0</v>
      </c>
      <c r="S1189" s="12">
        <v>1.97</v>
      </c>
      <c r="T1189" s="12">
        <f>STOCK[[#This Row],[Costo Unitario (USD)]]+STOCK[[#This Row],[Costo Envío (USD)]]+STOCK[[#This Row],[Comisión 10%]]</f>
        <v>22.189999999999998</v>
      </c>
      <c r="U1189" s="12">
        <f>STOCK[[#This Row],[Costo total]]*1.5</f>
        <v>33.284999999999997</v>
      </c>
      <c r="V1189" s="12">
        <v>30</v>
      </c>
      <c r="W1189" s="12">
        <f>STOCK[[#This Row],[Precio Final]]-STOCK[[#This Row],[Costo total]]</f>
        <v>7.8100000000000023</v>
      </c>
      <c r="X1189" s="12">
        <f>STOCK[[#This Row],[Ganancia Unitaria]]*STOCK[[#This Row],[Salidas]]</f>
        <v>0</v>
      </c>
      <c r="AA1189" s="12">
        <f>STOCK[[#This Row],[Costo total]]*STOCK[[#This Row],[Entradas]]</f>
        <v>22.189999999999998</v>
      </c>
      <c r="AB1189" s="12">
        <f>STOCK[[#This Row],[Stock Actual]]*STOCK[[#This Row],[Costo total]]</f>
        <v>22.189999999999998</v>
      </c>
    </row>
    <row r="1190" spans="1:28" s="7" customFormat="1" ht="50" customHeight="1" x14ac:dyDescent="0.15">
      <c r="A1190" s="7" t="s">
        <v>2774</v>
      </c>
      <c r="B1190" s="70"/>
      <c r="C1190" s="7" t="s">
        <v>4</v>
      </c>
      <c r="D1190" s="7" t="s">
        <v>1519</v>
      </c>
      <c r="E1190" s="7" t="s">
        <v>2780</v>
      </c>
      <c r="F1190" s="7" t="s">
        <v>241</v>
      </c>
      <c r="G1190" s="7" t="s">
        <v>69</v>
      </c>
      <c r="H1190" s="7">
        <f>STOCK[[#This Row],[Precio Final]]</f>
        <v>30</v>
      </c>
      <c r="I1190" s="7">
        <f>STOCK[[#This Row],[Precio Venta Ideal (x1.5)]]</f>
        <v>33.284999999999997</v>
      </c>
      <c r="J1190" s="8">
        <v>1</v>
      </c>
      <c r="K1190" s="8">
        <f>SUMIFS(VENTAS[Cantidad],VENTAS[Código del producto Vendido],STOCK[[#This Row],[Code]])</f>
        <v>1</v>
      </c>
      <c r="L1190" s="8">
        <f>STOCK[[#This Row],[Entradas]]-STOCK[[#This Row],[Salidas]]</f>
        <v>0</v>
      </c>
      <c r="M1190" s="7">
        <f>STOCK[[#This Row],[Precio Final]]*10%</f>
        <v>3</v>
      </c>
      <c r="N1190" s="7">
        <v>0</v>
      </c>
      <c r="O1190" s="7">
        <v>0</v>
      </c>
      <c r="P1190" s="7">
        <v>17.22</v>
      </c>
      <c r="Q1190" s="8">
        <v>0</v>
      </c>
      <c r="R1190" s="7">
        <v>0</v>
      </c>
      <c r="S1190" s="7">
        <v>1.97</v>
      </c>
      <c r="T1190" s="12">
        <f>STOCK[[#This Row],[Costo Unitario (USD)]]+STOCK[[#This Row],[Costo Envío (USD)]]+STOCK[[#This Row],[Comisión 10%]]</f>
        <v>22.189999999999998</v>
      </c>
      <c r="U1190" s="7">
        <f>STOCK[[#This Row],[Costo total]]*1.5</f>
        <v>33.284999999999997</v>
      </c>
      <c r="V1190" s="7">
        <v>30</v>
      </c>
      <c r="W1190" s="7">
        <f>STOCK[[#This Row],[Precio Final]]-STOCK[[#This Row],[Costo total]]</f>
        <v>7.8100000000000023</v>
      </c>
      <c r="X1190" s="7">
        <f>STOCK[[#This Row],[Ganancia Unitaria]]*STOCK[[#This Row],[Salidas]]</f>
        <v>7.8100000000000023</v>
      </c>
      <c r="AA1190" s="7">
        <f>STOCK[[#This Row],[Costo total]]*STOCK[[#This Row],[Entradas]]</f>
        <v>22.189999999999998</v>
      </c>
      <c r="AB1190" s="7">
        <f>STOCK[[#This Row],[Stock Actual]]*STOCK[[#This Row],[Costo total]]</f>
        <v>0</v>
      </c>
    </row>
    <row r="1191" spans="1:28" s="12" customFormat="1" ht="50" customHeight="1" x14ac:dyDescent="0.15">
      <c r="A1191" s="12" t="s">
        <v>2775</v>
      </c>
      <c r="B1191" s="70"/>
      <c r="C1191" s="12" t="s">
        <v>4</v>
      </c>
      <c r="D1191" s="12" t="s">
        <v>1519</v>
      </c>
      <c r="E1191" s="12" t="s">
        <v>2780</v>
      </c>
      <c r="F1191" s="12" t="s">
        <v>243</v>
      </c>
      <c r="G1191" s="12" t="s">
        <v>69</v>
      </c>
      <c r="H1191" s="12">
        <f>STOCK[[#This Row],[Precio Final]]</f>
        <v>30</v>
      </c>
      <c r="I1191" s="12">
        <f>STOCK[[#This Row],[Precio Venta Ideal (x1.5)]]</f>
        <v>33.284999999999997</v>
      </c>
      <c r="J1191" s="87">
        <v>1</v>
      </c>
      <c r="K1191" s="87">
        <f>SUMIFS(VENTAS[Cantidad],VENTAS[Código del producto Vendido],STOCK[[#This Row],[Code]])</f>
        <v>1</v>
      </c>
      <c r="L1191" s="87">
        <f>STOCK[[#This Row],[Entradas]]-STOCK[[#This Row],[Salidas]]</f>
        <v>0</v>
      </c>
      <c r="M1191" s="12">
        <f>STOCK[[#This Row],[Precio Final]]*10%</f>
        <v>3</v>
      </c>
      <c r="N1191" s="12">
        <v>0</v>
      </c>
      <c r="O1191" s="12">
        <v>0</v>
      </c>
      <c r="P1191" s="12">
        <v>17.22</v>
      </c>
      <c r="Q1191" s="87">
        <v>0</v>
      </c>
      <c r="R1191" s="12">
        <v>0</v>
      </c>
      <c r="S1191" s="12">
        <v>1.97</v>
      </c>
      <c r="T1191" s="12">
        <f>STOCK[[#This Row],[Costo Unitario (USD)]]+STOCK[[#This Row],[Costo Envío (USD)]]+STOCK[[#This Row],[Comisión 10%]]</f>
        <v>22.189999999999998</v>
      </c>
      <c r="U1191" s="12">
        <f>STOCK[[#This Row],[Costo total]]*1.5</f>
        <v>33.284999999999997</v>
      </c>
      <c r="V1191" s="12">
        <v>30</v>
      </c>
      <c r="W1191" s="12">
        <f>STOCK[[#This Row],[Precio Final]]-STOCK[[#This Row],[Costo total]]</f>
        <v>7.8100000000000023</v>
      </c>
      <c r="X1191" s="12">
        <f>STOCK[[#This Row],[Ganancia Unitaria]]*STOCK[[#This Row],[Salidas]]</f>
        <v>7.8100000000000023</v>
      </c>
      <c r="AA1191" s="12">
        <f>STOCK[[#This Row],[Costo total]]*STOCK[[#This Row],[Entradas]]</f>
        <v>22.189999999999998</v>
      </c>
      <c r="AB1191" s="12">
        <f>STOCK[[#This Row],[Stock Actual]]*STOCK[[#This Row],[Costo total]]</f>
        <v>0</v>
      </c>
    </row>
    <row r="1192" spans="1:28" s="7" customFormat="1" ht="50" customHeight="1" x14ac:dyDescent="0.15">
      <c r="A1192" s="7" t="s">
        <v>2776</v>
      </c>
      <c r="B1192" s="70"/>
      <c r="C1192" s="7" t="s">
        <v>4</v>
      </c>
      <c r="D1192" s="7" t="s">
        <v>1911</v>
      </c>
      <c r="E1192" s="7" t="s">
        <v>2781</v>
      </c>
      <c r="F1192" s="7" t="s">
        <v>241</v>
      </c>
      <c r="G1192" s="7" t="s">
        <v>69</v>
      </c>
      <c r="H1192" s="7">
        <f>STOCK[[#This Row],[Precio Final]]</f>
        <v>22</v>
      </c>
      <c r="I1192" s="7">
        <f>STOCK[[#This Row],[Precio Venta Ideal (x1.5)]]</f>
        <v>20.25</v>
      </c>
      <c r="J1192" s="8">
        <v>2</v>
      </c>
      <c r="K1192" s="8">
        <f>SUMIFS(VENTAS[Cantidad],VENTAS[Código del producto Vendido],STOCK[[#This Row],[Code]])</f>
        <v>0</v>
      </c>
      <c r="L1192" s="8">
        <f>STOCK[[#This Row],[Entradas]]-STOCK[[#This Row],[Salidas]]</f>
        <v>2</v>
      </c>
      <c r="M1192" s="7">
        <f>STOCK[[#This Row],[Precio Final]]*10%</f>
        <v>2.2000000000000002</v>
      </c>
      <c r="N1192" s="7">
        <v>0</v>
      </c>
      <c r="O1192" s="7">
        <v>0</v>
      </c>
      <c r="P1192" s="7">
        <v>9.33</v>
      </c>
      <c r="Q1192" s="8">
        <v>0</v>
      </c>
      <c r="R1192" s="7">
        <v>0</v>
      </c>
      <c r="S1192" s="7">
        <v>1.97</v>
      </c>
      <c r="T1192" s="12">
        <f>STOCK[[#This Row],[Costo Unitario (USD)]]+STOCK[[#This Row],[Costo Envío (USD)]]+STOCK[[#This Row],[Comisión 10%]]</f>
        <v>13.5</v>
      </c>
      <c r="U1192" s="7">
        <f>STOCK[[#This Row],[Costo total]]*1.5</f>
        <v>20.25</v>
      </c>
      <c r="V1192" s="7">
        <v>22</v>
      </c>
      <c r="W1192" s="7">
        <f>STOCK[[#This Row],[Precio Final]]-STOCK[[#This Row],[Costo total]]</f>
        <v>8.5</v>
      </c>
      <c r="X1192" s="7">
        <f>STOCK[[#This Row],[Ganancia Unitaria]]*STOCK[[#This Row],[Salidas]]</f>
        <v>0</v>
      </c>
      <c r="AA1192" s="7">
        <f>STOCK[[#This Row],[Costo total]]*STOCK[[#This Row],[Entradas]]</f>
        <v>27</v>
      </c>
      <c r="AB1192" s="7">
        <f>STOCK[[#This Row],[Stock Actual]]*STOCK[[#This Row],[Costo total]]</f>
        <v>27</v>
      </c>
    </row>
    <row r="1193" spans="1:28" s="12" customFormat="1" ht="50" customHeight="1" x14ac:dyDescent="0.15">
      <c r="A1193" s="12" t="s">
        <v>2777</v>
      </c>
      <c r="B1193" s="70"/>
      <c r="C1193" s="12" t="s">
        <v>4</v>
      </c>
      <c r="D1193" s="12" t="s">
        <v>1911</v>
      </c>
      <c r="E1193" s="12" t="s">
        <v>2781</v>
      </c>
      <c r="F1193" s="12" t="s">
        <v>243</v>
      </c>
      <c r="G1193" s="12" t="s">
        <v>69</v>
      </c>
      <c r="H1193" s="12">
        <f>STOCK[[#This Row],[Precio Final]]</f>
        <v>22</v>
      </c>
      <c r="I1193" s="12">
        <f>STOCK[[#This Row],[Precio Venta Ideal (x1.5)]]</f>
        <v>20.25</v>
      </c>
      <c r="J1193" s="87">
        <v>2</v>
      </c>
      <c r="K1193" s="87">
        <f>SUMIFS(VENTAS[Cantidad],VENTAS[Código del producto Vendido],STOCK[[#This Row],[Code]])</f>
        <v>0</v>
      </c>
      <c r="L1193" s="87">
        <f>STOCK[[#This Row],[Entradas]]-STOCK[[#This Row],[Salidas]]</f>
        <v>2</v>
      </c>
      <c r="M1193" s="12">
        <f>STOCK[[#This Row],[Precio Final]]*10%</f>
        <v>2.2000000000000002</v>
      </c>
      <c r="N1193" s="12">
        <v>0</v>
      </c>
      <c r="O1193" s="12">
        <v>0</v>
      </c>
      <c r="P1193" s="12">
        <v>9.33</v>
      </c>
      <c r="Q1193" s="87">
        <v>0</v>
      </c>
      <c r="R1193" s="12">
        <v>0</v>
      </c>
      <c r="S1193" s="12">
        <v>1.97</v>
      </c>
      <c r="T1193" s="12">
        <f>STOCK[[#This Row],[Costo Unitario (USD)]]+STOCK[[#This Row],[Costo Envío (USD)]]+STOCK[[#This Row],[Comisión 10%]]</f>
        <v>13.5</v>
      </c>
      <c r="U1193" s="12">
        <f>STOCK[[#This Row],[Costo total]]*1.5</f>
        <v>20.25</v>
      </c>
      <c r="V1193" s="12">
        <v>22</v>
      </c>
      <c r="W1193" s="12">
        <f>STOCK[[#This Row],[Precio Final]]-STOCK[[#This Row],[Costo total]]</f>
        <v>8.5</v>
      </c>
      <c r="X1193" s="12">
        <f>STOCK[[#This Row],[Ganancia Unitaria]]*STOCK[[#This Row],[Salidas]]</f>
        <v>0</v>
      </c>
      <c r="AA1193" s="12">
        <f>STOCK[[#This Row],[Costo total]]*STOCK[[#This Row],[Entradas]]</f>
        <v>27</v>
      </c>
      <c r="AB1193" s="12">
        <f>STOCK[[#This Row],[Stock Actual]]*STOCK[[#This Row],[Costo total]]</f>
        <v>27</v>
      </c>
    </row>
    <row r="1194" spans="1:28" s="7" customFormat="1" ht="50" customHeight="1" x14ac:dyDescent="0.15">
      <c r="A1194" s="7" t="s">
        <v>2778</v>
      </c>
      <c r="B1194" s="70"/>
      <c r="C1194" s="7" t="s">
        <v>4</v>
      </c>
      <c r="D1194" s="7" t="s">
        <v>1911</v>
      </c>
      <c r="E1194" s="7" t="s">
        <v>2781</v>
      </c>
      <c r="F1194" s="7" t="s">
        <v>244</v>
      </c>
      <c r="G1194" s="7" t="s">
        <v>69</v>
      </c>
      <c r="H1194" s="7">
        <f>STOCK[[#This Row],[Precio Final]]</f>
        <v>22</v>
      </c>
      <c r="I1194" s="7">
        <f>STOCK[[#This Row],[Precio Venta Ideal (x1.5)]]</f>
        <v>20.25</v>
      </c>
      <c r="J1194" s="8">
        <v>2</v>
      </c>
      <c r="K1194" s="8">
        <f>SUMIFS(VENTAS[Cantidad],VENTAS[Código del producto Vendido],STOCK[[#This Row],[Code]])</f>
        <v>0</v>
      </c>
      <c r="L1194" s="8">
        <f>STOCK[[#This Row],[Entradas]]-STOCK[[#This Row],[Salidas]]</f>
        <v>2</v>
      </c>
      <c r="M1194" s="7">
        <f>STOCK[[#This Row],[Precio Final]]*10%</f>
        <v>2.2000000000000002</v>
      </c>
      <c r="N1194" s="7">
        <v>0</v>
      </c>
      <c r="O1194" s="7">
        <v>0</v>
      </c>
      <c r="P1194" s="7">
        <v>9.33</v>
      </c>
      <c r="Q1194" s="8">
        <v>0</v>
      </c>
      <c r="R1194" s="7">
        <v>0</v>
      </c>
      <c r="S1194" s="7">
        <v>1.97</v>
      </c>
      <c r="T1194" s="12">
        <f>STOCK[[#This Row],[Costo Unitario (USD)]]+STOCK[[#This Row],[Costo Envío (USD)]]+STOCK[[#This Row],[Comisión 10%]]</f>
        <v>13.5</v>
      </c>
      <c r="U1194" s="7">
        <f>STOCK[[#This Row],[Costo total]]*1.5</f>
        <v>20.25</v>
      </c>
      <c r="V1194" s="7">
        <v>22</v>
      </c>
      <c r="W1194" s="7">
        <f>STOCK[[#This Row],[Precio Final]]-STOCK[[#This Row],[Costo total]]</f>
        <v>8.5</v>
      </c>
      <c r="X1194" s="7">
        <f>STOCK[[#This Row],[Ganancia Unitaria]]*STOCK[[#This Row],[Salidas]]</f>
        <v>0</v>
      </c>
      <c r="AA1194" s="7">
        <f>STOCK[[#This Row],[Costo total]]*STOCK[[#This Row],[Entradas]]</f>
        <v>27</v>
      </c>
      <c r="AB1194" s="7">
        <f>STOCK[[#This Row],[Stock Actual]]*STOCK[[#This Row],[Costo total]]</f>
        <v>27</v>
      </c>
    </row>
    <row r="1195" spans="1:28" s="12" customFormat="1" ht="50" customHeight="1" x14ac:dyDescent="0.15">
      <c r="A1195" s="12" t="s">
        <v>2779</v>
      </c>
      <c r="B1195" s="70"/>
      <c r="C1195" s="12" t="s">
        <v>4</v>
      </c>
      <c r="D1195" s="12" t="s">
        <v>2228</v>
      </c>
      <c r="E1195" s="12" t="s">
        <v>2785</v>
      </c>
      <c r="F1195" s="12" t="s">
        <v>2588</v>
      </c>
      <c r="G1195" s="12" t="s">
        <v>69</v>
      </c>
      <c r="H1195" s="12">
        <f>STOCK[[#This Row],[Precio Final]]</f>
        <v>20</v>
      </c>
      <c r="I1195" s="12">
        <f>STOCK[[#This Row],[Precio Venta Ideal (x1.5)]]</f>
        <v>20.234999999999999</v>
      </c>
      <c r="J1195" s="87">
        <v>3</v>
      </c>
      <c r="K1195" s="87">
        <f>SUMIFS(VENTAS[Cantidad],VENTAS[Código del producto Vendido],STOCK[[#This Row],[Code]])</f>
        <v>3</v>
      </c>
      <c r="L1195" s="87">
        <f>STOCK[[#This Row],[Entradas]]-STOCK[[#This Row],[Salidas]]</f>
        <v>0</v>
      </c>
      <c r="M1195" s="12">
        <f>STOCK[[#This Row],[Precio Final]]*10%</f>
        <v>2</v>
      </c>
      <c r="N1195" s="12">
        <v>0</v>
      </c>
      <c r="O1195" s="12">
        <v>0</v>
      </c>
      <c r="P1195" s="12">
        <v>9.52</v>
      </c>
      <c r="Q1195" s="87">
        <v>0</v>
      </c>
      <c r="R1195" s="12">
        <v>0</v>
      </c>
      <c r="S1195" s="12">
        <v>1.97</v>
      </c>
      <c r="T1195" s="12">
        <f>STOCK[[#This Row],[Costo Unitario (USD)]]+STOCK[[#This Row],[Costo Envío (USD)]]+STOCK[[#This Row],[Comisión 10%]]</f>
        <v>13.49</v>
      </c>
      <c r="U1195" s="12">
        <f>STOCK[[#This Row],[Costo total]]*1.5</f>
        <v>20.234999999999999</v>
      </c>
      <c r="V1195" s="12">
        <v>20</v>
      </c>
      <c r="W1195" s="12">
        <f>STOCK[[#This Row],[Precio Final]]-STOCK[[#This Row],[Costo total]]</f>
        <v>6.51</v>
      </c>
      <c r="X1195" s="12">
        <f>STOCK[[#This Row],[Ganancia Unitaria]]*STOCK[[#This Row],[Salidas]]</f>
        <v>19.53</v>
      </c>
      <c r="AA1195" s="12">
        <f>STOCK[[#This Row],[Costo total]]*STOCK[[#This Row],[Entradas]]</f>
        <v>40.47</v>
      </c>
      <c r="AB1195" s="12">
        <f>STOCK[[#This Row],[Stock Actual]]*STOCK[[#This Row],[Costo total]]</f>
        <v>0</v>
      </c>
    </row>
    <row r="1196" spans="1:28" s="7" customFormat="1" ht="50" customHeight="1" x14ac:dyDescent="0.15">
      <c r="A1196" s="7" t="s">
        <v>2782</v>
      </c>
      <c r="B1196" s="70"/>
      <c r="C1196" s="7" t="s">
        <v>4</v>
      </c>
      <c r="D1196" s="7" t="s">
        <v>2228</v>
      </c>
      <c r="E1196" s="7" t="s">
        <v>2786</v>
      </c>
      <c r="F1196" s="7" t="s">
        <v>1760</v>
      </c>
      <c r="G1196" s="7" t="s">
        <v>69</v>
      </c>
      <c r="H1196" s="7">
        <f>STOCK[[#This Row],[Precio Final]]</f>
        <v>22</v>
      </c>
      <c r="I1196" s="7">
        <f>STOCK[[#This Row],[Precio Venta Ideal (x1.5)]]</f>
        <v>22.545000000000002</v>
      </c>
      <c r="J1196" s="8">
        <v>2</v>
      </c>
      <c r="K1196" s="8">
        <f>SUMIFS(VENTAS[Cantidad],VENTAS[Código del producto Vendido],STOCK[[#This Row],[Code]])</f>
        <v>2</v>
      </c>
      <c r="L1196" s="8">
        <f>STOCK[[#This Row],[Entradas]]-STOCK[[#This Row],[Salidas]]</f>
        <v>0</v>
      </c>
      <c r="M1196" s="7">
        <f>STOCK[[#This Row],[Precio Final]]*10%</f>
        <v>2.2000000000000002</v>
      </c>
      <c r="N1196" s="7">
        <v>0</v>
      </c>
      <c r="O1196" s="7">
        <v>0</v>
      </c>
      <c r="P1196" s="7">
        <v>10.86</v>
      </c>
      <c r="Q1196" s="8">
        <v>0</v>
      </c>
      <c r="R1196" s="7">
        <v>0</v>
      </c>
      <c r="S1196" s="7">
        <v>1.97</v>
      </c>
      <c r="T1196" s="12">
        <f>STOCK[[#This Row],[Costo Unitario (USD)]]+STOCK[[#This Row],[Costo Envío (USD)]]+STOCK[[#This Row],[Comisión 10%]]</f>
        <v>15.030000000000001</v>
      </c>
      <c r="U1196" s="7">
        <f>STOCK[[#This Row],[Costo total]]*1.5</f>
        <v>22.545000000000002</v>
      </c>
      <c r="V1196" s="7">
        <v>22</v>
      </c>
      <c r="W1196" s="7">
        <f>STOCK[[#This Row],[Precio Final]]-STOCK[[#This Row],[Costo total]]</f>
        <v>6.9699999999999989</v>
      </c>
      <c r="X1196" s="7">
        <f>STOCK[[#This Row],[Ganancia Unitaria]]*STOCK[[#This Row],[Salidas]]</f>
        <v>13.939999999999998</v>
      </c>
      <c r="AA1196" s="7">
        <f>STOCK[[#This Row],[Costo total]]*STOCK[[#This Row],[Entradas]]</f>
        <v>30.060000000000002</v>
      </c>
      <c r="AB1196" s="7">
        <f>STOCK[[#This Row],[Stock Actual]]*STOCK[[#This Row],[Costo total]]</f>
        <v>0</v>
      </c>
    </row>
    <row r="1197" spans="1:28" s="12" customFormat="1" ht="50" customHeight="1" x14ac:dyDescent="0.15">
      <c r="A1197" s="12" t="s">
        <v>2783</v>
      </c>
      <c r="B1197" s="70"/>
      <c r="C1197" s="12" t="s">
        <v>4</v>
      </c>
      <c r="D1197" s="12" t="s">
        <v>1519</v>
      </c>
      <c r="E1197" s="12" t="s">
        <v>2787</v>
      </c>
      <c r="F1197" s="12" t="s">
        <v>241</v>
      </c>
      <c r="G1197" s="12" t="s">
        <v>69</v>
      </c>
      <c r="H1197" s="12">
        <f>STOCK[[#This Row],[Precio Final]]</f>
        <v>25</v>
      </c>
      <c r="I1197" s="12">
        <f>STOCK[[#This Row],[Precio Venta Ideal (x1.5)]]</f>
        <v>27.434999999999999</v>
      </c>
      <c r="J1197" s="87">
        <v>2</v>
      </c>
      <c r="K1197" s="87">
        <f>SUMIFS(VENTAS[Cantidad],VENTAS[Código del producto Vendido],STOCK[[#This Row],[Code]])</f>
        <v>0</v>
      </c>
      <c r="L1197" s="87">
        <f>STOCK[[#This Row],[Entradas]]-STOCK[[#This Row],[Salidas]]</f>
        <v>2</v>
      </c>
      <c r="M1197" s="12">
        <f>STOCK[[#This Row],[Precio Final]]*10%</f>
        <v>2.5</v>
      </c>
      <c r="N1197" s="12">
        <v>0</v>
      </c>
      <c r="O1197" s="12">
        <v>0</v>
      </c>
      <c r="P1197" s="12">
        <v>13.82</v>
      </c>
      <c r="Q1197" s="87">
        <v>0</v>
      </c>
      <c r="R1197" s="12">
        <v>0</v>
      </c>
      <c r="S1197" s="12">
        <v>1.97</v>
      </c>
      <c r="T1197" s="12">
        <f>STOCK[[#This Row],[Costo Unitario (USD)]]+STOCK[[#This Row],[Costo Envío (USD)]]+STOCK[[#This Row],[Comisión 10%]]</f>
        <v>18.29</v>
      </c>
      <c r="U1197" s="12">
        <f>STOCK[[#This Row],[Costo total]]*1.5</f>
        <v>27.434999999999999</v>
      </c>
      <c r="V1197" s="12">
        <v>25</v>
      </c>
      <c r="W1197" s="12">
        <f>STOCK[[#This Row],[Precio Final]]-STOCK[[#This Row],[Costo total]]</f>
        <v>6.7100000000000009</v>
      </c>
      <c r="X1197" s="12">
        <f>STOCK[[#This Row],[Ganancia Unitaria]]*STOCK[[#This Row],[Salidas]]</f>
        <v>0</v>
      </c>
      <c r="AA1197" s="12">
        <f>STOCK[[#This Row],[Costo total]]*STOCK[[#This Row],[Entradas]]</f>
        <v>36.58</v>
      </c>
      <c r="AB1197" s="12">
        <f>STOCK[[#This Row],[Stock Actual]]*STOCK[[#This Row],[Costo total]]</f>
        <v>36.58</v>
      </c>
    </row>
    <row r="1198" spans="1:28" s="7" customFormat="1" ht="50" customHeight="1" x14ac:dyDescent="0.15">
      <c r="A1198" s="7" t="s">
        <v>2784</v>
      </c>
      <c r="B1198" s="70"/>
      <c r="C1198" s="7" t="s">
        <v>4</v>
      </c>
      <c r="D1198" s="7" t="s">
        <v>1519</v>
      </c>
      <c r="E1198" s="7" t="s">
        <v>2787</v>
      </c>
      <c r="F1198" s="7" t="s">
        <v>243</v>
      </c>
      <c r="G1198" s="7" t="s">
        <v>69</v>
      </c>
      <c r="H1198" s="7">
        <f>STOCK[[#This Row],[Precio Final]]</f>
        <v>25</v>
      </c>
      <c r="I1198" s="7">
        <f>STOCK[[#This Row],[Precio Venta Ideal (x1.5)]]</f>
        <v>27.434999999999999</v>
      </c>
      <c r="J1198" s="8">
        <v>2</v>
      </c>
      <c r="K1198" s="8">
        <f>SUMIFS(VENTAS[Cantidad],VENTAS[Código del producto Vendido],STOCK[[#This Row],[Code]])</f>
        <v>1</v>
      </c>
      <c r="L1198" s="8">
        <f>STOCK[[#This Row],[Entradas]]-STOCK[[#This Row],[Salidas]]</f>
        <v>1</v>
      </c>
      <c r="M1198" s="7">
        <f>STOCK[[#This Row],[Precio Final]]*10%</f>
        <v>2.5</v>
      </c>
      <c r="N1198" s="7">
        <v>0</v>
      </c>
      <c r="O1198" s="7">
        <v>0</v>
      </c>
      <c r="P1198" s="7">
        <v>13.82</v>
      </c>
      <c r="Q1198" s="8">
        <v>0</v>
      </c>
      <c r="R1198" s="7">
        <v>0</v>
      </c>
      <c r="S1198" s="7">
        <v>1.97</v>
      </c>
      <c r="T1198" s="12">
        <f>STOCK[[#This Row],[Costo Unitario (USD)]]+STOCK[[#This Row],[Costo Envío (USD)]]+STOCK[[#This Row],[Comisión 10%]]</f>
        <v>18.29</v>
      </c>
      <c r="U1198" s="7">
        <f>STOCK[[#This Row],[Costo total]]*1.5</f>
        <v>27.434999999999999</v>
      </c>
      <c r="V1198" s="7">
        <v>25</v>
      </c>
      <c r="W1198" s="7">
        <f>STOCK[[#This Row],[Precio Final]]-STOCK[[#This Row],[Costo total]]</f>
        <v>6.7100000000000009</v>
      </c>
      <c r="X1198" s="7">
        <f>STOCK[[#This Row],[Ganancia Unitaria]]*STOCK[[#This Row],[Salidas]]</f>
        <v>6.7100000000000009</v>
      </c>
      <c r="AA1198" s="7">
        <f>STOCK[[#This Row],[Costo total]]*STOCK[[#This Row],[Entradas]]</f>
        <v>36.58</v>
      </c>
      <c r="AB1198" s="7">
        <f>STOCK[[#This Row],[Stock Actual]]*STOCK[[#This Row],[Costo total]]</f>
        <v>18.29</v>
      </c>
    </row>
    <row r="1199" spans="1:28" s="12" customFormat="1" ht="50" customHeight="1" x14ac:dyDescent="0.15">
      <c r="A1199" s="12" t="s">
        <v>2788</v>
      </c>
      <c r="B1199" s="70"/>
      <c r="C1199" s="12" t="s">
        <v>4</v>
      </c>
      <c r="D1199" s="12" t="s">
        <v>1519</v>
      </c>
      <c r="E1199" s="12" t="s">
        <v>2787</v>
      </c>
      <c r="F1199" s="12" t="s">
        <v>244</v>
      </c>
      <c r="G1199" s="12" t="s">
        <v>69</v>
      </c>
      <c r="H1199" s="12">
        <f>STOCK[[#This Row],[Precio Final]]</f>
        <v>25</v>
      </c>
      <c r="I1199" s="12">
        <f>STOCK[[#This Row],[Precio Venta Ideal (x1.5)]]</f>
        <v>27.434999999999999</v>
      </c>
      <c r="J1199" s="87">
        <v>2</v>
      </c>
      <c r="K1199" s="87">
        <f>SUMIFS(VENTAS[Cantidad],VENTAS[Código del producto Vendido],STOCK[[#This Row],[Code]])</f>
        <v>0</v>
      </c>
      <c r="L1199" s="87">
        <f>STOCK[[#This Row],[Entradas]]-STOCK[[#This Row],[Salidas]]</f>
        <v>2</v>
      </c>
      <c r="M1199" s="12">
        <f>STOCK[[#This Row],[Precio Final]]*10%</f>
        <v>2.5</v>
      </c>
      <c r="N1199" s="12">
        <v>0</v>
      </c>
      <c r="O1199" s="12">
        <v>0</v>
      </c>
      <c r="P1199" s="12">
        <v>13.82</v>
      </c>
      <c r="Q1199" s="87">
        <v>0</v>
      </c>
      <c r="R1199" s="12">
        <v>0</v>
      </c>
      <c r="S1199" s="12">
        <v>1.97</v>
      </c>
      <c r="T1199" s="12">
        <f>STOCK[[#This Row],[Costo Unitario (USD)]]+STOCK[[#This Row],[Costo Envío (USD)]]+STOCK[[#This Row],[Comisión 10%]]</f>
        <v>18.29</v>
      </c>
      <c r="U1199" s="12">
        <f>STOCK[[#This Row],[Costo total]]*1.5</f>
        <v>27.434999999999999</v>
      </c>
      <c r="V1199" s="12">
        <v>25</v>
      </c>
      <c r="W1199" s="12">
        <f>STOCK[[#This Row],[Precio Final]]-STOCK[[#This Row],[Costo total]]</f>
        <v>6.7100000000000009</v>
      </c>
      <c r="X1199" s="12">
        <f>STOCK[[#This Row],[Ganancia Unitaria]]*STOCK[[#This Row],[Salidas]]</f>
        <v>0</v>
      </c>
      <c r="AA1199" s="12">
        <f>STOCK[[#This Row],[Costo total]]*STOCK[[#This Row],[Entradas]]</f>
        <v>36.58</v>
      </c>
      <c r="AB1199" s="12">
        <f>STOCK[[#This Row],[Stock Actual]]*STOCK[[#This Row],[Costo total]]</f>
        <v>36.58</v>
      </c>
    </row>
    <row r="1200" spans="1:28" s="7" customFormat="1" ht="50" customHeight="1" x14ac:dyDescent="0.15">
      <c r="A1200" s="7" t="s">
        <v>2789</v>
      </c>
      <c r="B1200" s="70"/>
      <c r="C1200" s="7" t="s">
        <v>4</v>
      </c>
      <c r="D1200" s="7" t="s">
        <v>1957</v>
      </c>
      <c r="E1200" s="7" t="s">
        <v>2798</v>
      </c>
      <c r="F1200" s="7" t="s">
        <v>992</v>
      </c>
      <c r="G1200" s="7" t="s">
        <v>69</v>
      </c>
      <c r="H1200" s="7">
        <f>STOCK[[#This Row],[Precio Final]]</f>
        <v>12</v>
      </c>
      <c r="I1200" s="7">
        <f>STOCK[[#This Row],[Precio Venta Ideal (x1.5)]]</f>
        <v>9.495000000000001</v>
      </c>
      <c r="J1200" s="8">
        <v>5</v>
      </c>
      <c r="K1200" s="8">
        <f>SUMIFS(VENTAS[Cantidad],VENTAS[Código del producto Vendido],STOCK[[#This Row],[Code]])</f>
        <v>2</v>
      </c>
      <c r="L1200" s="8">
        <f>STOCK[[#This Row],[Entradas]]-STOCK[[#This Row],[Salidas]]</f>
        <v>3</v>
      </c>
      <c r="M1200" s="7">
        <f>STOCK[[#This Row],[Precio Final]]*10%</f>
        <v>1.2000000000000002</v>
      </c>
      <c r="N1200" s="7">
        <v>0</v>
      </c>
      <c r="O1200" s="7">
        <v>0</v>
      </c>
      <c r="P1200" s="7">
        <v>3.16</v>
      </c>
      <c r="Q1200" s="8">
        <v>0</v>
      </c>
      <c r="R1200" s="7">
        <v>0</v>
      </c>
      <c r="S1200" s="7">
        <v>1.97</v>
      </c>
      <c r="T1200" s="12">
        <f>STOCK[[#This Row],[Costo Unitario (USD)]]+STOCK[[#This Row],[Costo Envío (USD)]]+STOCK[[#This Row],[Comisión 10%]]</f>
        <v>6.33</v>
      </c>
      <c r="U1200" s="7">
        <f>STOCK[[#This Row],[Costo total]]*1.5</f>
        <v>9.495000000000001</v>
      </c>
      <c r="V1200" s="7">
        <v>12</v>
      </c>
      <c r="W1200" s="7">
        <f>STOCK[[#This Row],[Precio Final]]-STOCK[[#This Row],[Costo total]]</f>
        <v>5.67</v>
      </c>
      <c r="X1200" s="7">
        <f>STOCK[[#This Row],[Ganancia Unitaria]]*STOCK[[#This Row],[Salidas]]</f>
        <v>11.34</v>
      </c>
      <c r="AA1200" s="7">
        <f>STOCK[[#This Row],[Costo total]]*STOCK[[#This Row],[Entradas]]</f>
        <v>31.65</v>
      </c>
      <c r="AB1200" s="7">
        <f>STOCK[[#This Row],[Stock Actual]]*STOCK[[#This Row],[Costo total]]</f>
        <v>18.990000000000002</v>
      </c>
    </row>
    <row r="1201" spans="1:28" s="12" customFormat="1" ht="50" customHeight="1" x14ac:dyDescent="0.15">
      <c r="A1201" s="12" t="s">
        <v>2790</v>
      </c>
      <c r="B1201" s="70"/>
      <c r="C1201" s="12" t="s">
        <v>4</v>
      </c>
      <c r="D1201" s="12" t="s">
        <v>1957</v>
      </c>
      <c r="E1201" s="12" t="s">
        <v>2797</v>
      </c>
      <c r="F1201" s="12" t="s">
        <v>992</v>
      </c>
      <c r="G1201" s="12" t="s">
        <v>69</v>
      </c>
      <c r="H1201" s="12">
        <f>STOCK[[#This Row],[Precio Final]]</f>
        <v>12</v>
      </c>
      <c r="I1201" s="12">
        <f>STOCK[[#This Row],[Precio Venta Ideal (x1.5)]]</f>
        <v>9.495000000000001</v>
      </c>
      <c r="J1201" s="87">
        <v>5</v>
      </c>
      <c r="K1201" s="87">
        <f>SUMIFS(VENTAS[Cantidad],VENTAS[Código del producto Vendido],STOCK[[#This Row],[Code]])</f>
        <v>1</v>
      </c>
      <c r="L1201" s="87">
        <f>STOCK[[#This Row],[Entradas]]-STOCK[[#This Row],[Salidas]]</f>
        <v>4</v>
      </c>
      <c r="M1201" s="12">
        <f>STOCK[[#This Row],[Precio Final]]*10%</f>
        <v>1.2000000000000002</v>
      </c>
      <c r="N1201" s="12">
        <v>0</v>
      </c>
      <c r="O1201" s="12">
        <v>0</v>
      </c>
      <c r="P1201" s="12">
        <v>3.16</v>
      </c>
      <c r="Q1201" s="87">
        <v>0</v>
      </c>
      <c r="R1201" s="12">
        <v>0</v>
      </c>
      <c r="S1201" s="12">
        <v>1.97</v>
      </c>
      <c r="T1201" s="12">
        <f>STOCK[[#This Row],[Costo Unitario (USD)]]+STOCK[[#This Row],[Costo Envío (USD)]]+STOCK[[#This Row],[Comisión 10%]]</f>
        <v>6.33</v>
      </c>
      <c r="U1201" s="12">
        <f>STOCK[[#This Row],[Costo total]]*1.5</f>
        <v>9.495000000000001</v>
      </c>
      <c r="V1201" s="12">
        <v>12</v>
      </c>
      <c r="W1201" s="12">
        <f>STOCK[[#This Row],[Precio Final]]-STOCK[[#This Row],[Costo total]]</f>
        <v>5.67</v>
      </c>
      <c r="X1201" s="12">
        <f>STOCK[[#This Row],[Ganancia Unitaria]]*STOCK[[#This Row],[Salidas]]</f>
        <v>5.67</v>
      </c>
      <c r="AA1201" s="12">
        <f>STOCK[[#This Row],[Costo total]]*STOCK[[#This Row],[Entradas]]</f>
        <v>31.65</v>
      </c>
      <c r="AB1201" s="12">
        <f>STOCK[[#This Row],[Stock Actual]]*STOCK[[#This Row],[Costo total]]</f>
        <v>25.32</v>
      </c>
    </row>
    <row r="1202" spans="1:28" s="7" customFormat="1" ht="50" customHeight="1" x14ac:dyDescent="0.15">
      <c r="A1202" s="7" t="s">
        <v>2791</v>
      </c>
      <c r="B1202" s="70"/>
      <c r="C1202" s="7" t="s">
        <v>4</v>
      </c>
      <c r="D1202" s="7" t="s">
        <v>1911</v>
      </c>
      <c r="E1202" s="7" t="s">
        <v>2799</v>
      </c>
      <c r="F1202" s="7" t="s">
        <v>241</v>
      </c>
      <c r="G1202" s="7" t="s">
        <v>69</v>
      </c>
      <c r="H1202" s="7">
        <f>STOCK[[#This Row],[Precio Final]]</f>
        <v>18</v>
      </c>
      <c r="I1202" s="7">
        <f>STOCK[[#This Row],[Precio Venta Ideal (x1.5)]]</f>
        <v>18.03</v>
      </c>
      <c r="J1202" s="8">
        <v>1</v>
      </c>
      <c r="K1202" s="8">
        <f>SUMIFS(VENTAS[Cantidad],VENTAS[Código del producto Vendido],STOCK[[#This Row],[Code]])</f>
        <v>1</v>
      </c>
      <c r="L1202" s="8">
        <f>STOCK[[#This Row],[Entradas]]-STOCK[[#This Row],[Salidas]]</f>
        <v>0</v>
      </c>
      <c r="M1202" s="7">
        <f>STOCK[[#This Row],[Precio Final]]*10%</f>
        <v>1.8</v>
      </c>
      <c r="N1202" s="7">
        <v>0</v>
      </c>
      <c r="O1202" s="7">
        <v>0</v>
      </c>
      <c r="P1202" s="7">
        <v>8.25</v>
      </c>
      <c r="Q1202" s="8">
        <v>0</v>
      </c>
      <c r="R1202" s="7">
        <v>0</v>
      </c>
      <c r="S1202" s="7">
        <v>1.97</v>
      </c>
      <c r="T1202" s="12">
        <f>STOCK[[#This Row],[Costo Unitario (USD)]]+STOCK[[#This Row],[Costo Envío (USD)]]+STOCK[[#This Row],[Comisión 10%]]</f>
        <v>12.020000000000001</v>
      </c>
      <c r="U1202" s="7">
        <f>STOCK[[#This Row],[Costo total]]*1.5</f>
        <v>18.03</v>
      </c>
      <c r="V1202" s="7">
        <v>18</v>
      </c>
      <c r="W1202" s="7">
        <f>STOCK[[#This Row],[Precio Final]]-STOCK[[#This Row],[Costo total]]</f>
        <v>5.9799999999999986</v>
      </c>
      <c r="X1202" s="7">
        <f>STOCK[[#This Row],[Ganancia Unitaria]]*STOCK[[#This Row],[Salidas]]</f>
        <v>5.9799999999999986</v>
      </c>
      <c r="AA1202" s="7">
        <f>STOCK[[#This Row],[Costo total]]*STOCK[[#This Row],[Entradas]]</f>
        <v>12.020000000000001</v>
      </c>
      <c r="AB1202" s="7">
        <f>STOCK[[#This Row],[Stock Actual]]*STOCK[[#This Row],[Costo total]]</f>
        <v>0</v>
      </c>
    </row>
    <row r="1203" spans="1:28" s="12" customFormat="1" ht="50" customHeight="1" x14ac:dyDescent="0.15">
      <c r="A1203" s="12" t="s">
        <v>2792</v>
      </c>
      <c r="B1203" s="70"/>
      <c r="C1203" s="12" t="s">
        <v>4</v>
      </c>
      <c r="D1203" s="12" t="s">
        <v>1911</v>
      </c>
      <c r="E1203" s="12" t="s">
        <v>2799</v>
      </c>
      <c r="F1203" s="12" t="s">
        <v>243</v>
      </c>
      <c r="G1203" s="12" t="s">
        <v>69</v>
      </c>
      <c r="H1203" s="12">
        <f>STOCK[[#This Row],[Precio Final]]</f>
        <v>18</v>
      </c>
      <c r="I1203" s="12">
        <f>STOCK[[#This Row],[Precio Venta Ideal (x1.5)]]</f>
        <v>18.03</v>
      </c>
      <c r="J1203" s="87">
        <v>1</v>
      </c>
      <c r="K1203" s="87">
        <f>SUMIFS(VENTAS[Cantidad],VENTAS[Código del producto Vendido],STOCK[[#This Row],[Code]])</f>
        <v>1</v>
      </c>
      <c r="L1203" s="87">
        <f>STOCK[[#This Row],[Entradas]]-STOCK[[#This Row],[Salidas]]</f>
        <v>0</v>
      </c>
      <c r="M1203" s="12">
        <f>STOCK[[#This Row],[Precio Final]]*10%</f>
        <v>1.8</v>
      </c>
      <c r="N1203" s="12">
        <v>0</v>
      </c>
      <c r="O1203" s="12">
        <v>0</v>
      </c>
      <c r="P1203" s="12">
        <v>8.25</v>
      </c>
      <c r="Q1203" s="87">
        <v>0</v>
      </c>
      <c r="R1203" s="12">
        <v>0</v>
      </c>
      <c r="S1203" s="12">
        <v>1.97</v>
      </c>
      <c r="T1203" s="12">
        <f>STOCK[[#This Row],[Costo Unitario (USD)]]+STOCK[[#This Row],[Costo Envío (USD)]]+STOCK[[#This Row],[Comisión 10%]]</f>
        <v>12.020000000000001</v>
      </c>
      <c r="U1203" s="12">
        <f>STOCK[[#This Row],[Costo total]]*1.5</f>
        <v>18.03</v>
      </c>
      <c r="V1203" s="12">
        <v>18</v>
      </c>
      <c r="W1203" s="12">
        <f>STOCK[[#This Row],[Precio Final]]-STOCK[[#This Row],[Costo total]]</f>
        <v>5.9799999999999986</v>
      </c>
      <c r="X1203" s="12">
        <f>STOCK[[#This Row],[Ganancia Unitaria]]*STOCK[[#This Row],[Salidas]]</f>
        <v>5.9799999999999986</v>
      </c>
      <c r="AA1203" s="12">
        <f>STOCK[[#This Row],[Costo total]]*STOCK[[#This Row],[Entradas]]</f>
        <v>12.020000000000001</v>
      </c>
      <c r="AB1203" s="12">
        <f>STOCK[[#This Row],[Stock Actual]]*STOCK[[#This Row],[Costo total]]</f>
        <v>0</v>
      </c>
    </row>
    <row r="1204" spans="1:28" s="7" customFormat="1" ht="50" customHeight="1" x14ac:dyDescent="0.15">
      <c r="A1204" s="7" t="s">
        <v>2793</v>
      </c>
      <c r="B1204" s="70"/>
      <c r="C1204" s="7" t="s">
        <v>4</v>
      </c>
      <c r="D1204" s="7" t="s">
        <v>1911</v>
      </c>
      <c r="E1204" s="7" t="s">
        <v>2799</v>
      </c>
      <c r="F1204" s="7" t="s">
        <v>244</v>
      </c>
      <c r="G1204" s="7" t="s">
        <v>69</v>
      </c>
      <c r="H1204" s="7">
        <f>STOCK[[#This Row],[Precio Final]]</f>
        <v>18</v>
      </c>
      <c r="I1204" s="7">
        <f>STOCK[[#This Row],[Precio Venta Ideal (x1.5)]]</f>
        <v>18.03</v>
      </c>
      <c r="J1204" s="8">
        <v>1</v>
      </c>
      <c r="K1204" s="8">
        <f>SUMIFS(VENTAS[Cantidad],VENTAS[Código del producto Vendido],STOCK[[#This Row],[Code]])</f>
        <v>1</v>
      </c>
      <c r="L1204" s="8">
        <f>STOCK[[#This Row],[Entradas]]-STOCK[[#This Row],[Salidas]]</f>
        <v>0</v>
      </c>
      <c r="M1204" s="7">
        <f>STOCK[[#This Row],[Precio Final]]*10%</f>
        <v>1.8</v>
      </c>
      <c r="N1204" s="7">
        <v>0</v>
      </c>
      <c r="O1204" s="7">
        <v>0</v>
      </c>
      <c r="P1204" s="7">
        <v>8.25</v>
      </c>
      <c r="Q1204" s="8">
        <v>0</v>
      </c>
      <c r="R1204" s="7">
        <v>0</v>
      </c>
      <c r="S1204" s="7">
        <v>1.97</v>
      </c>
      <c r="T1204" s="12">
        <f>STOCK[[#This Row],[Costo Unitario (USD)]]+STOCK[[#This Row],[Costo Envío (USD)]]+STOCK[[#This Row],[Comisión 10%]]</f>
        <v>12.020000000000001</v>
      </c>
      <c r="U1204" s="7">
        <f>STOCK[[#This Row],[Costo total]]*1.5</f>
        <v>18.03</v>
      </c>
      <c r="V1204" s="7">
        <v>18</v>
      </c>
      <c r="W1204" s="7">
        <f>STOCK[[#This Row],[Precio Final]]-STOCK[[#This Row],[Costo total]]</f>
        <v>5.9799999999999986</v>
      </c>
      <c r="X1204" s="7">
        <f>STOCK[[#This Row],[Ganancia Unitaria]]*STOCK[[#This Row],[Salidas]]</f>
        <v>5.9799999999999986</v>
      </c>
      <c r="AA1204" s="7">
        <f>STOCK[[#This Row],[Costo total]]*STOCK[[#This Row],[Entradas]]</f>
        <v>12.020000000000001</v>
      </c>
      <c r="AB1204" s="7">
        <f>STOCK[[#This Row],[Stock Actual]]*STOCK[[#This Row],[Costo total]]</f>
        <v>0</v>
      </c>
    </row>
    <row r="1205" spans="1:28" s="12" customFormat="1" ht="50" customHeight="1" x14ac:dyDescent="0.15">
      <c r="A1205" s="12" t="s">
        <v>2794</v>
      </c>
      <c r="B1205" s="70"/>
      <c r="C1205" s="12" t="s">
        <v>4</v>
      </c>
      <c r="D1205" s="12" t="s">
        <v>1911</v>
      </c>
      <c r="E1205" s="12" t="s">
        <v>2804</v>
      </c>
      <c r="F1205" s="12" t="s">
        <v>241</v>
      </c>
      <c r="G1205" s="12" t="s">
        <v>69</v>
      </c>
      <c r="H1205" s="12">
        <f>STOCK[[#This Row],[Precio Final]]</f>
        <v>10</v>
      </c>
      <c r="I1205" s="12">
        <f>STOCK[[#This Row],[Precio Venta Ideal (x1.5)]]</f>
        <v>7.98</v>
      </c>
      <c r="J1205" s="87">
        <v>2</v>
      </c>
      <c r="K1205" s="87">
        <f>SUMIFS(VENTAS[Cantidad],VENTAS[Código del producto Vendido],STOCK[[#This Row],[Code]])</f>
        <v>0</v>
      </c>
      <c r="L1205" s="87">
        <f>STOCK[[#This Row],[Entradas]]-STOCK[[#This Row],[Salidas]]</f>
        <v>2</v>
      </c>
      <c r="M1205" s="12">
        <f>STOCK[[#This Row],[Precio Final]]*10%</f>
        <v>1</v>
      </c>
      <c r="N1205" s="12">
        <v>0</v>
      </c>
      <c r="O1205" s="12">
        <v>0</v>
      </c>
      <c r="P1205" s="12">
        <v>2.35</v>
      </c>
      <c r="Q1205" s="87">
        <v>0</v>
      </c>
      <c r="R1205" s="12">
        <v>0</v>
      </c>
      <c r="S1205" s="12">
        <v>1.97</v>
      </c>
      <c r="T1205" s="12">
        <f>STOCK[[#This Row],[Costo Unitario (USD)]]+STOCK[[#This Row],[Costo Envío (USD)]]+STOCK[[#This Row],[Comisión 10%]]</f>
        <v>5.32</v>
      </c>
      <c r="U1205" s="12">
        <f>STOCK[[#This Row],[Costo total]]*1.5</f>
        <v>7.98</v>
      </c>
      <c r="V1205" s="12">
        <v>10</v>
      </c>
      <c r="W1205" s="12">
        <f>STOCK[[#This Row],[Precio Final]]-STOCK[[#This Row],[Costo total]]</f>
        <v>4.68</v>
      </c>
      <c r="X1205" s="12">
        <f>STOCK[[#This Row],[Ganancia Unitaria]]*STOCK[[#This Row],[Salidas]]</f>
        <v>0</v>
      </c>
      <c r="AA1205" s="12">
        <f>STOCK[[#This Row],[Costo total]]*STOCK[[#This Row],[Entradas]]</f>
        <v>10.64</v>
      </c>
      <c r="AB1205" s="12">
        <f>STOCK[[#This Row],[Stock Actual]]*STOCK[[#This Row],[Costo total]]</f>
        <v>10.64</v>
      </c>
    </row>
    <row r="1206" spans="1:28" s="7" customFormat="1" ht="50" customHeight="1" x14ac:dyDescent="0.15">
      <c r="A1206" s="7" t="s">
        <v>2795</v>
      </c>
      <c r="B1206" s="70"/>
      <c r="C1206" s="7" t="s">
        <v>4</v>
      </c>
      <c r="D1206" s="7" t="s">
        <v>1911</v>
      </c>
      <c r="E1206" s="7" t="s">
        <v>2804</v>
      </c>
      <c r="F1206" s="7" t="s">
        <v>243</v>
      </c>
      <c r="G1206" s="7" t="s">
        <v>69</v>
      </c>
      <c r="H1206" s="7">
        <f>STOCK[[#This Row],[Precio Final]]</f>
        <v>10</v>
      </c>
      <c r="I1206" s="7">
        <f>STOCK[[#This Row],[Precio Venta Ideal (x1.5)]]</f>
        <v>7.98</v>
      </c>
      <c r="J1206" s="8">
        <v>2</v>
      </c>
      <c r="K1206" s="8">
        <f>SUMIFS(VENTAS[Cantidad],VENTAS[Código del producto Vendido],STOCK[[#This Row],[Code]])</f>
        <v>1</v>
      </c>
      <c r="L1206" s="8">
        <f>STOCK[[#This Row],[Entradas]]-STOCK[[#This Row],[Salidas]]</f>
        <v>1</v>
      </c>
      <c r="M1206" s="7">
        <f>STOCK[[#This Row],[Precio Final]]*10%</f>
        <v>1</v>
      </c>
      <c r="N1206" s="7">
        <v>0</v>
      </c>
      <c r="O1206" s="7">
        <v>0</v>
      </c>
      <c r="P1206" s="7">
        <v>2.35</v>
      </c>
      <c r="Q1206" s="8">
        <v>0</v>
      </c>
      <c r="R1206" s="7">
        <v>0</v>
      </c>
      <c r="S1206" s="7">
        <v>1.97</v>
      </c>
      <c r="T1206" s="12">
        <f>STOCK[[#This Row],[Costo Unitario (USD)]]+STOCK[[#This Row],[Costo Envío (USD)]]+STOCK[[#This Row],[Comisión 10%]]</f>
        <v>5.32</v>
      </c>
      <c r="U1206" s="7">
        <f>STOCK[[#This Row],[Costo total]]*1.5</f>
        <v>7.98</v>
      </c>
      <c r="V1206" s="7">
        <v>10</v>
      </c>
      <c r="W1206" s="7">
        <f>STOCK[[#This Row],[Precio Final]]-STOCK[[#This Row],[Costo total]]</f>
        <v>4.68</v>
      </c>
      <c r="X1206" s="7">
        <f>STOCK[[#This Row],[Ganancia Unitaria]]*STOCK[[#This Row],[Salidas]]</f>
        <v>4.68</v>
      </c>
      <c r="AA1206" s="7">
        <f>STOCK[[#This Row],[Costo total]]*STOCK[[#This Row],[Entradas]]</f>
        <v>10.64</v>
      </c>
      <c r="AB1206" s="7">
        <f>STOCK[[#This Row],[Stock Actual]]*STOCK[[#This Row],[Costo total]]</f>
        <v>5.32</v>
      </c>
    </row>
    <row r="1207" spans="1:28" s="12" customFormat="1" ht="50" customHeight="1" x14ac:dyDescent="0.15">
      <c r="A1207" s="12" t="s">
        <v>2796</v>
      </c>
      <c r="B1207" s="70"/>
      <c r="C1207" s="12" t="s">
        <v>4</v>
      </c>
      <c r="D1207" s="12" t="s">
        <v>1911</v>
      </c>
      <c r="E1207" s="12" t="s">
        <v>2804</v>
      </c>
      <c r="F1207" s="12" t="s">
        <v>244</v>
      </c>
      <c r="G1207" s="12" t="s">
        <v>69</v>
      </c>
      <c r="H1207" s="12">
        <f>STOCK[[#This Row],[Precio Final]]</f>
        <v>10</v>
      </c>
      <c r="I1207" s="12">
        <f>STOCK[[#This Row],[Precio Venta Ideal (x1.5)]]</f>
        <v>7.98</v>
      </c>
      <c r="J1207" s="87">
        <v>2</v>
      </c>
      <c r="K1207" s="87">
        <f>SUMIFS(VENTAS[Cantidad],VENTAS[Código del producto Vendido],STOCK[[#This Row],[Code]])</f>
        <v>1</v>
      </c>
      <c r="L1207" s="87">
        <f>STOCK[[#This Row],[Entradas]]-STOCK[[#This Row],[Salidas]]</f>
        <v>1</v>
      </c>
      <c r="M1207" s="12">
        <f>STOCK[[#This Row],[Precio Final]]*10%</f>
        <v>1</v>
      </c>
      <c r="N1207" s="12">
        <v>0</v>
      </c>
      <c r="O1207" s="12">
        <v>0</v>
      </c>
      <c r="P1207" s="12">
        <v>2.35</v>
      </c>
      <c r="Q1207" s="87">
        <v>0</v>
      </c>
      <c r="R1207" s="12">
        <v>0</v>
      </c>
      <c r="S1207" s="12">
        <v>1.97</v>
      </c>
      <c r="T1207" s="12">
        <f>STOCK[[#This Row],[Costo Unitario (USD)]]+STOCK[[#This Row],[Costo Envío (USD)]]+STOCK[[#This Row],[Comisión 10%]]</f>
        <v>5.32</v>
      </c>
      <c r="U1207" s="12">
        <f>STOCK[[#This Row],[Costo total]]*1.5</f>
        <v>7.98</v>
      </c>
      <c r="V1207" s="12">
        <v>10</v>
      </c>
      <c r="W1207" s="12">
        <f>STOCK[[#This Row],[Precio Final]]-STOCK[[#This Row],[Costo total]]</f>
        <v>4.68</v>
      </c>
      <c r="X1207" s="12">
        <f>STOCK[[#This Row],[Ganancia Unitaria]]*STOCK[[#This Row],[Salidas]]</f>
        <v>4.68</v>
      </c>
      <c r="AA1207" s="12">
        <f>STOCK[[#This Row],[Costo total]]*STOCK[[#This Row],[Entradas]]</f>
        <v>10.64</v>
      </c>
      <c r="AB1207" s="12">
        <f>STOCK[[#This Row],[Stock Actual]]*STOCK[[#This Row],[Costo total]]</f>
        <v>5.32</v>
      </c>
    </row>
    <row r="1208" spans="1:28" s="7" customFormat="1" ht="50" customHeight="1" x14ac:dyDescent="0.15">
      <c r="A1208" s="7" t="s">
        <v>2800</v>
      </c>
      <c r="B1208" s="70"/>
      <c r="C1208" s="7" t="s">
        <v>4</v>
      </c>
      <c r="D1208" s="7" t="s">
        <v>1911</v>
      </c>
      <c r="E1208" s="7" t="s">
        <v>2805</v>
      </c>
      <c r="F1208" s="7" t="s">
        <v>241</v>
      </c>
      <c r="G1208" s="7" t="s">
        <v>69</v>
      </c>
      <c r="H1208" s="7">
        <f>STOCK[[#This Row],[Precio Final]]</f>
        <v>10</v>
      </c>
      <c r="I1208" s="7">
        <f>STOCK[[#This Row],[Precio Venta Ideal (x1.5)]]</f>
        <v>7.98</v>
      </c>
      <c r="J1208" s="8">
        <v>2</v>
      </c>
      <c r="K1208" s="8">
        <f>SUMIFS(VENTAS[Cantidad],VENTAS[Código del producto Vendido],STOCK[[#This Row],[Code]])</f>
        <v>1</v>
      </c>
      <c r="L1208" s="8">
        <f>STOCK[[#This Row],[Entradas]]-STOCK[[#This Row],[Salidas]]</f>
        <v>1</v>
      </c>
      <c r="M1208" s="7">
        <f>STOCK[[#This Row],[Precio Final]]*10%</f>
        <v>1</v>
      </c>
      <c r="N1208" s="7">
        <v>0</v>
      </c>
      <c r="O1208" s="7">
        <v>0</v>
      </c>
      <c r="P1208" s="7">
        <v>2.35</v>
      </c>
      <c r="Q1208" s="8">
        <v>0</v>
      </c>
      <c r="R1208" s="7">
        <v>0</v>
      </c>
      <c r="S1208" s="7">
        <v>1.97</v>
      </c>
      <c r="T1208" s="12">
        <f>STOCK[[#This Row],[Costo Unitario (USD)]]+STOCK[[#This Row],[Costo Envío (USD)]]+STOCK[[#This Row],[Comisión 10%]]</f>
        <v>5.32</v>
      </c>
      <c r="U1208" s="7">
        <f>STOCK[[#This Row],[Costo total]]*1.5</f>
        <v>7.98</v>
      </c>
      <c r="V1208" s="7">
        <v>10</v>
      </c>
      <c r="W1208" s="7">
        <f>STOCK[[#This Row],[Precio Final]]-STOCK[[#This Row],[Costo total]]</f>
        <v>4.68</v>
      </c>
      <c r="X1208" s="7">
        <f>STOCK[[#This Row],[Ganancia Unitaria]]*STOCK[[#This Row],[Salidas]]</f>
        <v>4.68</v>
      </c>
      <c r="AA1208" s="7">
        <f>STOCK[[#This Row],[Costo total]]*STOCK[[#This Row],[Entradas]]</f>
        <v>10.64</v>
      </c>
      <c r="AB1208" s="7">
        <f>STOCK[[#This Row],[Stock Actual]]*STOCK[[#This Row],[Costo total]]</f>
        <v>5.32</v>
      </c>
    </row>
    <row r="1209" spans="1:28" s="12" customFormat="1" ht="50" customHeight="1" x14ac:dyDescent="0.15">
      <c r="A1209" s="12" t="s">
        <v>2801</v>
      </c>
      <c r="B1209" s="70"/>
      <c r="C1209" s="12" t="s">
        <v>4</v>
      </c>
      <c r="D1209" s="12" t="s">
        <v>1911</v>
      </c>
      <c r="E1209" s="12" t="s">
        <v>2805</v>
      </c>
      <c r="F1209" s="12" t="s">
        <v>243</v>
      </c>
      <c r="G1209" s="12" t="s">
        <v>69</v>
      </c>
      <c r="H1209" s="12">
        <f>STOCK[[#This Row],[Precio Final]]</f>
        <v>10</v>
      </c>
      <c r="I1209" s="12">
        <f>STOCK[[#This Row],[Precio Venta Ideal (x1.5)]]</f>
        <v>7.98</v>
      </c>
      <c r="J1209" s="87">
        <v>2</v>
      </c>
      <c r="K1209" s="87">
        <f>SUMIFS(VENTAS[Cantidad],VENTAS[Código del producto Vendido],STOCK[[#This Row],[Code]])</f>
        <v>1</v>
      </c>
      <c r="L1209" s="87">
        <f>STOCK[[#This Row],[Entradas]]-STOCK[[#This Row],[Salidas]]</f>
        <v>1</v>
      </c>
      <c r="M1209" s="12">
        <f>STOCK[[#This Row],[Precio Final]]*10%</f>
        <v>1</v>
      </c>
      <c r="N1209" s="12">
        <v>0</v>
      </c>
      <c r="O1209" s="12">
        <v>0</v>
      </c>
      <c r="P1209" s="12">
        <v>2.35</v>
      </c>
      <c r="Q1209" s="87">
        <v>0</v>
      </c>
      <c r="R1209" s="12">
        <v>0</v>
      </c>
      <c r="S1209" s="12">
        <v>1.97</v>
      </c>
      <c r="T1209" s="12">
        <f>STOCK[[#This Row],[Costo Unitario (USD)]]+STOCK[[#This Row],[Costo Envío (USD)]]+STOCK[[#This Row],[Comisión 10%]]</f>
        <v>5.32</v>
      </c>
      <c r="U1209" s="12">
        <f>STOCK[[#This Row],[Costo total]]*1.5</f>
        <v>7.98</v>
      </c>
      <c r="V1209" s="12">
        <v>10</v>
      </c>
      <c r="W1209" s="12">
        <f>STOCK[[#This Row],[Precio Final]]-STOCK[[#This Row],[Costo total]]</f>
        <v>4.68</v>
      </c>
      <c r="X1209" s="12">
        <f>STOCK[[#This Row],[Ganancia Unitaria]]*STOCK[[#This Row],[Salidas]]</f>
        <v>4.68</v>
      </c>
      <c r="AA1209" s="12">
        <f>STOCK[[#This Row],[Costo total]]*STOCK[[#This Row],[Entradas]]</f>
        <v>10.64</v>
      </c>
      <c r="AB1209" s="12">
        <f>STOCK[[#This Row],[Stock Actual]]*STOCK[[#This Row],[Costo total]]</f>
        <v>5.32</v>
      </c>
    </row>
    <row r="1210" spans="1:28" s="7" customFormat="1" ht="50" customHeight="1" x14ac:dyDescent="0.15">
      <c r="A1210" s="7" t="s">
        <v>2802</v>
      </c>
      <c r="B1210" s="70"/>
      <c r="C1210" s="7" t="s">
        <v>4</v>
      </c>
      <c r="D1210" s="7" t="s">
        <v>1911</v>
      </c>
      <c r="E1210" s="7" t="s">
        <v>2805</v>
      </c>
      <c r="F1210" s="7" t="s">
        <v>244</v>
      </c>
      <c r="G1210" s="7" t="s">
        <v>69</v>
      </c>
      <c r="H1210" s="7">
        <f>STOCK[[#This Row],[Precio Final]]</f>
        <v>10</v>
      </c>
      <c r="I1210" s="7">
        <f>STOCK[[#This Row],[Precio Venta Ideal (x1.5)]]</f>
        <v>7.98</v>
      </c>
      <c r="J1210" s="8">
        <v>2</v>
      </c>
      <c r="K1210" s="8">
        <f>SUMIFS(VENTAS[Cantidad],VENTAS[Código del producto Vendido],STOCK[[#This Row],[Code]])</f>
        <v>2</v>
      </c>
      <c r="L1210" s="8">
        <f>STOCK[[#This Row],[Entradas]]-STOCK[[#This Row],[Salidas]]</f>
        <v>0</v>
      </c>
      <c r="M1210" s="7">
        <f>STOCK[[#This Row],[Precio Final]]*10%</f>
        <v>1</v>
      </c>
      <c r="N1210" s="7">
        <v>0</v>
      </c>
      <c r="O1210" s="7">
        <v>0</v>
      </c>
      <c r="P1210" s="7">
        <v>2.35</v>
      </c>
      <c r="Q1210" s="8">
        <v>0</v>
      </c>
      <c r="R1210" s="7">
        <v>0</v>
      </c>
      <c r="S1210" s="7">
        <v>1.97</v>
      </c>
      <c r="T1210" s="12">
        <f>STOCK[[#This Row],[Costo Unitario (USD)]]+STOCK[[#This Row],[Costo Envío (USD)]]+STOCK[[#This Row],[Comisión 10%]]</f>
        <v>5.32</v>
      </c>
      <c r="U1210" s="7">
        <f>STOCK[[#This Row],[Costo total]]*1.5</f>
        <v>7.98</v>
      </c>
      <c r="V1210" s="7">
        <v>10</v>
      </c>
      <c r="W1210" s="7">
        <f>STOCK[[#This Row],[Precio Final]]-STOCK[[#This Row],[Costo total]]</f>
        <v>4.68</v>
      </c>
      <c r="X1210" s="7">
        <f>STOCK[[#This Row],[Ganancia Unitaria]]*STOCK[[#This Row],[Salidas]]</f>
        <v>9.36</v>
      </c>
      <c r="AA1210" s="7">
        <f>STOCK[[#This Row],[Costo total]]*STOCK[[#This Row],[Entradas]]</f>
        <v>10.64</v>
      </c>
      <c r="AB1210" s="7">
        <f>STOCK[[#This Row],[Stock Actual]]*STOCK[[#This Row],[Costo total]]</f>
        <v>0</v>
      </c>
    </row>
    <row r="1211" spans="1:28" s="12" customFormat="1" ht="50" customHeight="1" x14ac:dyDescent="0.15">
      <c r="A1211" s="12" t="s">
        <v>2979</v>
      </c>
      <c r="B1211" s="70"/>
      <c r="C1211" s="12" t="s">
        <v>4</v>
      </c>
      <c r="D1211" s="12" t="s">
        <v>1911</v>
      </c>
      <c r="E1211" s="12" t="s">
        <v>2806</v>
      </c>
      <c r="F1211" s="12" t="s">
        <v>244</v>
      </c>
      <c r="G1211" s="12" t="s">
        <v>69</v>
      </c>
      <c r="H1211" s="12">
        <f>STOCK[[#This Row],[Precio Final]]</f>
        <v>10</v>
      </c>
      <c r="I1211" s="12">
        <f>STOCK[[#This Row],[Precio Venta Ideal (x1.5)]]</f>
        <v>5.0250000000000004</v>
      </c>
      <c r="J1211" s="87">
        <v>2</v>
      </c>
      <c r="K1211" s="87">
        <f>SUMIFS(VENTAS[Cantidad],VENTAS[Código del producto Vendido],STOCK[[#This Row],[Code]])</f>
        <v>2</v>
      </c>
      <c r="L1211" s="87">
        <f>STOCK[[#This Row],[Entradas]]-STOCK[[#This Row],[Salidas]]</f>
        <v>0</v>
      </c>
      <c r="M1211" s="12">
        <f>STOCK[[#This Row],[Precio Final]]*10%</f>
        <v>1</v>
      </c>
      <c r="N1211" s="12">
        <v>0</v>
      </c>
      <c r="O1211" s="12">
        <v>0</v>
      </c>
      <c r="P1211" s="7">
        <v>2.35</v>
      </c>
      <c r="Q1211" s="87">
        <v>0</v>
      </c>
      <c r="R1211" s="12">
        <v>0</v>
      </c>
      <c r="S1211" s="12">
        <v>0</v>
      </c>
      <c r="T1211" s="12">
        <f>STOCK[[#This Row],[Costo Unitario (USD)]]+STOCK[[#This Row],[Costo Envío (USD)]]+STOCK[[#This Row],[Comisión 10%]]</f>
        <v>3.35</v>
      </c>
      <c r="U1211" s="12">
        <f>STOCK[[#This Row],[Costo total]]*1.5</f>
        <v>5.0250000000000004</v>
      </c>
      <c r="V1211" s="12">
        <v>10</v>
      </c>
      <c r="W1211" s="12">
        <f>STOCK[[#This Row],[Precio Final]]-STOCK[[#This Row],[Costo total]]</f>
        <v>6.65</v>
      </c>
      <c r="X1211" s="12">
        <f>STOCK[[#This Row],[Ganancia Unitaria]]*STOCK[[#This Row],[Salidas]]</f>
        <v>13.3</v>
      </c>
      <c r="AA1211" s="12">
        <f>STOCK[[#This Row],[Costo total]]*STOCK[[#This Row],[Entradas]]</f>
        <v>6.7</v>
      </c>
      <c r="AB1211" s="12">
        <f>STOCK[[#This Row],[Stock Actual]]*STOCK[[#This Row],[Costo total]]</f>
        <v>0</v>
      </c>
    </row>
    <row r="1212" spans="1:28" s="12" customFormat="1" ht="50" customHeight="1" x14ac:dyDescent="0.15">
      <c r="A1212" s="12" t="s">
        <v>3112</v>
      </c>
      <c r="B1212" s="70"/>
      <c r="C1212" s="12" t="s">
        <v>4</v>
      </c>
      <c r="D1212" s="12" t="s">
        <v>1911</v>
      </c>
      <c r="E1212" s="12" t="s">
        <v>2806</v>
      </c>
      <c r="F1212" s="12" t="s">
        <v>241</v>
      </c>
      <c r="G1212" s="12" t="s">
        <v>69</v>
      </c>
      <c r="H1212" s="12">
        <f>STOCK[[#This Row],[Precio Final]]</f>
        <v>10</v>
      </c>
      <c r="I1212" s="12">
        <f>STOCK[[#This Row],[Precio Venta Ideal (x1.5)]]</f>
        <v>4</v>
      </c>
      <c r="J1212" s="87">
        <v>2</v>
      </c>
      <c r="K1212" s="87">
        <f>SUMIFS(VENTAS[Cantidad],VENTAS[Código del producto Vendido],STOCK[[#This Row],[Code]])</f>
        <v>0</v>
      </c>
      <c r="L1212" s="87">
        <f>STOCK[[#This Row],[Entradas]]-STOCK[[#This Row],[Salidas]]</f>
        <v>2</v>
      </c>
      <c r="M1212" s="12">
        <f>STOCK[[#This Row],[Precio Final]]*10%</f>
        <v>1</v>
      </c>
      <c r="N1212" s="12">
        <v>0</v>
      </c>
      <c r="O1212" s="12">
        <v>0</v>
      </c>
      <c r="P1212" s="7">
        <v>2.33</v>
      </c>
      <c r="Q1212" s="87">
        <v>0</v>
      </c>
      <c r="R1212" s="12">
        <v>0</v>
      </c>
      <c r="S1212" s="12">
        <f>STOCK[[#This Row],[Peso (g)]]*STOCK[[#This Row],[Precio Envío Kilogramo (USD)]]/1000</f>
        <v>0</v>
      </c>
      <c r="T1212" s="12">
        <f>STOCK[[#This Row],[Costo Unitario (USD)]]+STOCK[[#This Row],[Costo Envío (USD)]]+STOCK[[#This Row],[Comisión 10%]]</f>
        <v>3.33</v>
      </c>
      <c r="U1212" s="12">
        <f>ROUNDUP(T1212,0)</f>
        <v>4</v>
      </c>
      <c r="V1212" s="12">
        <v>10</v>
      </c>
      <c r="W1212" s="12">
        <f>STOCK[[#This Row],[Precio Final]]-STOCK[[#This Row],[Costo total]]</f>
        <v>6.67</v>
      </c>
      <c r="X1212" s="12">
        <f>STOCK[[#This Row],[Ganancia Unitaria]]*STOCK[[#This Row],[Salidas]]</f>
        <v>0</v>
      </c>
      <c r="AA1212" s="12">
        <f>STOCK[[#This Row],[Costo total]]*STOCK[[#This Row],[Entradas]]</f>
        <v>6.66</v>
      </c>
      <c r="AB1212" s="12">
        <f>STOCK[[#This Row],[Stock Actual]]*STOCK[[#This Row],[Costo total]]</f>
        <v>6.66</v>
      </c>
    </row>
    <row r="1213" spans="1:28" s="7" customFormat="1" ht="50" customHeight="1" x14ac:dyDescent="0.15">
      <c r="A1213" s="7" t="s">
        <v>2803</v>
      </c>
      <c r="B1213" s="70"/>
      <c r="C1213" s="7" t="s">
        <v>4</v>
      </c>
      <c r="D1213" s="7" t="s">
        <v>1911</v>
      </c>
      <c r="E1213" s="7" t="s">
        <v>2806</v>
      </c>
      <c r="F1213" s="7" t="s">
        <v>243</v>
      </c>
      <c r="G1213" s="7" t="s">
        <v>69</v>
      </c>
      <c r="H1213" s="7">
        <f>STOCK[[#This Row],[Precio Final]]</f>
        <v>10</v>
      </c>
      <c r="I1213" s="7">
        <f>STOCK[[#This Row],[Precio Venta Ideal (x1.5)]]</f>
        <v>7.98</v>
      </c>
      <c r="J1213" s="8">
        <v>2</v>
      </c>
      <c r="K1213" s="8">
        <f>SUMIFS(VENTAS[Cantidad],VENTAS[Código del producto Vendido],STOCK[[#This Row],[Code]])</f>
        <v>1</v>
      </c>
      <c r="L1213" s="8">
        <f>STOCK[[#This Row],[Entradas]]-STOCK[[#This Row],[Salidas]]</f>
        <v>1</v>
      </c>
      <c r="M1213" s="7">
        <f>STOCK[[#This Row],[Precio Final]]*10%</f>
        <v>1</v>
      </c>
      <c r="N1213" s="7">
        <v>0</v>
      </c>
      <c r="O1213" s="7">
        <v>0</v>
      </c>
      <c r="P1213" s="7">
        <v>2.35</v>
      </c>
      <c r="Q1213" s="8">
        <v>0</v>
      </c>
      <c r="R1213" s="7">
        <v>0</v>
      </c>
      <c r="S1213" s="7">
        <v>1.97</v>
      </c>
      <c r="T1213" s="12">
        <f>STOCK[[#This Row],[Costo Unitario (USD)]]+STOCK[[#This Row],[Costo Envío (USD)]]+STOCK[[#This Row],[Comisión 10%]]</f>
        <v>5.32</v>
      </c>
      <c r="U1213" s="7">
        <f>STOCK[[#This Row],[Costo total]]*1.5</f>
        <v>7.98</v>
      </c>
      <c r="V1213" s="7">
        <v>10</v>
      </c>
      <c r="W1213" s="7">
        <f>STOCK[[#This Row],[Precio Final]]-STOCK[[#This Row],[Costo total]]</f>
        <v>4.68</v>
      </c>
      <c r="X1213" s="7">
        <f>STOCK[[#This Row],[Ganancia Unitaria]]*STOCK[[#This Row],[Salidas]]</f>
        <v>4.68</v>
      </c>
      <c r="AA1213" s="7">
        <f>STOCK[[#This Row],[Costo total]]*STOCK[[#This Row],[Entradas]]</f>
        <v>10.64</v>
      </c>
      <c r="AB1213" s="7">
        <f>STOCK[[#This Row],[Stock Actual]]*STOCK[[#This Row],[Costo total]]</f>
        <v>5.32</v>
      </c>
    </row>
    <row r="1214" spans="1:28" s="12" customFormat="1" ht="50" customHeight="1" x14ac:dyDescent="0.15">
      <c r="A1214" s="12" t="s">
        <v>2811</v>
      </c>
      <c r="B1214" s="70"/>
      <c r="C1214" s="12" t="s">
        <v>4</v>
      </c>
      <c r="D1214" s="12" t="s">
        <v>1911</v>
      </c>
      <c r="E1214" s="12" t="s">
        <v>2807</v>
      </c>
      <c r="F1214" s="12" t="s">
        <v>241</v>
      </c>
      <c r="G1214" s="12" t="s">
        <v>69</v>
      </c>
      <c r="H1214" s="12">
        <f>STOCK[[#This Row],[Precio Final]]</f>
        <v>10</v>
      </c>
      <c r="I1214" s="12">
        <f>STOCK[[#This Row],[Precio Venta Ideal (x1.5)]]</f>
        <v>7.98</v>
      </c>
      <c r="J1214" s="87">
        <v>2</v>
      </c>
      <c r="K1214" s="87">
        <f>SUMIFS(VENTAS[Cantidad],VENTAS[Código del producto Vendido],STOCK[[#This Row],[Code]])</f>
        <v>0</v>
      </c>
      <c r="L1214" s="87">
        <f>STOCK[[#This Row],[Entradas]]-STOCK[[#This Row],[Salidas]]</f>
        <v>2</v>
      </c>
      <c r="M1214" s="12">
        <f>STOCK[[#This Row],[Precio Final]]*10%</f>
        <v>1</v>
      </c>
      <c r="N1214" s="12">
        <v>0</v>
      </c>
      <c r="O1214" s="12">
        <v>0</v>
      </c>
      <c r="P1214" s="12">
        <v>2.35</v>
      </c>
      <c r="Q1214" s="87">
        <v>0</v>
      </c>
      <c r="R1214" s="12">
        <v>0</v>
      </c>
      <c r="S1214" s="12">
        <v>1.97</v>
      </c>
      <c r="T1214" s="12">
        <f>STOCK[[#This Row],[Costo Unitario (USD)]]+STOCK[[#This Row],[Costo Envío (USD)]]+STOCK[[#This Row],[Comisión 10%]]</f>
        <v>5.32</v>
      </c>
      <c r="U1214" s="12">
        <f>STOCK[[#This Row],[Costo total]]*1.5</f>
        <v>7.98</v>
      </c>
      <c r="V1214" s="12">
        <v>10</v>
      </c>
      <c r="W1214" s="12">
        <f>STOCK[[#This Row],[Precio Final]]-STOCK[[#This Row],[Costo total]]</f>
        <v>4.68</v>
      </c>
      <c r="X1214" s="12">
        <f>STOCK[[#This Row],[Ganancia Unitaria]]*STOCK[[#This Row],[Salidas]]</f>
        <v>0</v>
      </c>
      <c r="AA1214" s="12">
        <f>STOCK[[#This Row],[Costo total]]*STOCK[[#This Row],[Entradas]]</f>
        <v>10.64</v>
      </c>
      <c r="AB1214" s="12">
        <f>STOCK[[#This Row],[Stock Actual]]*STOCK[[#This Row],[Costo total]]</f>
        <v>10.64</v>
      </c>
    </row>
    <row r="1215" spans="1:28" s="7" customFormat="1" ht="50" customHeight="1" x14ac:dyDescent="0.15">
      <c r="A1215" s="7" t="s">
        <v>2812</v>
      </c>
      <c r="B1215" s="70"/>
      <c r="C1215" s="7" t="s">
        <v>4</v>
      </c>
      <c r="D1215" s="7" t="s">
        <v>1911</v>
      </c>
      <c r="E1215" s="7" t="s">
        <v>2807</v>
      </c>
      <c r="F1215" s="7" t="s">
        <v>243</v>
      </c>
      <c r="G1215" s="7" t="s">
        <v>69</v>
      </c>
      <c r="H1215" s="7">
        <f>STOCK[[#This Row],[Precio Final]]</f>
        <v>10</v>
      </c>
      <c r="I1215" s="7">
        <f>STOCK[[#This Row],[Precio Venta Ideal (x1.5)]]</f>
        <v>7.98</v>
      </c>
      <c r="J1215" s="8">
        <v>2</v>
      </c>
      <c r="K1215" s="8">
        <f>SUMIFS(VENTAS[Cantidad],VENTAS[Código del producto Vendido],STOCK[[#This Row],[Code]])</f>
        <v>1</v>
      </c>
      <c r="L1215" s="8">
        <f>STOCK[[#This Row],[Entradas]]-STOCK[[#This Row],[Salidas]]</f>
        <v>1</v>
      </c>
      <c r="M1215" s="7">
        <f>STOCK[[#This Row],[Precio Final]]*10%</f>
        <v>1</v>
      </c>
      <c r="N1215" s="7">
        <v>0</v>
      </c>
      <c r="O1215" s="7">
        <v>0</v>
      </c>
      <c r="P1215" s="7">
        <v>2.35</v>
      </c>
      <c r="Q1215" s="8">
        <v>0</v>
      </c>
      <c r="R1215" s="7">
        <v>0</v>
      </c>
      <c r="S1215" s="7">
        <v>1.97</v>
      </c>
      <c r="T1215" s="12">
        <f>STOCK[[#This Row],[Costo Unitario (USD)]]+STOCK[[#This Row],[Costo Envío (USD)]]+STOCK[[#This Row],[Comisión 10%]]</f>
        <v>5.32</v>
      </c>
      <c r="U1215" s="7">
        <f>STOCK[[#This Row],[Costo total]]*1.5</f>
        <v>7.98</v>
      </c>
      <c r="V1215" s="7">
        <v>10</v>
      </c>
      <c r="W1215" s="7">
        <f>STOCK[[#This Row],[Precio Final]]-STOCK[[#This Row],[Costo total]]</f>
        <v>4.68</v>
      </c>
      <c r="X1215" s="7">
        <f>STOCK[[#This Row],[Ganancia Unitaria]]*STOCK[[#This Row],[Salidas]]</f>
        <v>4.68</v>
      </c>
      <c r="AA1215" s="7">
        <f>STOCK[[#This Row],[Costo total]]*STOCK[[#This Row],[Entradas]]</f>
        <v>10.64</v>
      </c>
      <c r="AB1215" s="7">
        <f>STOCK[[#This Row],[Stock Actual]]*STOCK[[#This Row],[Costo total]]</f>
        <v>5.32</v>
      </c>
    </row>
    <row r="1216" spans="1:28" s="12" customFormat="1" ht="50" customHeight="1" x14ac:dyDescent="0.15">
      <c r="A1216" s="12" t="s">
        <v>2813</v>
      </c>
      <c r="B1216" s="70"/>
      <c r="C1216" s="12" t="s">
        <v>4</v>
      </c>
      <c r="D1216" s="12" t="s">
        <v>1911</v>
      </c>
      <c r="E1216" s="12" t="s">
        <v>2807</v>
      </c>
      <c r="F1216" s="12" t="s">
        <v>244</v>
      </c>
      <c r="G1216" s="12" t="s">
        <v>69</v>
      </c>
      <c r="H1216" s="12">
        <f>STOCK[[#This Row],[Precio Final]]</f>
        <v>10</v>
      </c>
      <c r="I1216" s="12">
        <f>STOCK[[#This Row],[Precio Venta Ideal (x1.5)]]</f>
        <v>7.98</v>
      </c>
      <c r="J1216" s="87">
        <v>2</v>
      </c>
      <c r="K1216" s="87">
        <f>SUMIFS(VENTAS[Cantidad],VENTAS[Código del producto Vendido],STOCK[[#This Row],[Code]])</f>
        <v>0</v>
      </c>
      <c r="L1216" s="87">
        <f>STOCK[[#This Row],[Entradas]]-STOCK[[#This Row],[Salidas]]</f>
        <v>2</v>
      </c>
      <c r="M1216" s="12">
        <f>STOCK[[#This Row],[Precio Final]]*10%</f>
        <v>1</v>
      </c>
      <c r="N1216" s="12">
        <v>0</v>
      </c>
      <c r="O1216" s="12">
        <v>0</v>
      </c>
      <c r="P1216" s="12">
        <v>2.35</v>
      </c>
      <c r="Q1216" s="87">
        <v>0</v>
      </c>
      <c r="R1216" s="12">
        <v>0</v>
      </c>
      <c r="S1216" s="12">
        <v>1.97</v>
      </c>
      <c r="T1216" s="12">
        <f>STOCK[[#This Row],[Costo Unitario (USD)]]+STOCK[[#This Row],[Costo Envío (USD)]]+STOCK[[#This Row],[Comisión 10%]]</f>
        <v>5.32</v>
      </c>
      <c r="U1216" s="12">
        <f>STOCK[[#This Row],[Costo total]]*1.5</f>
        <v>7.98</v>
      </c>
      <c r="V1216" s="12">
        <v>10</v>
      </c>
      <c r="W1216" s="12">
        <f>STOCK[[#This Row],[Precio Final]]-STOCK[[#This Row],[Costo total]]</f>
        <v>4.68</v>
      </c>
      <c r="X1216" s="12">
        <f>STOCK[[#This Row],[Ganancia Unitaria]]*STOCK[[#This Row],[Salidas]]</f>
        <v>0</v>
      </c>
      <c r="AA1216" s="12">
        <f>STOCK[[#This Row],[Costo total]]*STOCK[[#This Row],[Entradas]]</f>
        <v>10.64</v>
      </c>
      <c r="AB1216" s="12">
        <f>STOCK[[#This Row],[Stock Actual]]*STOCK[[#This Row],[Costo total]]</f>
        <v>10.64</v>
      </c>
    </row>
    <row r="1217" spans="1:28" s="12" customFormat="1" ht="50" customHeight="1" x14ac:dyDescent="0.15">
      <c r="A1217" s="12" t="s">
        <v>3114</v>
      </c>
      <c r="B1217" s="70"/>
      <c r="C1217" s="12" t="s">
        <v>4</v>
      </c>
      <c r="D1217" s="12" t="s">
        <v>1911</v>
      </c>
      <c r="E1217" s="12" t="s">
        <v>2810</v>
      </c>
      <c r="F1217" s="12" t="s">
        <v>243</v>
      </c>
      <c r="G1217" s="12" t="s">
        <v>69</v>
      </c>
      <c r="H1217" s="12">
        <f>STOCK[[#This Row],[Precio Final]]</f>
        <v>10</v>
      </c>
      <c r="I1217" s="12">
        <f>STOCK[[#This Row],[Precio Venta Ideal (x1.5)]]</f>
        <v>6</v>
      </c>
      <c r="J1217" s="87">
        <v>2</v>
      </c>
      <c r="K1217" s="87">
        <f>SUMIFS(VENTAS[Cantidad],VENTAS[Código del producto Vendido],STOCK[[#This Row],[Code]])</f>
        <v>2</v>
      </c>
      <c r="L1217" s="87">
        <f>STOCK[[#This Row],[Entradas]]-STOCK[[#This Row],[Salidas]]</f>
        <v>0</v>
      </c>
      <c r="M1217" s="12">
        <f>STOCK[[#This Row],[Precio Final]]*10%</f>
        <v>1</v>
      </c>
      <c r="N1217" s="12">
        <v>0</v>
      </c>
      <c r="O1217" s="12">
        <v>0</v>
      </c>
      <c r="P1217" s="12">
        <v>2.35</v>
      </c>
      <c r="Q1217" s="87">
        <v>0</v>
      </c>
      <c r="R1217" s="12">
        <v>0</v>
      </c>
      <c r="S1217" s="12">
        <v>1.97</v>
      </c>
      <c r="T1217" s="12">
        <f>STOCK[[#This Row],[Costo Unitario (USD)]]+STOCK[[#This Row],[Costo Envío (USD)]]+STOCK[[#This Row],[Comisión 10%]]</f>
        <v>5.32</v>
      </c>
      <c r="U1217" s="12">
        <f>ROUNDUP(T1217,0)</f>
        <v>6</v>
      </c>
      <c r="V1217" s="12">
        <v>10</v>
      </c>
      <c r="W1217" s="12">
        <f>STOCK[[#This Row],[Precio Final]]-STOCK[[#This Row],[Costo total]]</f>
        <v>4.68</v>
      </c>
      <c r="X1217" s="12">
        <f>STOCK[[#This Row],[Ganancia Unitaria]]*STOCK[[#This Row],[Salidas]]</f>
        <v>9.36</v>
      </c>
      <c r="AA1217" s="12">
        <f>STOCK[[#This Row],[Costo total]]*STOCK[[#This Row],[Entradas]]</f>
        <v>10.64</v>
      </c>
      <c r="AB1217" s="12">
        <f>STOCK[[#This Row],[Stock Actual]]*STOCK[[#This Row],[Costo total]]</f>
        <v>0</v>
      </c>
    </row>
    <row r="1218" spans="1:28" s="12" customFormat="1" ht="50" customHeight="1" x14ac:dyDescent="0.15">
      <c r="A1218" s="12" t="s">
        <v>3115</v>
      </c>
      <c r="B1218" s="70"/>
      <c r="C1218" s="12" t="s">
        <v>4</v>
      </c>
      <c r="D1218" s="12" t="s">
        <v>1911</v>
      </c>
      <c r="E1218" s="12" t="s">
        <v>2810</v>
      </c>
      <c r="F1218" s="12" t="s">
        <v>241</v>
      </c>
      <c r="G1218" s="12" t="s">
        <v>69</v>
      </c>
      <c r="H1218" s="12">
        <f>STOCK[[#This Row],[Precio Final]]</f>
        <v>10</v>
      </c>
      <c r="I1218" s="12">
        <f>STOCK[[#This Row],[Precio Venta Ideal (x1.5)]]</f>
        <v>6</v>
      </c>
      <c r="J1218" s="87">
        <v>2</v>
      </c>
      <c r="K1218" s="87">
        <f>SUMIFS(VENTAS[Cantidad],VENTAS[Código del producto Vendido],STOCK[[#This Row],[Code]])</f>
        <v>1</v>
      </c>
      <c r="L1218" s="87">
        <f>STOCK[[#This Row],[Entradas]]-STOCK[[#This Row],[Salidas]]</f>
        <v>1</v>
      </c>
      <c r="M1218" s="12">
        <f>STOCK[[#This Row],[Precio Final]]*10%</f>
        <v>1</v>
      </c>
      <c r="N1218" s="12">
        <v>0</v>
      </c>
      <c r="O1218" s="12">
        <v>0</v>
      </c>
      <c r="P1218" s="12">
        <v>2.35</v>
      </c>
      <c r="Q1218" s="87">
        <v>0</v>
      </c>
      <c r="R1218" s="12">
        <v>0</v>
      </c>
      <c r="S1218" s="12">
        <v>1.97</v>
      </c>
      <c r="T1218" s="12">
        <f>STOCK[[#This Row],[Costo Unitario (USD)]]+STOCK[[#This Row],[Costo Envío (USD)]]+STOCK[[#This Row],[Comisión 10%]]</f>
        <v>5.32</v>
      </c>
      <c r="U1218" s="12">
        <f>ROUNDUP(T1218,0)</f>
        <v>6</v>
      </c>
      <c r="V1218" s="12">
        <v>10</v>
      </c>
      <c r="W1218" s="12">
        <f>STOCK[[#This Row],[Precio Final]]-STOCK[[#This Row],[Costo total]]</f>
        <v>4.68</v>
      </c>
      <c r="X1218" s="12">
        <f>STOCK[[#This Row],[Ganancia Unitaria]]*STOCK[[#This Row],[Salidas]]</f>
        <v>4.68</v>
      </c>
      <c r="AA1218" s="12">
        <f>STOCK[[#This Row],[Costo total]]*STOCK[[#This Row],[Entradas]]</f>
        <v>10.64</v>
      </c>
      <c r="AB1218" s="12">
        <f>STOCK[[#This Row],[Stock Actual]]*STOCK[[#This Row],[Costo total]]</f>
        <v>5.32</v>
      </c>
    </row>
    <row r="1219" spans="1:28" s="12" customFormat="1" ht="50" customHeight="1" x14ac:dyDescent="0.15">
      <c r="A1219" s="12" t="s">
        <v>3116</v>
      </c>
      <c r="B1219" s="70"/>
      <c r="C1219" s="12" t="s">
        <v>4</v>
      </c>
      <c r="D1219" s="12" t="s">
        <v>1911</v>
      </c>
      <c r="E1219" s="12" t="s">
        <v>2810</v>
      </c>
      <c r="F1219" s="12" t="s">
        <v>244</v>
      </c>
      <c r="G1219" s="12" t="s">
        <v>69</v>
      </c>
      <c r="H1219" s="12">
        <f>STOCK[[#This Row],[Precio Final]]</f>
        <v>10</v>
      </c>
      <c r="I1219" s="12">
        <f>STOCK[[#This Row],[Precio Venta Ideal (x1.5)]]</f>
        <v>6</v>
      </c>
      <c r="J1219" s="87">
        <v>2</v>
      </c>
      <c r="K1219" s="87">
        <f>SUMIFS(VENTAS[Cantidad],VENTAS[Código del producto Vendido],STOCK[[#This Row],[Code]])</f>
        <v>0</v>
      </c>
      <c r="L1219" s="87">
        <f>STOCK[[#This Row],[Entradas]]-STOCK[[#This Row],[Salidas]]</f>
        <v>2</v>
      </c>
      <c r="M1219" s="12">
        <f>STOCK[[#This Row],[Precio Final]]*10%</f>
        <v>1</v>
      </c>
      <c r="N1219" s="12">
        <v>0</v>
      </c>
      <c r="O1219" s="12">
        <v>0</v>
      </c>
      <c r="P1219" s="12">
        <v>2.35</v>
      </c>
      <c r="Q1219" s="87">
        <v>0</v>
      </c>
      <c r="R1219" s="12">
        <v>0</v>
      </c>
      <c r="S1219" s="12">
        <v>1.97</v>
      </c>
      <c r="T1219" s="12">
        <f>STOCK[[#This Row],[Costo Unitario (USD)]]+STOCK[[#This Row],[Costo Envío (USD)]]+STOCK[[#This Row],[Comisión 10%]]</f>
        <v>5.32</v>
      </c>
      <c r="U1219" s="12">
        <f>ROUNDUP(T1219,0)</f>
        <v>6</v>
      </c>
      <c r="V1219" s="12">
        <v>10</v>
      </c>
      <c r="W1219" s="12">
        <f>STOCK[[#This Row],[Precio Final]]-STOCK[[#This Row],[Costo total]]</f>
        <v>4.68</v>
      </c>
      <c r="X1219" s="12">
        <f>STOCK[[#This Row],[Ganancia Unitaria]]*STOCK[[#This Row],[Salidas]]</f>
        <v>0</v>
      </c>
      <c r="AA1219" s="12">
        <f>STOCK[[#This Row],[Costo total]]*STOCK[[#This Row],[Entradas]]</f>
        <v>10.64</v>
      </c>
      <c r="AB1219" s="12">
        <f>STOCK[[#This Row],[Stock Actual]]*STOCK[[#This Row],[Costo total]]</f>
        <v>10.64</v>
      </c>
    </row>
    <row r="1220" spans="1:28" s="12" customFormat="1" ht="50" customHeight="1" x14ac:dyDescent="0.15">
      <c r="A1220" s="12" t="s">
        <v>3117</v>
      </c>
      <c r="B1220" s="70"/>
      <c r="C1220" s="12" t="s">
        <v>4</v>
      </c>
      <c r="D1220" s="12" t="s">
        <v>1911</v>
      </c>
      <c r="E1220" s="12" t="s">
        <v>2809</v>
      </c>
      <c r="F1220" s="12" t="s">
        <v>243</v>
      </c>
      <c r="G1220" s="12" t="s">
        <v>69</v>
      </c>
      <c r="H1220" s="12">
        <f>STOCK[[#This Row],[Precio Final]]</f>
        <v>10</v>
      </c>
      <c r="I1220" s="12">
        <f>STOCK[[#This Row],[Precio Venta Ideal (x1.5)]]</f>
        <v>6</v>
      </c>
      <c r="J1220" s="87">
        <v>2</v>
      </c>
      <c r="K1220" s="87">
        <f>SUMIFS(VENTAS[Cantidad],VENTAS[Código del producto Vendido],STOCK[[#This Row],[Code]])</f>
        <v>1</v>
      </c>
      <c r="L1220" s="87">
        <f>STOCK[[#This Row],[Entradas]]-STOCK[[#This Row],[Salidas]]</f>
        <v>1</v>
      </c>
      <c r="M1220" s="12">
        <f>STOCK[[#This Row],[Precio Final]]*10%</f>
        <v>1</v>
      </c>
      <c r="N1220" s="12">
        <v>0</v>
      </c>
      <c r="O1220" s="12">
        <v>0</v>
      </c>
      <c r="P1220" s="12">
        <v>2.35</v>
      </c>
      <c r="Q1220" s="87">
        <v>0</v>
      </c>
      <c r="R1220" s="12">
        <v>0</v>
      </c>
      <c r="S1220" s="12">
        <v>1.97</v>
      </c>
      <c r="T1220" s="12">
        <f>STOCK[[#This Row],[Costo Unitario (USD)]]+STOCK[[#This Row],[Costo Envío (USD)]]+STOCK[[#This Row],[Comisión 10%]]</f>
        <v>5.32</v>
      </c>
      <c r="U1220" s="12">
        <f>ROUNDUP(T1220,0)</f>
        <v>6</v>
      </c>
      <c r="V1220" s="12">
        <v>10</v>
      </c>
      <c r="W1220" s="12">
        <f>STOCK[[#This Row],[Precio Final]]-STOCK[[#This Row],[Costo total]]</f>
        <v>4.68</v>
      </c>
      <c r="X1220" s="12">
        <f>STOCK[[#This Row],[Ganancia Unitaria]]*STOCK[[#This Row],[Salidas]]</f>
        <v>4.68</v>
      </c>
      <c r="AA1220" s="12">
        <f>STOCK[[#This Row],[Costo total]]*STOCK[[#This Row],[Entradas]]</f>
        <v>10.64</v>
      </c>
      <c r="AB1220" s="12">
        <f>STOCK[[#This Row],[Stock Actual]]*STOCK[[#This Row],[Costo total]]</f>
        <v>5.32</v>
      </c>
    </row>
    <row r="1221" spans="1:28" s="12" customFormat="1" ht="50" customHeight="1" x14ac:dyDescent="0.15">
      <c r="A1221" s="12" t="s">
        <v>3118</v>
      </c>
      <c r="B1221" s="70"/>
      <c r="C1221" s="12" t="s">
        <v>4</v>
      </c>
      <c r="D1221" s="12" t="s">
        <v>1911</v>
      </c>
      <c r="E1221" s="12" t="s">
        <v>2809</v>
      </c>
      <c r="F1221" s="12" t="s">
        <v>244</v>
      </c>
      <c r="H1221" s="12">
        <f>STOCK[[#This Row],[Precio Final]]</f>
        <v>10</v>
      </c>
      <c r="I1221" s="12">
        <f>STOCK[[#This Row],[Precio Venta Ideal (x1.5)]]</f>
        <v>6</v>
      </c>
      <c r="J1221" s="87">
        <v>2</v>
      </c>
      <c r="K1221" s="87">
        <f>SUMIFS(VENTAS[Cantidad],VENTAS[Código del producto Vendido],STOCK[[#This Row],[Code]])</f>
        <v>0</v>
      </c>
      <c r="L1221" s="87">
        <f>STOCK[[#This Row],[Entradas]]-STOCK[[#This Row],[Salidas]]</f>
        <v>2</v>
      </c>
      <c r="M1221" s="12">
        <f>STOCK[[#This Row],[Precio Final]]*10%</f>
        <v>1</v>
      </c>
      <c r="N1221" s="12">
        <v>0</v>
      </c>
      <c r="O1221" s="12">
        <v>0</v>
      </c>
      <c r="P1221" s="12">
        <v>2.35</v>
      </c>
      <c r="Q1221" s="87">
        <v>0</v>
      </c>
      <c r="R1221" s="12">
        <v>0</v>
      </c>
      <c r="S1221" s="12">
        <v>1.97</v>
      </c>
      <c r="T1221" s="12">
        <f>STOCK[[#This Row],[Costo Unitario (USD)]]+STOCK[[#This Row],[Costo Envío (USD)]]+STOCK[[#This Row],[Comisión 10%]]</f>
        <v>5.32</v>
      </c>
      <c r="U1221" s="12">
        <f>ROUNDUP(T1221,0)</f>
        <v>6</v>
      </c>
      <c r="V1221" s="12">
        <v>10</v>
      </c>
      <c r="W1221" s="12">
        <f>STOCK[[#This Row],[Precio Final]]-STOCK[[#This Row],[Costo total]]</f>
        <v>4.68</v>
      </c>
      <c r="X1221" s="12">
        <f>STOCK[[#This Row],[Ganancia Unitaria]]*STOCK[[#This Row],[Salidas]]</f>
        <v>0</v>
      </c>
      <c r="AA1221" s="12">
        <f>STOCK[[#This Row],[Costo total]]*STOCK[[#This Row],[Entradas]]</f>
        <v>10.64</v>
      </c>
      <c r="AB1221" s="12">
        <f>STOCK[[#This Row],[Stock Actual]]*STOCK[[#This Row],[Costo total]]</f>
        <v>10.64</v>
      </c>
    </row>
    <row r="1222" spans="1:28" s="12" customFormat="1" ht="50" customHeight="1" x14ac:dyDescent="0.15">
      <c r="A1222" s="12" t="s">
        <v>3119</v>
      </c>
      <c r="B1222" s="70"/>
      <c r="C1222" s="12" t="s">
        <v>4</v>
      </c>
      <c r="D1222" s="12" t="s">
        <v>1911</v>
      </c>
      <c r="E1222" s="12" t="s">
        <v>2808</v>
      </c>
      <c r="F1222" s="12" t="s">
        <v>241</v>
      </c>
      <c r="H1222" s="12">
        <f>STOCK[[#This Row],[Precio Final]]</f>
        <v>10</v>
      </c>
      <c r="I1222" s="12">
        <f>STOCK[[#This Row],[Precio Venta Ideal (x1.5)]]</f>
        <v>6</v>
      </c>
      <c r="J1222" s="87">
        <v>2</v>
      </c>
      <c r="K1222" s="87">
        <f>SUMIFS(VENTAS[Cantidad],VENTAS[Código del producto Vendido],STOCK[[#This Row],[Code]])</f>
        <v>1</v>
      </c>
      <c r="L1222" s="87">
        <f>STOCK[[#This Row],[Entradas]]-STOCK[[#This Row],[Salidas]]</f>
        <v>1</v>
      </c>
      <c r="M1222" s="12">
        <f>STOCK[[#This Row],[Precio Final]]*10%</f>
        <v>1</v>
      </c>
      <c r="N1222" s="12">
        <v>0</v>
      </c>
      <c r="O1222" s="12">
        <v>0</v>
      </c>
      <c r="P1222" s="12">
        <v>2.35</v>
      </c>
      <c r="Q1222" s="87">
        <v>0</v>
      </c>
      <c r="R1222" s="12">
        <v>0</v>
      </c>
      <c r="S1222" s="12">
        <v>1.97</v>
      </c>
      <c r="T1222" s="12">
        <f>STOCK[[#This Row],[Costo Unitario (USD)]]+STOCK[[#This Row],[Costo Envío (USD)]]+STOCK[[#This Row],[Comisión 10%]]</f>
        <v>5.32</v>
      </c>
      <c r="U1222" s="12">
        <f>ROUNDUP(T1222,0)</f>
        <v>6</v>
      </c>
      <c r="V1222" s="12">
        <v>10</v>
      </c>
      <c r="W1222" s="12">
        <f>STOCK[[#This Row],[Precio Final]]-STOCK[[#This Row],[Costo total]]</f>
        <v>4.68</v>
      </c>
      <c r="X1222" s="12">
        <f>STOCK[[#This Row],[Ganancia Unitaria]]*STOCK[[#This Row],[Salidas]]</f>
        <v>4.68</v>
      </c>
      <c r="AA1222" s="12">
        <f>STOCK[[#This Row],[Costo total]]*STOCK[[#This Row],[Entradas]]</f>
        <v>10.64</v>
      </c>
      <c r="AB1222" s="12">
        <f>STOCK[[#This Row],[Stock Actual]]*STOCK[[#This Row],[Costo total]]</f>
        <v>5.32</v>
      </c>
    </row>
    <row r="1223" spans="1:28" s="12" customFormat="1" ht="50" customHeight="1" x14ac:dyDescent="0.15">
      <c r="A1223" s="12" t="s">
        <v>3120</v>
      </c>
      <c r="B1223" s="70"/>
      <c r="C1223" s="12" t="s">
        <v>4</v>
      </c>
      <c r="D1223" s="12" t="s">
        <v>1911</v>
      </c>
      <c r="E1223" s="12" t="s">
        <v>2808</v>
      </c>
      <c r="F1223" s="12" t="s">
        <v>243</v>
      </c>
      <c r="H1223" s="12">
        <f>STOCK[[#This Row],[Precio Final]]</f>
        <v>10</v>
      </c>
      <c r="I1223" s="12">
        <f>STOCK[[#This Row],[Precio Venta Ideal (x1.5)]]</f>
        <v>6</v>
      </c>
      <c r="J1223" s="87">
        <v>2</v>
      </c>
      <c r="K1223" s="87">
        <f>SUMIFS(VENTAS[Cantidad],VENTAS[Código del producto Vendido],STOCK[[#This Row],[Code]])</f>
        <v>1</v>
      </c>
      <c r="L1223" s="87">
        <f>STOCK[[#This Row],[Entradas]]-STOCK[[#This Row],[Salidas]]</f>
        <v>1</v>
      </c>
      <c r="M1223" s="12">
        <f>STOCK[[#This Row],[Precio Final]]*10%</f>
        <v>1</v>
      </c>
      <c r="N1223" s="12">
        <v>0</v>
      </c>
      <c r="O1223" s="12">
        <v>0</v>
      </c>
      <c r="P1223" s="12">
        <v>2.35</v>
      </c>
      <c r="Q1223" s="87">
        <v>0</v>
      </c>
      <c r="R1223" s="12">
        <v>0</v>
      </c>
      <c r="S1223" s="12">
        <v>1.97</v>
      </c>
      <c r="T1223" s="12">
        <f>STOCK[[#This Row],[Costo Unitario (USD)]]+STOCK[[#This Row],[Costo Envío (USD)]]+STOCK[[#This Row],[Comisión 10%]]</f>
        <v>5.32</v>
      </c>
      <c r="U1223" s="12">
        <f>ROUNDUP(T1223,0)</f>
        <v>6</v>
      </c>
      <c r="V1223" s="12">
        <v>10</v>
      </c>
      <c r="W1223" s="12">
        <f>STOCK[[#This Row],[Precio Final]]-STOCK[[#This Row],[Costo total]]</f>
        <v>4.68</v>
      </c>
      <c r="X1223" s="12">
        <f>STOCK[[#This Row],[Ganancia Unitaria]]*STOCK[[#This Row],[Salidas]]</f>
        <v>4.68</v>
      </c>
      <c r="AA1223" s="12">
        <f>STOCK[[#This Row],[Costo total]]*STOCK[[#This Row],[Entradas]]</f>
        <v>10.64</v>
      </c>
      <c r="AB1223" s="12">
        <f>STOCK[[#This Row],[Stock Actual]]*STOCK[[#This Row],[Costo total]]</f>
        <v>5.32</v>
      </c>
    </row>
    <row r="1224" spans="1:28" s="12" customFormat="1" ht="50" customHeight="1" x14ac:dyDescent="0.15">
      <c r="A1224" s="12" t="s">
        <v>3121</v>
      </c>
      <c r="B1224" s="70"/>
      <c r="C1224" s="12" t="s">
        <v>4</v>
      </c>
      <c r="D1224" s="12" t="s">
        <v>1911</v>
      </c>
      <c r="E1224" s="12" t="s">
        <v>2808</v>
      </c>
      <c r="F1224" s="12" t="s">
        <v>244</v>
      </c>
      <c r="H1224" s="12">
        <f>STOCK[[#This Row],[Precio Final]]</f>
        <v>10</v>
      </c>
      <c r="I1224" s="12">
        <f>STOCK[[#This Row],[Precio Venta Ideal (x1.5)]]</f>
        <v>6</v>
      </c>
      <c r="J1224" s="87">
        <v>2</v>
      </c>
      <c r="K1224" s="87">
        <f>SUMIFS(VENTAS[Cantidad],VENTAS[Código del producto Vendido],STOCK[[#This Row],[Code]])</f>
        <v>2</v>
      </c>
      <c r="L1224" s="87">
        <f>STOCK[[#This Row],[Entradas]]-STOCK[[#This Row],[Salidas]]</f>
        <v>0</v>
      </c>
      <c r="M1224" s="12">
        <f>STOCK[[#This Row],[Precio Final]]*10%</f>
        <v>1</v>
      </c>
      <c r="N1224" s="12">
        <v>0</v>
      </c>
      <c r="O1224" s="12">
        <v>0</v>
      </c>
      <c r="P1224" s="12">
        <v>2.35</v>
      </c>
      <c r="Q1224" s="87">
        <v>0</v>
      </c>
      <c r="R1224" s="12">
        <v>0</v>
      </c>
      <c r="S1224" s="12">
        <v>1.97</v>
      </c>
      <c r="T1224" s="12">
        <f>STOCK[[#This Row],[Costo Unitario (USD)]]+STOCK[[#This Row],[Costo Envío (USD)]]+STOCK[[#This Row],[Comisión 10%]]</f>
        <v>5.32</v>
      </c>
      <c r="U1224" s="12">
        <f>ROUNDUP(T1224,0)</f>
        <v>6</v>
      </c>
      <c r="V1224" s="12">
        <v>10</v>
      </c>
      <c r="W1224" s="12">
        <f>STOCK[[#This Row],[Precio Final]]-STOCK[[#This Row],[Costo total]]</f>
        <v>4.68</v>
      </c>
      <c r="X1224" s="12">
        <f>STOCK[[#This Row],[Ganancia Unitaria]]*STOCK[[#This Row],[Salidas]]</f>
        <v>9.36</v>
      </c>
      <c r="AA1224" s="12">
        <f>STOCK[[#This Row],[Costo total]]*STOCK[[#This Row],[Entradas]]</f>
        <v>10.64</v>
      </c>
      <c r="AB1224" s="12">
        <f>STOCK[[#This Row],[Stock Actual]]*STOCK[[#This Row],[Costo total]]</f>
        <v>0</v>
      </c>
    </row>
    <row r="1225" spans="1:28" s="7" customFormat="1" ht="50" customHeight="1" x14ac:dyDescent="0.15">
      <c r="A1225" s="7" t="s">
        <v>2814</v>
      </c>
      <c r="B1225" s="70"/>
      <c r="C1225" s="7" t="s">
        <v>4</v>
      </c>
      <c r="D1225" s="7" t="s">
        <v>1911</v>
      </c>
      <c r="E1225" s="7" t="s">
        <v>2809</v>
      </c>
      <c r="F1225" s="7" t="s">
        <v>241</v>
      </c>
      <c r="G1225" s="12" t="s">
        <v>69</v>
      </c>
      <c r="H1225" s="7">
        <f>STOCK[[#This Row],[Precio Final]]</f>
        <v>10</v>
      </c>
      <c r="I1225" s="7">
        <f>STOCK[[#This Row],[Precio Venta Ideal (x1.5)]]</f>
        <v>7.98</v>
      </c>
      <c r="J1225" s="8">
        <v>2</v>
      </c>
      <c r="K1225" s="8">
        <f>SUMIFS(VENTAS[Cantidad],VENTAS[Código del producto Vendido],STOCK[[#This Row],[Code]])</f>
        <v>2</v>
      </c>
      <c r="L1225" s="8">
        <f>STOCK[[#This Row],[Entradas]]-STOCK[[#This Row],[Salidas]]</f>
        <v>0</v>
      </c>
      <c r="M1225" s="7">
        <f>STOCK[[#This Row],[Precio Final]]*10%</f>
        <v>1</v>
      </c>
      <c r="N1225" s="7">
        <v>0</v>
      </c>
      <c r="O1225" s="7">
        <v>0</v>
      </c>
      <c r="P1225" s="7">
        <v>2.35</v>
      </c>
      <c r="Q1225" s="8">
        <v>0</v>
      </c>
      <c r="R1225" s="7">
        <v>0</v>
      </c>
      <c r="S1225" s="7">
        <v>1.97</v>
      </c>
      <c r="T1225" s="12">
        <f>STOCK[[#This Row],[Costo Unitario (USD)]]+STOCK[[#This Row],[Costo Envío (USD)]]+STOCK[[#This Row],[Comisión 10%]]</f>
        <v>5.32</v>
      </c>
      <c r="U1225" s="7">
        <f>STOCK[[#This Row],[Costo total]]*1.5</f>
        <v>7.98</v>
      </c>
      <c r="V1225" s="7">
        <v>10</v>
      </c>
      <c r="W1225" s="7">
        <f>STOCK[[#This Row],[Precio Final]]-STOCK[[#This Row],[Costo total]]</f>
        <v>4.68</v>
      </c>
      <c r="X1225" s="7">
        <f>STOCK[[#This Row],[Ganancia Unitaria]]*STOCK[[#This Row],[Salidas]]</f>
        <v>9.36</v>
      </c>
      <c r="AA1225" s="7">
        <f>STOCK[[#This Row],[Costo total]]*STOCK[[#This Row],[Entradas]]</f>
        <v>10.64</v>
      </c>
      <c r="AB1225" s="7">
        <f>STOCK[[#This Row],[Stock Actual]]*STOCK[[#This Row],[Costo total]]</f>
        <v>0</v>
      </c>
    </row>
    <row r="1226" spans="1:28" s="12" customFormat="1" ht="50" customHeight="1" x14ac:dyDescent="0.15">
      <c r="A1226" s="12" t="s">
        <v>2815</v>
      </c>
      <c r="B1226" s="70"/>
      <c r="C1226" s="12" t="s">
        <v>4</v>
      </c>
      <c r="D1226" s="12" t="s">
        <v>2320</v>
      </c>
      <c r="E1226" s="12" t="s">
        <v>2945</v>
      </c>
      <c r="F1226" s="12" t="s">
        <v>243</v>
      </c>
      <c r="G1226" s="12" t="s">
        <v>1874</v>
      </c>
      <c r="H1226" s="12">
        <f>STOCK[[#This Row],[Precio Final]]</f>
        <v>35</v>
      </c>
      <c r="I1226" s="12">
        <f>STOCK[[#This Row],[Precio Venta Ideal (x1.5)]]</f>
        <v>32.64</v>
      </c>
      <c r="J1226" s="87">
        <v>1</v>
      </c>
      <c r="K1226" s="87">
        <f>SUMIFS(VENTAS[Cantidad],VENTAS[Código del producto Vendido],STOCK[[#This Row],[Code]])</f>
        <v>0</v>
      </c>
      <c r="L1226" s="87">
        <f>STOCK[[#This Row],[Entradas]]-STOCK[[#This Row],[Salidas]]</f>
        <v>1</v>
      </c>
      <c r="M1226" s="12">
        <f>STOCK[[#This Row],[Precio Final]]*10%</f>
        <v>3.5</v>
      </c>
      <c r="N1226" s="12">
        <v>0</v>
      </c>
      <c r="O1226" s="12">
        <v>0</v>
      </c>
      <c r="P1226" s="12">
        <v>16.29</v>
      </c>
      <c r="Q1226" s="87">
        <v>0</v>
      </c>
      <c r="R1226" s="12">
        <v>0</v>
      </c>
      <c r="S1226" s="12">
        <v>1.97</v>
      </c>
      <c r="T1226" s="12">
        <f>STOCK[[#This Row],[Costo Unitario (USD)]]+STOCK[[#This Row],[Costo Envío (USD)]]+STOCK[[#This Row],[Comisión 10%]]</f>
        <v>21.759999999999998</v>
      </c>
      <c r="U1226" s="12">
        <f>STOCK[[#This Row],[Costo total]]*1.5</f>
        <v>32.64</v>
      </c>
      <c r="V1226" s="12">
        <v>35</v>
      </c>
      <c r="W1226" s="12">
        <f>STOCK[[#This Row],[Precio Final]]-STOCK[[#This Row],[Costo total]]</f>
        <v>13.240000000000002</v>
      </c>
      <c r="X1226" s="12">
        <f>STOCK[[#This Row],[Ganancia Unitaria]]*STOCK[[#This Row],[Salidas]]</f>
        <v>0</v>
      </c>
      <c r="AA1226" s="12">
        <f>STOCK[[#This Row],[Costo total]]*STOCK[[#This Row],[Entradas]]</f>
        <v>21.759999999999998</v>
      </c>
      <c r="AB1226" s="12">
        <f>STOCK[[#This Row],[Stock Actual]]*STOCK[[#This Row],[Costo total]]</f>
        <v>21.759999999999998</v>
      </c>
    </row>
    <row r="1227" spans="1:28" s="7" customFormat="1" ht="50" customHeight="1" x14ac:dyDescent="0.15">
      <c r="A1227" s="7" t="s">
        <v>2816</v>
      </c>
      <c r="B1227" s="70"/>
      <c r="C1227" s="7" t="s">
        <v>4</v>
      </c>
      <c r="D1227" s="7" t="s">
        <v>1957</v>
      </c>
      <c r="E1227" s="7" t="s">
        <v>2823</v>
      </c>
      <c r="F1227" s="7" t="s">
        <v>2824</v>
      </c>
      <c r="G1227" s="7" t="s">
        <v>1874</v>
      </c>
      <c r="H1227" s="7">
        <f>STOCK[[#This Row],[Precio Final]]</f>
        <v>15</v>
      </c>
      <c r="I1227" s="7">
        <f>STOCK[[#This Row],[Precio Venta Ideal (x1.5)]]</f>
        <v>11.79</v>
      </c>
      <c r="J1227" s="8">
        <v>5</v>
      </c>
      <c r="K1227" s="8">
        <f>SUMIFS(VENTAS[Cantidad],VENTAS[Código del producto Vendido],STOCK[[#This Row],[Code]])</f>
        <v>3</v>
      </c>
      <c r="L1227" s="8">
        <f>STOCK[[#This Row],[Entradas]]-STOCK[[#This Row],[Salidas]]</f>
        <v>2</v>
      </c>
      <c r="M1227" s="7">
        <f>STOCK[[#This Row],[Precio Final]]*10%</f>
        <v>1.5</v>
      </c>
      <c r="N1227" s="7">
        <v>0</v>
      </c>
      <c r="O1227" s="7">
        <v>0</v>
      </c>
      <c r="P1227" s="7">
        <v>4.3899999999999997</v>
      </c>
      <c r="Q1227" s="8">
        <v>0</v>
      </c>
      <c r="R1227" s="7">
        <v>0</v>
      </c>
      <c r="S1227" s="7">
        <v>1.97</v>
      </c>
      <c r="T1227" s="12">
        <f>STOCK[[#This Row],[Costo Unitario (USD)]]+STOCK[[#This Row],[Costo Envío (USD)]]+STOCK[[#This Row],[Comisión 10%]]</f>
        <v>7.8599999999999994</v>
      </c>
      <c r="U1227" s="7">
        <f>STOCK[[#This Row],[Costo total]]*1.5</f>
        <v>11.79</v>
      </c>
      <c r="V1227" s="7">
        <v>15</v>
      </c>
      <c r="W1227" s="7">
        <f>STOCK[[#This Row],[Precio Final]]-STOCK[[#This Row],[Costo total]]</f>
        <v>7.1400000000000006</v>
      </c>
      <c r="X1227" s="7">
        <f>STOCK[[#This Row],[Ganancia Unitaria]]*STOCK[[#This Row],[Salidas]]</f>
        <v>21.42</v>
      </c>
      <c r="AA1227" s="7">
        <f>STOCK[[#This Row],[Costo total]]*STOCK[[#This Row],[Entradas]]</f>
        <v>39.299999999999997</v>
      </c>
      <c r="AB1227" s="7">
        <f>STOCK[[#This Row],[Stock Actual]]*STOCK[[#This Row],[Costo total]]</f>
        <v>15.719999999999999</v>
      </c>
    </row>
    <row r="1228" spans="1:28" s="12" customFormat="1" ht="50" customHeight="1" x14ac:dyDescent="0.15">
      <c r="A1228" s="12" t="s">
        <v>2817</v>
      </c>
      <c r="B1228" s="70"/>
      <c r="C1228" s="12" t="s">
        <v>4</v>
      </c>
      <c r="D1228" s="12" t="s">
        <v>2366</v>
      </c>
      <c r="E1228" s="12" t="s">
        <v>2825</v>
      </c>
      <c r="F1228" s="12" t="s">
        <v>244</v>
      </c>
      <c r="G1228" s="12" t="s">
        <v>1874</v>
      </c>
      <c r="H1228" s="12">
        <f>STOCK[[#This Row],[Precio Final]]</f>
        <v>17</v>
      </c>
      <c r="I1228" s="12">
        <f>STOCK[[#This Row],[Precio Venta Ideal (x1.5)]]</f>
        <v>19.725000000000001</v>
      </c>
      <c r="J1228" s="87">
        <v>2</v>
      </c>
      <c r="K1228" s="87">
        <f>SUMIFS(VENTAS[Cantidad],VENTAS[Código del producto Vendido],STOCK[[#This Row],[Code]])</f>
        <v>1</v>
      </c>
      <c r="L1228" s="87">
        <f>STOCK[[#This Row],[Entradas]]-STOCK[[#This Row],[Salidas]]</f>
        <v>1</v>
      </c>
      <c r="M1228" s="12">
        <f>STOCK[[#This Row],[Precio Final]]*10%</f>
        <v>1.7000000000000002</v>
      </c>
      <c r="N1228" s="12">
        <v>0</v>
      </c>
      <c r="O1228" s="12">
        <v>0</v>
      </c>
      <c r="P1228" s="12">
        <v>9.48</v>
      </c>
      <c r="Q1228" s="87">
        <v>0</v>
      </c>
      <c r="R1228" s="12">
        <v>0</v>
      </c>
      <c r="S1228" s="12">
        <v>1.97</v>
      </c>
      <c r="T1228" s="12">
        <f>STOCK[[#This Row],[Costo Unitario (USD)]]+STOCK[[#This Row],[Costo Envío (USD)]]+STOCK[[#This Row],[Comisión 10%]]</f>
        <v>13.150000000000002</v>
      </c>
      <c r="U1228" s="12">
        <f>STOCK[[#This Row],[Costo total]]*1.5</f>
        <v>19.725000000000001</v>
      </c>
      <c r="V1228" s="12">
        <v>17</v>
      </c>
      <c r="W1228" s="12">
        <f>STOCK[[#This Row],[Precio Final]]-STOCK[[#This Row],[Costo total]]</f>
        <v>3.8499999999999979</v>
      </c>
      <c r="X1228" s="12">
        <f>STOCK[[#This Row],[Ganancia Unitaria]]*STOCK[[#This Row],[Salidas]]</f>
        <v>3.8499999999999979</v>
      </c>
      <c r="AA1228" s="12">
        <f>STOCK[[#This Row],[Costo total]]*STOCK[[#This Row],[Entradas]]</f>
        <v>26.300000000000004</v>
      </c>
      <c r="AB1228" s="12">
        <f>STOCK[[#This Row],[Stock Actual]]*STOCK[[#This Row],[Costo total]]</f>
        <v>13.150000000000002</v>
      </c>
    </row>
    <row r="1229" spans="1:28" s="7" customFormat="1" ht="50" customHeight="1" x14ac:dyDescent="0.15">
      <c r="A1229" s="7" t="s">
        <v>2818</v>
      </c>
      <c r="B1229" s="70"/>
      <c r="C1229" s="7" t="s">
        <v>4</v>
      </c>
      <c r="D1229" s="7" t="s">
        <v>2366</v>
      </c>
      <c r="E1229" s="7" t="s">
        <v>2825</v>
      </c>
      <c r="F1229" s="7" t="s">
        <v>241</v>
      </c>
      <c r="G1229" s="7" t="s">
        <v>1874</v>
      </c>
      <c r="H1229" s="7">
        <f>STOCK[[#This Row],[Precio Final]]</f>
        <v>17</v>
      </c>
      <c r="I1229" s="7">
        <f>STOCK[[#This Row],[Precio Venta Ideal (x1.5)]]</f>
        <v>19.725000000000001</v>
      </c>
      <c r="J1229" s="8">
        <v>2</v>
      </c>
      <c r="K1229" s="8">
        <f>SUMIFS(VENTAS[Cantidad],VENTAS[Código del producto Vendido],STOCK[[#This Row],[Code]])</f>
        <v>0</v>
      </c>
      <c r="L1229" s="8">
        <f>STOCK[[#This Row],[Entradas]]-STOCK[[#This Row],[Salidas]]</f>
        <v>2</v>
      </c>
      <c r="M1229" s="7">
        <f>STOCK[[#This Row],[Precio Final]]*10%</f>
        <v>1.7000000000000002</v>
      </c>
      <c r="N1229" s="7">
        <v>0</v>
      </c>
      <c r="O1229" s="7">
        <v>0</v>
      </c>
      <c r="P1229" s="7">
        <v>9.48</v>
      </c>
      <c r="Q1229" s="8">
        <v>0</v>
      </c>
      <c r="R1229" s="7">
        <v>0</v>
      </c>
      <c r="S1229" s="7">
        <v>1.97</v>
      </c>
      <c r="T1229" s="12">
        <f>STOCK[[#This Row],[Costo Unitario (USD)]]+STOCK[[#This Row],[Costo Envío (USD)]]+STOCK[[#This Row],[Comisión 10%]]</f>
        <v>13.150000000000002</v>
      </c>
      <c r="U1229" s="7">
        <f>STOCK[[#This Row],[Costo total]]*1.5</f>
        <v>19.725000000000001</v>
      </c>
      <c r="V1229" s="7">
        <v>17</v>
      </c>
      <c r="W1229" s="7">
        <f>STOCK[[#This Row],[Precio Final]]-STOCK[[#This Row],[Costo total]]</f>
        <v>3.8499999999999979</v>
      </c>
      <c r="X1229" s="7">
        <f>STOCK[[#This Row],[Ganancia Unitaria]]*STOCK[[#This Row],[Salidas]]</f>
        <v>0</v>
      </c>
      <c r="AA1229" s="7">
        <f>STOCK[[#This Row],[Costo total]]*STOCK[[#This Row],[Entradas]]</f>
        <v>26.300000000000004</v>
      </c>
      <c r="AB1229" s="7">
        <f>STOCK[[#This Row],[Stock Actual]]*STOCK[[#This Row],[Costo total]]</f>
        <v>26.300000000000004</v>
      </c>
    </row>
    <row r="1230" spans="1:28" s="12" customFormat="1" ht="50" customHeight="1" x14ac:dyDescent="0.15">
      <c r="A1230" s="12" t="s">
        <v>2819</v>
      </c>
      <c r="B1230" s="70"/>
      <c r="C1230" s="12" t="s">
        <v>4</v>
      </c>
      <c r="D1230" s="12" t="s">
        <v>2366</v>
      </c>
      <c r="E1230" s="12" t="s">
        <v>2825</v>
      </c>
      <c r="F1230" s="12" t="s">
        <v>243</v>
      </c>
      <c r="G1230" s="12" t="s">
        <v>1874</v>
      </c>
      <c r="H1230" s="12">
        <f>STOCK[[#This Row],[Precio Final]]</f>
        <v>17</v>
      </c>
      <c r="I1230" s="12">
        <f>STOCK[[#This Row],[Precio Venta Ideal (x1.5)]]</f>
        <v>19.725000000000001</v>
      </c>
      <c r="J1230" s="87">
        <v>2</v>
      </c>
      <c r="K1230" s="87">
        <f>SUMIFS(VENTAS[Cantidad],VENTAS[Código del producto Vendido],STOCK[[#This Row],[Code]])</f>
        <v>0</v>
      </c>
      <c r="L1230" s="87">
        <f>STOCK[[#This Row],[Entradas]]-STOCK[[#This Row],[Salidas]]</f>
        <v>2</v>
      </c>
      <c r="M1230" s="12">
        <f>STOCK[[#This Row],[Precio Final]]*10%</f>
        <v>1.7000000000000002</v>
      </c>
      <c r="N1230" s="12">
        <v>0</v>
      </c>
      <c r="O1230" s="12">
        <v>0</v>
      </c>
      <c r="P1230" s="12">
        <v>9.48</v>
      </c>
      <c r="Q1230" s="87">
        <v>0</v>
      </c>
      <c r="R1230" s="12">
        <v>0</v>
      </c>
      <c r="S1230" s="12">
        <v>1.97</v>
      </c>
      <c r="T1230" s="12">
        <f>STOCK[[#This Row],[Costo Unitario (USD)]]+STOCK[[#This Row],[Costo Envío (USD)]]+STOCK[[#This Row],[Comisión 10%]]</f>
        <v>13.150000000000002</v>
      </c>
      <c r="U1230" s="12">
        <f>STOCK[[#This Row],[Costo total]]*1.5</f>
        <v>19.725000000000001</v>
      </c>
      <c r="V1230" s="12">
        <v>17</v>
      </c>
      <c r="W1230" s="12">
        <f>STOCK[[#This Row],[Precio Final]]-STOCK[[#This Row],[Costo total]]</f>
        <v>3.8499999999999979</v>
      </c>
      <c r="X1230" s="12">
        <f>STOCK[[#This Row],[Ganancia Unitaria]]*STOCK[[#This Row],[Salidas]]</f>
        <v>0</v>
      </c>
      <c r="AA1230" s="12">
        <f>STOCK[[#This Row],[Costo total]]*STOCK[[#This Row],[Entradas]]</f>
        <v>26.300000000000004</v>
      </c>
      <c r="AB1230" s="12">
        <f>STOCK[[#This Row],[Stock Actual]]*STOCK[[#This Row],[Costo total]]</f>
        <v>26.300000000000004</v>
      </c>
    </row>
    <row r="1231" spans="1:28" s="7" customFormat="1" ht="50" customHeight="1" x14ac:dyDescent="0.15">
      <c r="A1231" s="7" t="s">
        <v>2820</v>
      </c>
      <c r="B1231" s="70"/>
      <c r="C1231" s="7" t="s">
        <v>4</v>
      </c>
      <c r="D1231" s="7" t="s">
        <v>2826</v>
      </c>
      <c r="E1231" s="7" t="s">
        <v>2827</v>
      </c>
      <c r="F1231" s="7" t="s">
        <v>243</v>
      </c>
      <c r="G1231" s="7" t="s">
        <v>1874</v>
      </c>
      <c r="H1231" s="7">
        <f>STOCK[[#This Row],[Precio Final]]</f>
        <v>25</v>
      </c>
      <c r="I1231" s="7">
        <f>STOCK[[#This Row],[Precio Venta Ideal (x1.5)]]</f>
        <v>23.490000000000002</v>
      </c>
      <c r="J1231" s="8">
        <v>1</v>
      </c>
      <c r="K1231" s="8">
        <f>SUMIFS(VENTAS[Cantidad],VENTAS[Código del producto Vendido],STOCK[[#This Row],[Code]])</f>
        <v>0</v>
      </c>
      <c r="L1231" s="8">
        <f>STOCK[[#This Row],[Entradas]]-STOCK[[#This Row],[Salidas]]</f>
        <v>1</v>
      </c>
      <c r="M1231" s="7">
        <f>STOCK[[#This Row],[Precio Final]]*10%</f>
        <v>2.5</v>
      </c>
      <c r="N1231" s="7">
        <v>0</v>
      </c>
      <c r="O1231" s="7">
        <v>0</v>
      </c>
      <c r="P1231" s="7">
        <v>11.19</v>
      </c>
      <c r="Q1231" s="8">
        <v>0</v>
      </c>
      <c r="R1231" s="7">
        <v>0</v>
      </c>
      <c r="S1231" s="7">
        <v>1.97</v>
      </c>
      <c r="T1231" s="12">
        <f>STOCK[[#This Row],[Costo Unitario (USD)]]+STOCK[[#This Row],[Costo Envío (USD)]]+STOCK[[#This Row],[Comisión 10%]]</f>
        <v>15.66</v>
      </c>
      <c r="U1231" s="7">
        <f>STOCK[[#This Row],[Costo total]]*1.5</f>
        <v>23.490000000000002</v>
      </c>
      <c r="V1231" s="7">
        <v>25</v>
      </c>
      <c r="W1231" s="7">
        <f>STOCK[[#This Row],[Precio Final]]-STOCK[[#This Row],[Costo total]]</f>
        <v>9.34</v>
      </c>
      <c r="X1231" s="7">
        <f>STOCK[[#This Row],[Ganancia Unitaria]]*STOCK[[#This Row],[Salidas]]</f>
        <v>0</v>
      </c>
      <c r="AA1231" s="7">
        <f>STOCK[[#This Row],[Costo total]]*STOCK[[#This Row],[Entradas]]</f>
        <v>15.66</v>
      </c>
      <c r="AB1231" s="7">
        <f>STOCK[[#This Row],[Stock Actual]]*STOCK[[#This Row],[Costo total]]</f>
        <v>15.66</v>
      </c>
    </row>
    <row r="1232" spans="1:28" s="12" customFormat="1" ht="50" customHeight="1" x14ac:dyDescent="0.15">
      <c r="A1232" s="12" t="s">
        <v>2821</v>
      </c>
      <c r="B1232" s="70"/>
      <c r="C1232" s="12" t="s">
        <v>4</v>
      </c>
      <c r="D1232" s="12" t="s">
        <v>2826</v>
      </c>
      <c r="E1232" s="12" t="s">
        <v>2827</v>
      </c>
      <c r="F1232" s="12" t="s">
        <v>241</v>
      </c>
      <c r="G1232" s="12" t="s">
        <v>1874</v>
      </c>
      <c r="H1232" s="12">
        <f>STOCK[[#This Row],[Precio Final]]</f>
        <v>25</v>
      </c>
      <c r="I1232" s="12">
        <f>STOCK[[#This Row],[Precio Venta Ideal (x1.5)]]</f>
        <v>23.490000000000002</v>
      </c>
      <c r="J1232" s="87">
        <v>1</v>
      </c>
      <c r="K1232" s="87">
        <f>SUMIFS(VENTAS[Cantidad],VENTAS[Código del producto Vendido],STOCK[[#This Row],[Code]])</f>
        <v>0</v>
      </c>
      <c r="L1232" s="87">
        <f>STOCK[[#This Row],[Entradas]]-STOCK[[#This Row],[Salidas]]</f>
        <v>1</v>
      </c>
      <c r="M1232" s="12">
        <f>STOCK[[#This Row],[Precio Final]]*10%</f>
        <v>2.5</v>
      </c>
      <c r="N1232" s="12">
        <v>0</v>
      </c>
      <c r="O1232" s="12">
        <v>0</v>
      </c>
      <c r="P1232" s="12">
        <v>11.19</v>
      </c>
      <c r="Q1232" s="87">
        <v>0</v>
      </c>
      <c r="R1232" s="12">
        <v>0</v>
      </c>
      <c r="S1232" s="12">
        <v>1.97</v>
      </c>
      <c r="T1232" s="12">
        <f>STOCK[[#This Row],[Costo Unitario (USD)]]+STOCK[[#This Row],[Costo Envío (USD)]]+STOCK[[#This Row],[Comisión 10%]]</f>
        <v>15.66</v>
      </c>
      <c r="U1232" s="12">
        <f>STOCK[[#This Row],[Costo total]]*1.5</f>
        <v>23.490000000000002</v>
      </c>
      <c r="V1232" s="12">
        <v>25</v>
      </c>
      <c r="W1232" s="12">
        <f>STOCK[[#This Row],[Precio Final]]-STOCK[[#This Row],[Costo total]]</f>
        <v>9.34</v>
      </c>
      <c r="X1232" s="12">
        <f>STOCK[[#This Row],[Ganancia Unitaria]]*STOCK[[#This Row],[Salidas]]</f>
        <v>0</v>
      </c>
      <c r="AA1232" s="12">
        <f>STOCK[[#This Row],[Costo total]]*STOCK[[#This Row],[Entradas]]</f>
        <v>15.66</v>
      </c>
      <c r="AB1232" s="12">
        <f>STOCK[[#This Row],[Stock Actual]]*STOCK[[#This Row],[Costo total]]</f>
        <v>15.66</v>
      </c>
    </row>
    <row r="1233" spans="1:28" s="7" customFormat="1" ht="50" customHeight="1" x14ac:dyDescent="0.15">
      <c r="A1233" s="7" t="s">
        <v>2822</v>
      </c>
      <c r="B1233" s="70"/>
      <c r="C1233" s="7" t="s">
        <v>4</v>
      </c>
      <c r="D1233" s="7" t="s">
        <v>2366</v>
      </c>
      <c r="E1233" s="7" t="s">
        <v>2836</v>
      </c>
      <c r="F1233" s="7" t="s">
        <v>249</v>
      </c>
      <c r="G1233" s="7" t="s">
        <v>1874</v>
      </c>
      <c r="H1233" s="7">
        <f>STOCK[[#This Row],[Precio Final]]</f>
        <v>18</v>
      </c>
      <c r="I1233" s="7">
        <f>STOCK[[#This Row],[Precio Venta Ideal (x1.5)]]</f>
        <v>13.200000000000001</v>
      </c>
      <c r="J1233" s="8">
        <v>2</v>
      </c>
      <c r="K1233" s="8">
        <f>SUMIFS(VENTAS[Cantidad],VENTAS[Código del producto Vendido],STOCK[[#This Row],[Code]])</f>
        <v>0</v>
      </c>
      <c r="L1233" s="8">
        <f>STOCK[[#This Row],[Entradas]]-STOCK[[#This Row],[Salidas]]</f>
        <v>2</v>
      </c>
      <c r="M1233" s="7">
        <f>STOCK[[#This Row],[Precio Final]]*10%</f>
        <v>1.8</v>
      </c>
      <c r="N1233" s="7">
        <v>0</v>
      </c>
      <c r="O1233" s="7">
        <v>0</v>
      </c>
      <c r="P1233" s="7">
        <v>5.03</v>
      </c>
      <c r="Q1233" s="8">
        <v>0</v>
      </c>
      <c r="R1233" s="7">
        <v>0</v>
      </c>
      <c r="S1233" s="7">
        <v>1.97</v>
      </c>
      <c r="T1233" s="12">
        <f>STOCK[[#This Row],[Costo Unitario (USD)]]+STOCK[[#This Row],[Costo Envío (USD)]]+STOCK[[#This Row],[Comisión 10%]]</f>
        <v>8.8000000000000007</v>
      </c>
      <c r="U1233" s="7">
        <f>STOCK[[#This Row],[Costo total]]*1.5</f>
        <v>13.200000000000001</v>
      </c>
      <c r="V1233" s="7">
        <v>18</v>
      </c>
      <c r="W1233" s="7">
        <f>STOCK[[#This Row],[Precio Final]]-STOCK[[#This Row],[Costo total]]</f>
        <v>9.1999999999999993</v>
      </c>
      <c r="X1233" s="7">
        <f>STOCK[[#This Row],[Ganancia Unitaria]]*STOCK[[#This Row],[Salidas]]</f>
        <v>0</v>
      </c>
      <c r="AA1233" s="7">
        <f>STOCK[[#This Row],[Costo total]]*STOCK[[#This Row],[Entradas]]</f>
        <v>17.600000000000001</v>
      </c>
      <c r="AB1233" s="7">
        <f>STOCK[[#This Row],[Stock Actual]]*STOCK[[#This Row],[Costo total]]</f>
        <v>17.600000000000001</v>
      </c>
    </row>
    <row r="1234" spans="1:28" s="12" customFormat="1" ht="50" customHeight="1" x14ac:dyDescent="0.15">
      <c r="A1234" s="12" t="s">
        <v>2828</v>
      </c>
      <c r="B1234" s="70"/>
      <c r="C1234" s="12" t="s">
        <v>4</v>
      </c>
      <c r="D1234" s="12" t="s">
        <v>2826</v>
      </c>
      <c r="E1234" s="12" t="s">
        <v>2837</v>
      </c>
      <c r="F1234" s="12" t="s">
        <v>241</v>
      </c>
      <c r="G1234" s="12" t="s">
        <v>1874</v>
      </c>
      <c r="H1234" s="12">
        <f>STOCK[[#This Row],[Precio Final]]</f>
        <v>30</v>
      </c>
      <c r="I1234" s="12">
        <f>STOCK[[#This Row],[Precio Venta Ideal (x1.5)]]</f>
        <v>24.990000000000002</v>
      </c>
      <c r="J1234" s="87">
        <v>1</v>
      </c>
      <c r="K1234" s="87">
        <f>SUMIFS(VENTAS[Cantidad],VENTAS[Código del producto Vendido],STOCK[[#This Row],[Code]])</f>
        <v>1</v>
      </c>
      <c r="L1234" s="87">
        <f>STOCK[[#This Row],[Entradas]]-STOCK[[#This Row],[Salidas]]</f>
        <v>0</v>
      </c>
      <c r="M1234" s="12">
        <f>STOCK[[#This Row],[Precio Final]]*10%</f>
        <v>3</v>
      </c>
      <c r="N1234" s="12">
        <v>0</v>
      </c>
      <c r="O1234" s="12">
        <v>0</v>
      </c>
      <c r="P1234" s="12">
        <v>11.69</v>
      </c>
      <c r="Q1234" s="87">
        <v>0</v>
      </c>
      <c r="R1234" s="12">
        <v>0</v>
      </c>
      <c r="S1234" s="12">
        <v>1.97</v>
      </c>
      <c r="T1234" s="12">
        <f>STOCK[[#This Row],[Costo Unitario (USD)]]+STOCK[[#This Row],[Costo Envío (USD)]]+STOCK[[#This Row],[Comisión 10%]]</f>
        <v>16.66</v>
      </c>
      <c r="U1234" s="12">
        <f>STOCK[[#This Row],[Costo total]]*1.5</f>
        <v>24.990000000000002</v>
      </c>
      <c r="V1234" s="12">
        <v>30</v>
      </c>
      <c r="W1234" s="12">
        <f>STOCK[[#This Row],[Precio Final]]-STOCK[[#This Row],[Costo total]]</f>
        <v>13.34</v>
      </c>
      <c r="X1234" s="12">
        <f>STOCK[[#This Row],[Ganancia Unitaria]]*STOCK[[#This Row],[Salidas]]</f>
        <v>13.34</v>
      </c>
      <c r="AA1234" s="12">
        <f>STOCK[[#This Row],[Costo total]]*STOCK[[#This Row],[Entradas]]</f>
        <v>16.66</v>
      </c>
      <c r="AB1234" s="12">
        <f>STOCK[[#This Row],[Stock Actual]]*STOCK[[#This Row],[Costo total]]</f>
        <v>0</v>
      </c>
    </row>
    <row r="1235" spans="1:28" s="7" customFormat="1" ht="50" customHeight="1" x14ac:dyDescent="0.15">
      <c r="A1235" s="7" t="s">
        <v>2829</v>
      </c>
      <c r="B1235" s="70"/>
      <c r="C1235" s="7" t="s">
        <v>4</v>
      </c>
      <c r="D1235" s="7" t="s">
        <v>2826</v>
      </c>
      <c r="E1235" s="7" t="s">
        <v>2837</v>
      </c>
      <c r="F1235" s="7" t="s">
        <v>243</v>
      </c>
      <c r="G1235" s="7" t="s">
        <v>1874</v>
      </c>
      <c r="H1235" s="7">
        <f>STOCK[[#This Row],[Precio Final]]</f>
        <v>30</v>
      </c>
      <c r="I1235" s="7">
        <f>STOCK[[#This Row],[Precio Venta Ideal (x1.5)]]</f>
        <v>24.990000000000002</v>
      </c>
      <c r="J1235" s="8">
        <v>2</v>
      </c>
      <c r="K1235" s="8">
        <f>SUMIFS(VENTAS[Cantidad],VENTAS[Código del producto Vendido],STOCK[[#This Row],[Code]])</f>
        <v>1</v>
      </c>
      <c r="L1235" s="8">
        <f>STOCK[[#This Row],[Entradas]]-STOCK[[#This Row],[Salidas]]</f>
        <v>1</v>
      </c>
      <c r="M1235" s="7">
        <f>STOCK[[#This Row],[Precio Final]]*10%</f>
        <v>3</v>
      </c>
      <c r="N1235" s="7">
        <v>0</v>
      </c>
      <c r="O1235" s="7">
        <v>0</v>
      </c>
      <c r="P1235" s="7">
        <v>11.69</v>
      </c>
      <c r="Q1235" s="8">
        <v>0</v>
      </c>
      <c r="R1235" s="7">
        <v>0</v>
      </c>
      <c r="S1235" s="7">
        <v>1.97</v>
      </c>
      <c r="T1235" s="12">
        <f>STOCK[[#This Row],[Costo Unitario (USD)]]+STOCK[[#This Row],[Costo Envío (USD)]]+STOCK[[#This Row],[Comisión 10%]]</f>
        <v>16.66</v>
      </c>
      <c r="U1235" s="7">
        <f>STOCK[[#This Row],[Costo total]]*1.5</f>
        <v>24.990000000000002</v>
      </c>
      <c r="V1235" s="7">
        <v>30</v>
      </c>
      <c r="W1235" s="7">
        <f>STOCK[[#This Row],[Precio Final]]-STOCK[[#This Row],[Costo total]]</f>
        <v>13.34</v>
      </c>
      <c r="X1235" s="7">
        <f>STOCK[[#This Row],[Ganancia Unitaria]]*STOCK[[#This Row],[Salidas]]</f>
        <v>13.34</v>
      </c>
      <c r="AA1235" s="7">
        <f>STOCK[[#This Row],[Costo total]]*STOCK[[#This Row],[Entradas]]</f>
        <v>33.32</v>
      </c>
      <c r="AB1235" s="7">
        <f>STOCK[[#This Row],[Stock Actual]]*STOCK[[#This Row],[Costo total]]</f>
        <v>16.66</v>
      </c>
    </row>
    <row r="1236" spans="1:28" s="12" customFormat="1" ht="50" customHeight="1" x14ac:dyDescent="0.15">
      <c r="A1236" s="12" t="s">
        <v>2830</v>
      </c>
      <c r="B1236" s="70"/>
      <c r="C1236" s="12" t="s">
        <v>4</v>
      </c>
      <c r="D1236" s="12" t="s">
        <v>2826</v>
      </c>
      <c r="E1236" s="12" t="s">
        <v>2837</v>
      </c>
      <c r="F1236" s="12" t="s">
        <v>244</v>
      </c>
      <c r="G1236" s="12" t="s">
        <v>1874</v>
      </c>
      <c r="H1236" s="12">
        <f>STOCK[[#This Row],[Precio Final]]</f>
        <v>30</v>
      </c>
      <c r="I1236" s="12">
        <f>STOCK[[#This Row],[Precio Venta Ideal (x1.5)]]</f>
        <v>24.990000000000002</v>
      </c>
      <c r="J1236" s="87">
        <v>1</v>
      </c>
      <c r="K1236" s="87">
        <f>SUMIFS(VENTAS[Cantidad],VENTAS[Código del producto Vendido],STOCK[[#This Row],[Code]])</f>
        <v>1</v>
      </c>
      <c r="L1236" s="87">
        <f>STOCK[[#This Row],[Entradas]]-STOCK[[#This Row],[Salidas]]</f>
        <v>0</v>
      </c>
      <c r="M1236" s="12">
        <f>STOCK[[#This Row],[Precio Final]]*10%</f>
        <v>3</v>
      </c>
      <c r="N1236" s="12">
        <v>0</v>
      </c>
      <c r="O1236" s="12">
        <v>0</v>
      </c>
      <c r="P1236" s="12">
        <v>11.69</v>
      </c>
      <c r="Q1236" s="87">
        <v>0</v>
      </c>
      <c r="R1236" s="12">
        <v>0</v>
      </c>
      <c r="S1236" s="12">
        <v>1.97</v>
      </c>
      <c r="T1236" s="12">
        <f>STOCK[[#This Row],[Costo Unitario (USD)]]+STOCK[[#This Row],[Costo Envío (USD)]]+STOCK[[#This Row],[Comisión 10%]]</f>
        <v>16.66</v>
      </c>
      <c r="U1236" s="12">
        <f>STOCK[[#This Row],[Costo total]]*1.5</f>
        <v>24.990000000000002</v>
      </c>
      <c r="V1236" s="12">
        <v>30</v>
      </c>
      <c r="W1236" s="12">
        <f>STOCK[[#This Row],[Precio Final]]-STOCK[[#This Row],[Costo total]]</f>
        <v>13.34</v>
      </c>
      <c r="X1236" s="12">
        <f>STOCK[[#This Row],[Ganancia Unitaria]]*STOCK[[#This Row],[Salidas]]</f>
        <v>13.34</v>
      </c>
      <c r="AA1236" s="12">
        <f>STOCK[[#This Row],[Costo total]]*STOCK[[#This Row],[Entradas]]</f>
        <v>16.66</v>
      </c>
      <c r="AB1236" s="12">
        <f>STOCK[[#This Row],[Stock Actual]]*STOCK[[#This Row],[Costo total]]</f>
        <v>0</v>
      </c>
    </row>
    <row r="1237" spans="1:28" s="7" customFormat="1" ht="50" customHeight="1" x14ac:dyDescent="0.15">
      <c r="A1237" s="7" t="s">
        <v>2831</v>
      </c>
      <c r="B1237" s="70"/>
      <c r="C1237" s="7" t="s">
        <v>4</v>
      </c>
      <c r="D1237" s="7" t="s">
        <v>2368</v>
      </c>
      <c r="E1237" s="7" t="s">
        <v>2837</v>
      </c>
      <c r="F1237" s="7" t="s">
        <v>239</v>
      </c>
      <c r="G1237" s="7" t="s">
        <v>1874</v>
      </c>
      <c r="H1237" s="7">
        <f>STOCK[[#This Row],[Precio Final]]</f>
        <v>30</v>
      </c>
      <c r="I1237" s="7">
        <f>STOCK[[#This Row],[Precio Venta Ideal (x1.5)]]</f>
        <v>24.990000000000002</v>
      </c>
      <c r="J1237" s="8">
        <v>1</v>
      </c>
      <c r="K1237" s="8">
        <f>SUMIFS(VENTAS[Cantidad],VENTAS[Código del producto Vendido],STOCK[[#This Row],[Code]])</f>
        <v>0</v>
      </c>
      <c r="L1237" s="8">
        <f>STOCK[[#This Row],[Entradas]]-STOCK[[#This Row],[Salidas]]</f>
        <v>1</v>
      </c>
      <c r="M1237" s="7">
        <f>STOCK[[#This Row],[Precio Final]]*10%</f>
        <v>3</v>
      </c>
      <c r="N1237" s="7">
        <v>0</v>
      </c>
      <c r="O1237" s="7">
        <v>0</v>
      </c>
      <c r="P1237" s="7">
        <v>11.69</v>
      </c>
      <c r="Q1237" s="8">
        <v>0</v>
      </c>
      <c r="R1237" s="7">
        <v>0</v>
      </c>
      <c r="S1237" s="7">
        <v>1.97</v>
      </c>
      <c r="T1237" s="12">
        <f>STOCK[[#This Row],[Costo Unitario (USD)]]+STOCK[[#This Row],[Costo Envío (USD)]]+STOCK[[#This Row],[Comisión 10%]]</f>
        <v>16.66</v>
      </c>
      <c r="U1237" s="7">
        <f>STOCK[[#This Row],[Costo total]]*1.5</f>
        <v>24.990000000000002</v>
      </c>
      <c r="V1237" s="7">
        <v>30</v>
      </c>
      <c r="W1237" s="7">
        <f>STOCK[[#This Row],[Precio Final]]-STOCK[[#This Row],[Costo total]]</f>
        <v>13.34</v>
      </c>
      <c r="X1237" s="7">
        <f>STOCK[[#This Row],[Ganancia Unitaria]]*STOCK[[#This Row],[Salidas]]</f>
        <v>0</v>
      </c>
      <c r="AA1237" s="7">
        <f>STOCK[[#This Row],[Costo total]]*STOCK[[#This Row],[Entradas]]</f>
        <v>16.66</v>
      </c>
      <c r="AB1237" s="7">
        <f>STOCK[[#This Row],[Stock Actual]]*STOCK[[#This Row],[Costo total]]</f>
        <v>16.66</v>
      </c>
    </row>
    <row r="1238" spans="1:28" s="12" customFormat="1" ht="50" customHeight="1" x14ac:dyDescent="0.15">
      <c r="A1238" s="12" t="s">
        <v>2832</v>
      </c>
      <c r="B1238" s="70"/>
      <c r="C1238" s="12" t="s">
        <v>4</v>
      </c>
      <c r="D1238" s="12" t="s">
        <v>2320</v>
      </c>
      <c r="E1238" s="12" t="s">
        <v>2838</v>
      </c>
      <c r="F1238" s="12" t="s">
        <v>241</v>
      </c>
      <c r="H1238" s="12">
        <f>STOCK[[#This Row],[Precio Final]]</f>
        <v>25</v>
      </c>
      <c r="I1238" s="12">
        <f>STOCK[[#This Row],[Precio Venta Ideal (x1.5)]]</f>
        <v>23.160000000000004</v>
      </c>
      <c r="J1238" s="87">
        <v>1</v>
      </c>
      <c r="K1238" s="87">
        <f>SUMIFS(VENTAS[Cantidad],VENTAS[Código del producto Vendido],STOCK[[#This Row],[Code]])</f>
        <v>0</v>
      </c>
      <c r="L1238" s="87">
        <f>STOCK[[#This Row],[Entradas]]-STOCK[[#This Row],[Salidas]]</f>
        <v>1</v>
      </c>
      <c r="M1238" s="12">
        <f>STOCK[[#This Row],[Precio Final]]*10%</f>
        <v>2.5</v>
      </c>
      <c r="N1238" s="12">
        <v>0</v>
      </c>
      <c r="O1238" s="12">
        <v>0</v>
      </c>
      <c r="P1238" s="12">
        <v>10.97</v>
      </c>
      <c r="Q1238" s="87">
        <v>0</v>
      </c>
      <c r="R1238" s="12">
        <v>0</v>
      </c>
      <c r="S1238" s="12">
        <v>1.97</v>
      </c>
      <c r="T1238" s="12">
        <f>STOCK[[#This Row],[Costo Unitario (USD)]]+STOCK[[#This Row],[Costo Envío (USD)]]+STOCK[[#This Row],[Comisión 10%]]</f>
        <v>15.440000000000001</v>
      </c>
      <c r="U1238" s="12">
        <f>STOCK[[#This Row],[Costo total]]*1.5</f>
        <v>23.160000000000004</v>
      </c>
      <c r="V1238" s="12">
        <v>25</v>
      </c>
      <c r="W1238" s="12">
        <f>STOCK[[#This Row],[Precio Final]]-STOCK[[#This Row],[Costo total]]</f>
        <v>9.5599999999999987</v>
      </c>
      <c r="X1238" s="12">
        <f>STOCK[[#This Row],[Ganancia Unitaria]]*STOCK[[#This Row],[Salidas]]</f>
        <v>0</v>
      </c>
      <c r="AA1238" s="12">
        <f>STOCK[[#This Row],[Costo total]]*STOCK[[#This Row],[Entradas]]</f>
        <v>15.440000000000001</v>
      </c>
      <c r="AB1238" s="12">
        <f>STOCK[[#This Row],[Stock Actual]]*STOCK[[#This Row],[Costo total]]</f>
        <v>15.440000000000001</v>
      </c>
    </row>
    <row r="1239" spans="1:28" s="7" customFormat="1" ht="50" customHeight="1" x14ac:dyDescent="0.15">
      <c r="A1239" s="7" t="s">
        <v>2833</v>
      </c>
      <c r="B1239" s="70"/>
      <c r="C1239" s="7" t="s">
        <v>4</v>
      </c>
      <c r="D1239" s="7" t="s">
        <v>2320</v>
      </c>
      <c r="E1239" s="7" t="s">
        <v>2838</v>
      </c>
      <c r="F1239" s="7" t="s">
        <v>243</v>
      </c>
      <c r="H1239" s="7">
        <f>STOCK[[#This Row],[Precio Final]]</f>
        <v>25</v>
      </c>
      <c r="I1239" s="7">
        <f>STOCK[[#This Row],[Precio Venta Ideal (x1.5)]]</f>
        <v>23.160000000000004</v>
      </c>
      <c r="J1239" s="8">
        <v>1</v>
      </c>
      <c r="K1239" s="8">
        <f>SUMIFS(VENTAS[Cantidad],VENTAS[Código del producto Vendido],STOCK[[#This Row],[Code]])</f>
        <v>0</v>
      </c>
      <c r="L1239" s="8">
        <f>STOCK[[#This Row],[Entradas]]-STOCK[[#This Row],[Salidas]]</f>
        <v>1</v>
      </c>
      <c r="M1239" s="7">
        <f>STOCK[[#This Row],[Precio Final]]*10%</f>
        <v>2.5</v>
      </c>
      <c r="N1239" s="7">
        <v>0</v>
      </c>
      <c r="O1239" s="7">
        <v>0</v>
      </c>
      <c r="P1239" s="7">
        <v>10.97</v>
      </c>
      <c r="Q1239" s="8">
        <v>0</v>
      </c>
      <c r="R1239" s="7">
        <v>0</v>
      </c>
      <c r="S1239" s="7">
        <v>1.97</v>
      </c>
      <c r="T1239" s="12">
        <f>STOCK[[#This Row],[Costo Unitario (USD)]]+STOCK[[#This Row],[Costo Envío (USD)]]+STOCK[[#This Row],[Comisión 10%]]</f>
        <v>15.440000000000001</v>
      </c>
      <c r="U1239" s="7">
        <f>STOCK[[#This Row],[Costo total]]*1.5</f>
        <v>23.160000000000004</v>
      </c>
      <c r="V1239" s="7">
        <v>25</v>
      </c>
      <c r="W1239" s="7">
        <f>STOCK[[#This Row],[Precio Final]]-STOCK[[#This Row],[Costo total]]</f>
        <v>9.5599999999999987</v>
      </c>
      <c r="X1239" s="7">
        <f>STOCK[[#This Row],[Ganancia Unitaria]]*STOCK[[#This Row],[Salidas]]</f>
        <v>0</v>
      </c>
      <c r="AA1239" s="7">
        <f>STOCK[[#This Row],[Costo total]]*STOCK[[#This Row],[Entradas]]</f>
        <v>15.440000000000001</v>
      </c>
      <c r="AB1239" s="7">
        <f>STOCK[[#This Row],[Stock Actual]]*STOCK[[#This Row],[Costo total]]</f>
        <v>15.440000000000001</v>
      </c>
    </row>
    <row r="1240" spans="1:28" s="12" customFormat="1" ht="50" customHeight="1" x14ac:dyDescent="0.15">
      <c r="A1240" s="12" t="s">
        <v>2834</v>
      </c>
      <c r="B1240" s="70"/>
      <c r="C1240" s="12" t="s">
        <v>4</v>
      </c>
      <c r="D1240" s="12" t="s">
        <v>2368</v>
      </c>
      <c r="E1240" s="12" t="s">
        <v>2838</v>
      </c>
      <c r="F1240" s="12" t="s">
        <v>244</v>
      </c>
      <c r="H1240" s="12">
        <f>STOCK[[#This Row],[Precio Final]]</f>
        <v>25</v>
      </c>
      <c r="I1240" s="12">
        <f>STOCK[[#This Row],[Precio Venta Ideal (x1.5)]]</f>
        <v>23.160000000000004</v>
      </c>
      <c r="J1240" s="87">
        <v>1</v>
      </c>
      <c r="K1240" s="87">
        <f>SUMIFS(VENTAS[Cantidad],VENTAS[Código del producto Vendido],STOCK[[#This Row],[Code]])</f>
        <v>1</v>
      </c>
      <c r="L1240" s="87">
        <f>STOCK[[#This Row],[Entradas]]-STOCK[[#This Row],[Salidas]]</f>
        <v>0</v>
      </c>
      <c r="M1240" s="12">
        <f>STOCK[[#This Row],[Precio Final]]*10%</f>
        <v>2.5</v>
      </c>
      <c r="N1240" s="12">
        <v>0</v>
      </c>
      <c r="O1240" s="12">
        <v>0</v>
      </c>
      <c r="P1240" s="12">
        <v>10.97</v>
      </c>
      <c r="Q1240" s="87">
        <v>0</v>
      </c>
      <c r="R1240" s="12">
        <v>0</v>
      </c>
      <c r="S1240" s="12">
        <v>1.97</v>
      </c>
      <c r="T1240" s="12">
        <f>STOCK[[#This Row],[Costo Unitario (USD)]]+STOCK[[#This Row],[Costo Envío (USD)]]+STOCK[[#This Row],[Comisión 10%]]</f>
        <v>15.440000000000001</v>
      </c>
      <c r="U1240" s="12">
        <f>STOCK[[#This Row],[Costo total]]*1.5</f>
        <v>23.160000000000004</v>
      </c>
      <c r="V1240" s="12">
        <v>25</v>
      </c>
      <c r="W1240" s="12">
        <f>STOCK[[#This Row],[Precio Final]]-STOCK[[#This Row],[Costo total]]</f>
        <v>9.5599999999999987</v>
      </c>
      <c r="X1240" s="12">
        <f>STOCK[[#This Row],[Ganancia Unitaria]]*STOCK[[#This Row],[Salidas]]</f>
        <v>9.5599999999999987</v>
      </c>
      <c r="AA1240" s="12">
        <f>STOCK[[#This Row],[Costo total]]*STOCK[[#This Row],[Entradas]]</f>
        <v>15.440000000000001</v>
      </c>
      <c r="AB1240" s="12">
        <f>STOCK[[#This Row],[Stock Actual]]*STOCK[[#This Row],[Costo total]]</f>
        <v>0</v>
      </c>
    </row>
    <row r="1241" spans="1:28" s="7" customFormat="1" ht="50" customHeight="1" x14ac:dyDescent="0.15">
      <c r="A1241" s="7" t="s">
        <v>2835</v>
      </c>
      <c r="B1241" s="70"/>
      <c r="C1241" s="7" t="s">
        <v>4</v>
      </c>
      <c r="D1241" s="7" t="s">
        <v>2320</v>
      </c>
      <c r="E1241" s="7" t="s">
        <v>2842</v>
      </c>
      <c r="F1241" s="7" t="s">
        <v>241</v>
      </c>
      <c r="H1241" s="7">
        <f>STOCK[[#This Row],[Precio Final]]</f>
        <v>30</v>
      </c>
      <c r="I1241" s="7">
        <f>STOCK[[#This Row],[Precio Venta Ideal (x1.5)]]</f>
        <v>18.96</v>
      </c>
      <c r="J1241" s="8">
        <v>1</v>
      </c>
      <c r="K1241" s="8">
        <f>SUMIFS(VENTAS[Cantidad],VENTAS[Código del producto Vendido],STOCK[[#This Row],[Code]])</f>
        <v>1</v>
      </c>
      <c r="L1241" s="8">
        <f>STOCK[[#This Row],[Entradas]]-STOCK[[#This Row],[Salidas]]</f>
        <v>0</v>
      </c>
      <c r="M1241" s="7">
        <f>STOCK[[#This Row],[Precio Final]]*10%</f>
        <v>3</v>
      </c>
      <c r="N1241" s="7">
        <v>0</v>
      </c>
      <c r="O1241" s="7">
        <v>0</v>
      </c>
      <c r="P1241" s="7">
        <v>7.67</v>
      </c>
      <c r="Q1241" s="8">
        <v>0</v>
      </c>
      <c r="R1241" s="7">
        <v>0</v>
      </c>
      <c r="S1241" s="7">
        <v>1.97</v>
      </c>
      <c r="T1241" s="12">
        <f>STOCK[[#This Row],[Costo Unitario (USD)]]+STOCK[[#This Row],[Costo Envío (USD)]]+STOCK[[#This Row],[Comisión 10%]]</f>
        <v>12.64</v>
      </c>
      <c r="U1241" s="7">
        <f>STOCK[[#This Row],[Costo total]]*1.5</f>
        <v>18.96</v>
      </c>
      <c r="V1241" s="7">
        <v>30</v>
      </c>
      <c r="W1241" s="7">
        <f>STOCK[[#This Row],[Precio Final]]-STOCK[[#This Row],[Costo total]]</f>
        <v>17.36</v>
      </c>
      <c r="X1241" s="7">
        <f>STOCK[[#This Row],[Ganancia Unitaria]]*STOCK[[#This Row],[Salidas]]</f>
        <v>17.36</v>
      </c>
      <c r="AA1241" s="7">
        <f>STOCK[[#This Row],[Costo total]]*STOCK[[#This Row],[Entradas]]</f>
        <v>12.64</v>
      </c>
      <c r="AB1241" s="7">
        <f>STOCK[[#This Row],[Stock Actual]]*STOCK[[#This Row],[Costo total]]</f>
        <v>0</v>
      </c>
    </row>
    <row r="1242" spans="1:28" s="12" customFormat="1" ht="50" customHeight="1" x14ac:dyDescent="0.15">
      <c r="A1242" s="12" t="s">
        <v>2839</v>
      </c>
      <c r="B1242" s="70"/>
      <c r="C1242" s="12" t="s">
        <v>4</v>
      </c>
      <c r="D1242" s="12" t="s">
        <v>2701</v>
      </c>
      <c r="E1242" s="12" t="s">
        <v>2353</v>
      </c>
      <c r="F1242" s="12" t="s">
        <v>244</v>
      </c>
      <c r="H1242" s="12">
        <f>STOCK[[#This Row],[Precio Final]]</f>
        <v>30</v>
      </c>
      <c r="I1242" s="12">
        <f>STOCK[[#This Row],[Precio Venta Ideal (x1.5)]]</f>
        <v>27.660000000000004</v>
      </c>
      <c r="J1242" s="87">
        <v>2</v>
      </c>
      <c r="K1242" s="87">
        <f>SUMIFS(VENTAS[Cantidad],VENTAS[Código del producto Vendido],STOCK[[#This Row],[Code]])</f>
        <v>1</v>
      </c>
      <c r="L1242" s="87">
        <f>STOCK[[#This Row],[Entradas]]-STOCK[[#This Row],[Salidas]]</f>
        <v>1</v>
      </c>
      <c r="M1242" s="12">
        <f>STOCK[[#This Row],[Precio Final]]*10%</f>
        <v>3</v>
      </c>
      <c r="N1242" s="12">
        <v>0</v>
      </c>
      <c r="O1242" s="12">
        <v>0</v>
      </c>
      <c r="P1242" s="12">
        <v>13.47</v>
      </c>
      <c r="Q1242" s="87">
        <v>0</v>
      </c>
      <c r="R1242" s="12">
        <v>0</v>
      </c>
      <c r="S1242" s="12">
        <v>1.97</v>
      </c>
      <c r="T1242" s="12">
        <f>STOCK[[#This Row],[Costo Unitario (USD)]]+STOCK[[#This Row],[Costo Envío (USD)]]+STOCK[[#This Row],[Comisión 10%]]</f>
        <v>18.440000000000001</v>
      </c>
      <c r="U1242" s="12">
        <f>STOCK[[#This Row],[Costo total]]*1.5</f>
        <v>27.660000000000004</v>
      </c>
      <c r="V1242" s="12">
        <v>30</v>
      </c>
      <c r="W1242" s="12">
        <f>STOCK[[#This Row],[Precio Final]]-STOCK[[#This Row],[Costo total]]</f>
        <v>11.559999999999999</v>
      </c>
      <c r="X1242" s="12">
        <f>STOCK[[#This Row],[Ganancia Unitaria]]*STOCK[[#This Row],[Salidas]]</f>
        <v>11.559999999999999</v>
      </c>
      <c r="AA1242" s="12">
        <f>STOCK[[#This Row],[Costo total]]*STOCK[[#This Row],[Entradas]]</f>
        <v>36.880000000000003</v>
      </c>
      <c r="AB1242" s="12">
        <f>STOCK[[#This Row],[Stock Actual]]*STOCK[[#This Row],[Costo total]]</f>
        <v>18.440000000000001</v>
      </c>
    </row>
    <row r="1243" spans="1:28" s="7" customFormat="1" ht="50" customHeight="1" x14ac:dyDescent="0.15">
      <c r="A1243" s="7" t="s">
        <v>2840</v>
      </c>
      <c r="B1243" s="70"/>
      <c r="C1243" s="7" t="s">
        <v>4</v>
      </c>
      <c r="D1243" s="7" t="s">
        <v>2320</v>
      </c>
      <c r="E1243" s="7" t="s">
        <v>2353</v>
      </c>
      <c r="F1243" s="7" t="s">
        <v>243</v>
      </c>
      <c r="H1243" s="7">
        <f>STOCK[[#This Row],[Precio Final]]</f>
        <v>30</v>
      </c>
      <c r="I1243" s="7">
        <f>STOCK[[#This Row],[Precio Venta Ideal (x1.5)]]</f>
        <v>27.660000000000004</v>
      </c>
      <c r="J1243" s="8">
        <v>2</v>
      </c>
      <c r="K1243" s="8">
        <f>SUMIFS(VENTAS[Cantidad],VENTAS[Código del producto Vendido],STOCK[[#This Row],[Code]])</f>
        <v>2</v>
      </c>
      <c r="L1243" s="8">
        <f>STOCK[[#This Row],[Entradas]]-STOCK[[#This Row],[Salidas]]</f>
        <v>0</v>
      </c>
      <c r="M1243" s="7">
        <f>STOCK[[#This Row],[Precio Final]]*10%</f>
        <v>3</v>
      </c>
      <c r="N1243" s="7">
        <v>0</v>
      </c>
      <c r="O1243" s="7">
        <v>0</v>
      </c>
      <c r="P1243" s="7">
        <v>13.47</v>
      </c>
      <c r="Q1243" s="8">
        <v>0</v>
      </c>
      <c r="R1243" s="7">
        <v>0</v>
      </c>
      <c r="S1243" s="7">
        <v>1.97</v>
      </c>
      <c r="T1243" s="12">
        <f>STOCK[[#This Row],[Costo Unitario (USD)]]+STOCK[[#This Row],[Costo Envío (USD)]]+STOCK[[#This Row],[Comisión 10%]]</f>
        <v>18.440000000000001</v>
      </c>
      <c r="U1243" s="7">
        <f>STOCK[[#This Row],[Costo total]]*1.5</f>
        <v>27.660000000000004</v>
      </c>
      <c r="V1243" s="7">
        <v>30</v>
      </c>
      <c r="W1243" s="7">
        <f>STOCK[[#This Row],[Precio Final]]-STOCK[[#This Row],[Costo total]]</f>
        <v>11.559999999999999</v>
      </c>
      <c r="X1243" s="7">
        <f>STOCK[[#This Row],[Ganancia Unitaria]]*STOCK[[#This Row],[Salidas]]</f>
        <v>23.119999999999997</v>
      </c>
      <c r="AA1243" s="7">
        <f>STOCK[[#This Row],[Costo total]]*STOCK[[#This Row],[Entradas]]</f>
        <v>36.880000000000003</v>
      </c>
      <c r="AB1243" s="7">
        <f>STOCK[[#This Row],[Stock Actual]]*STOCK[[#This Row],[Costo total]]</f>
        <v>0</v>
      </c>
    </row>
    <row r="1244" spans="1:28" s="12" customFormat="1" ht="50" customHeight="1" x14ac:dyDescent="0.15">
      <c r="A1244" s="12" t="s">
        <v>2841</v>
      </c>
      <c r="B1244" s="70"/>
      <c r="C1244" s="12" t="s">
        <v>4</v>
      </c>
      <c r="D1244" s="12" t="s">
        <v>2320</v>
      </c>
      <c r="E1244" s="12" t="s">
        <v>2594</v>
      </c>
      <c r="F1244" s="12" t="s">
        <v>243</v>
      </c>
      <c r="H1244" s="12">
        <f>STOCK[[#This Row],[Precio Final]]</f>
        <v>30</v>
      </c>
      <c r="I1244" s="12">
        <f>STOCK[[#This Row],[Precio Venta Ideal (x1.5)]]</f>
        <v>27.660000000000004</v>
      </c>
      <c r="J1244" s="87">
        <v>2</v>
      </c>
      <c r="K1244" s="87">
        <f>SUMIFS(VENTAS[Cantidad],VENTAS[Código del producto Vendido],STOCK[[#This Row],[Code]])</f>
        <v>2</v>
      </c>
      <c r="L1244" s="87">
        <f>STOCK[[#This Row],[Entradas]]-STOCK[[#This Row],[Salidas]]</f>
        <v>0</v>
      </c>
      <c r="M1244" s="12">
        <f>STOCK[[#This Row],[Precio Final]]*10%</f>
        <v>3</v>
      </c>
      <c r="N1244" s="12">
        <v>0</v>
      </c>
      <c r="O1244" s="12">
        <v>0</v>
      </c>
      <c r="P1244" s="12">
        <v>13.47</v>
      </c>
      <c r="Q1244" s="87">
        <v>0</v>
      </c>
      <c r="R1244" s="12">
        <v>0</v>
      </c>
      <c r="S1244" s="12">
        <v>1.97</v>
      </c>
      <c r="T1244" s="12">
        <f>STOCK[[#This Row],[Costo Unitario (USD)]]+STOCK[[#This Row],[Costo Envío (USD)]]+STOCK[[#This Row],[Comisión 10%]]</f>
        <v>18.440000000000001</v>
      </c>
      <c r="U1244" s="12">
        <f>STOCK[[#This Row],[Costo total]]*1.5</f>
        <v>27.660000000000004</v>
      </c>
      <c r="V1244" s="12">
        <v>30</v>
      </c>
      <c r="W1244" s="12">
        <f>STOCK[[#This Row],[Precio Final]]-STOCK[[#This Row],[Costo total]]</f>
        <v>11.559999999999999</v>
      </c>
      <c r="X1244" s="12">
        <f>STOCK[[#This Row],[Ganancia Unitaria]]*STOCK[[#This Row],[Salidas]]</f>
        <v>23.119999999999997</v>
      </c>
      <c r="AA1244" s="12">
        <f>STOCK[[#This Row],[Costo total]]*STOCK[[#This Row],[Entradas]]</f>
        <v>36.880000000000003</v>
      </c>
      <c r="AB1244" s="12">
        <f>STOCK[[#This Row],[Stock Actual]]*STOCK[[#This Row],[Costo total]]</f>
        <v>0</v>
      </c>
    </row>
    <row r="1245" spans="1:28" s="7" customFormat="1" ht="50" customHeight="1" x14ac:dyDescent="0.15">
      <c r="A1245" s="7" t="s">
        <v>2843</v>
      </c>
      <c r="B1245" s="70"/>
      <c r="C1245" s="7" t="s">
        <v>4</v>
      </c>
      <c r="D1245" s="7" t="s">
        <v>2320</v>
      </c>
      <c r="E1245" s="7" t="s">
        <v>2594</v>
      </c>
      <c r="F1245" s="7" t="s">
        <v>244</v>
      </c>
      <c r="H1245" s="7">
        <f>STOCK[[#This Row],[Precio Final]]</f>
        <v>30</v>
      </c>
      <c r="I1245" s="7">
        <f>STOCK[[#This Row],[Precio Venta Ideal (x1.5)]]</f>
        <v>27.660000000000004</v>
      </c>
      <c r="J1245" s="8">
        <v>2</v>
      </c>
      <c r="K1245" s="8">
        <f>SUMIFS(VENTAS[Cantidad],VENTAS[Código del producto Vendido],STOCK[[#This Row],[Code]])</f>
        <v>2</v>
      </c>
      <c r="L1245" s="8">
        <f>STOCK[[#This Row],[Entradas]]-STOCK[[#This Row],[Salidas]]</f>
        <v>0</v>
      </c>
      <c r="M1245" s="7">
        <f>STOCK[[#This Row],[Precio Final]]*10%</f>
        <v>3</v>
      </c>
      <c r="N1245" s="7">
        <v>0</v>
      </c>
      <c r="O1245" s="7">
        <v>0</v>
      </c>
      <c r="P1245" s="7">
        <v>13.47</v>
      </c>
      <c r="Q1245" s="8">
        <v>0</v>
      </c>
      <c r="R1245" s="7">
        <v>0</v>
      </c>
      <c r="S1245" s="7">
        <v>1.97</v>
      </c>
      <c r="T1245" s="12">
        <f>STOCK[[#This Row],[Costo Unitario (USD)]]+STOCK[[#This Row],[Costo Envío (USD)]]+STOCK[[#This Row],[Comisión 10%]]</f>
        <v>18.440000000000001</v>
      </c>
      <c r="U1245" s="7">
        <f>STOCK[[#This Row],[Costo total]]*1.5</f>
        <v>27.660000000000004</v>
      </c>
      <c r="V1245" s="7">
        <v>30</v>
      </c>
      <c r="W1245" s="7">
        <f>STOCK[[#This Row],[Precio Final]]-STOCK[[#This Row],[Costo total]]</f>
        <v>11.559999999999999</v>
      </c>
      <c r="X1245" s="7">
        <f>STOCK[[#This Row],[Ganancia Unitaria]]*STOCK[[#This Row],[Salidas]]</f>
        <v>23.119999999999997</v>
      </c>
      <c r="AA1245" s="7">
        <f>STOCK[[#This Row],[Costo total]]*STOCK[[#This Row],[Entradas]]</f>
        <v>36.880000000000003</v>
      </c>
      <c r="AB1245" s="7">
        <f>STOCK[[#This Row],[Stock Actual]]*STOCK[[#This Row],[Costo total]]</f>
        <v>0</v>
      </c>
    </row>
    <row r="1246" spans="1:28" s="12" customFormat="1" ht="50" customHeight="1" x14ac:dyDescent="0.15">
      <c r="A1246" s="12" t="s">
        <v>2844</v>
      </c>
      <c r="B1246" s="70"/>
      <c r="C1246" s="12" t="s">
        <v>4</v>
      </c>
      <c r="D1246" s="12" t="s">
        <v>2320</v>
      </c>
      <c r="E1246" s="12" t="s">
        <v>2849</v>
      </c>
      <c r="F1246" s="12" t="s">
        <v>241</v>
      </c>
      <c r="H1246" s="12">
        <f>STOCK[[#This Row],[Precio Final]]</f>
        <v>30</v>
      </c>
      <c r="I1246" s="12">
        <f>STOCK[[#This Row],[Precio Venta Ideal (x1.5)]]</f>
        <v>25.530000000000005</v>
      </c>
      <c r="J1246" s="87">
        <v>1</v>
      </c>
      <c r="K1246" s="87">
        <f>SUMIFS(VENTAS[Cantidad],VENTAS[Código del producto Vendido],STOCK[[#This Row],[Code]])</f>
        <v>1</v>
      </c>
      <c r="L1246" s="87">
        <f>STOCK[[#This Row],[Entradas]]-STOCK[[#This Row],[Salidas]]</f>
        <v>0</v>
      </c>
      <c r="M1246" s="12">
        <f>STOCK[[#This Row],[Precio Final]]*10%</f>
        <v>3</v>
      </c>
      <c r="N1246" s="12">
        <v>0</v>
      </c>
      <c r="O1246" s="12">
        <v>0</v>
      </c>
      <c r="P1246" s="12">
        <v>12.05</v>
      </c>
      <c r="Q1246" s="87">
        <v>0</v>
      </c>
      <c r="R1246" s="12">
        <v>0</v>
      </c>
      <c r="S1246" s="12">
        <v>1.97</v>
      </c>
      <c r="T1246" s="12">
        <f>STOCK[[#This Row],[Costo Unitario (USD)]]+STOCK[[#This Row],[Costo Envío (USD)]]+STOCK[[#This Row],[Comisión 10%]]</f>
        <v>17.020000000000003</v>
      </c>
      <c r="U1246" s="12">
        <f>STOCK[[#This Row],[Costo total]]*1.5</f>
        <v>25.530000000000005</v>
      </c>
      <c r="V1246" s="12">
        <v>30</v>
      </c>
      <c r="W1246" s="12">
        <f>STOCK[[#This Row],[Precio Final]]-STOCK[[#This Row],[Costo total]]</f>
        <v>12.979999999999997</v>
      </c>
      <c r="X1246" s="12">
        <f>STOCK[[#This Row],[Ganancia Unitaria]]*STOCK[[#This Row],[Salidas]]</f>
        <v>12.979999999999997</v>
      </c>
      <c r="AA1246" s="12">
        <f>STOCK[[#This Row],[Costo total]]*STOCK[[#This Row],[Entradas]]</f>
        <v>17.020000000000003</v>
      </c>
      <c r="AB1246" s="12">
        <f>STOCK[[#This Row],[Stock Actual]]*STOCK[[#This Row],[Costo total]]</f>
        <v>0</v>
      </c>
    </row>
    <row r="1247" spans="1:28" s="7" customFormat="1" ht="50" customHeight="1" x14ac:dyDescent="0.15">
      <c r="A1247" s="7" t="s">
        <v>2845</v>
      </c>
      <c r="B1247" s="70"/>
      <c r="C1247" s="7" t="s">
        <v>4</v>
      </c>
      <c r="D1247" s="7" t="s">
        <v>2320</v>
      </c>
      <c r="E1247" s="7" t="s">
        <v>2849</v>
      </c>
      <c r="F1247" s="7" t="s">
        <v>243</v>
      </c>
      <c r="H1247" s="7">
        <f>STOCK[[#This Row],[Precio Final]]</f>
        <v>30</v>
      </c>
      <c r="I1247" s="7">
        <f>STOCK[[#This Row],[Precio Venta Ideal (x1.5)]]</f>
        <v>25.530000000000005</v>
      </c>
      <c r="J1247" s="8">
        <v>1</v>
      </c>
      <c r="K1247" s="8">
        <f>SUMIFS(VENTAS[Cantidad],VENTAS[Código del producto Vendido],STOCK[[#This Row],[Code]])</f>
        <v>1</v>
      </c>
      <c r="L1247" s="8">
        <f>STOCK[[#This Row],[Entradas]]-STOCK[[#This Row],[Salidas]]</f>
        <v>0</v>
      </c>
      <c r="M1247" s="7">
        <f>STOCK[[#This Row],[Precio Final]]*10%</f>
        <v>3</v>
      </c>
      <c r="N1247" s="7">
        <v>0</v>
      </c>
      <c r="O1247" s="7">
        <v>0</v>
      </c>
      <c r="P1247" s="7">
        <v>12.05</v>
      </c>
      <c r="Q1247" s="8">
        <v>0</v>
      </c>
      <c r="R1247" s="7">
        <v>0</v>
      </c>
      <c r="S1247" s="7">
        <v>1.97</v>
      </c>
      <c r="T1247" s="12">
        <f>STOCK[[#This Row],[Costo Unitario (USD)]]+STOCK[[#This Row],[Costo Envío (USD)]]+STOCK[[#This Row],[Comisión 10%]]</f>
        <v>17.020000000000003</v>
      </c>
      <c r="U1247" s="7">
        <f>STOCK[[#This Row],[Costo total]]*1.5</f>
        <v>25.530000000000005</v>
      </c>
      <c r="V1247" s="7">
        <v>30</v>
      </c>
      <c r="W1247" s="7">
        <f>STOCK[[#This Row],[Precio Final]]-STOCK[[#This Row],[Costo total]]</f>
        <v>12.979999999999997</v>
      </c>
      <c r="X1247" s="7">
        <f>STOCK[[#This Row],[Ganancia Unitaria]]*STOCK[[#This Row],[Salidas]]</f>
        <v>12.979999999999997</v>
      </c>
      <c r="AA1247" s="7">
        <f>STOCK[[#This Row],[Costo total]]*STOCK[[#This Row],[Entradas]]</f>
        <v>17.020000000000003</v>
      </c>
      <c r="AB1247" s="7">
        <f>STOCK[[#This Row],[Stock Actual]]*STOCK[[#This Row],[Costo total]]</f>
        <v>0</v>
      </c>
    </row>
    <row r="1248" spans="1:28" s="12" customFormat="1" ht="50" customHeight="1" x14ac:dyDescent="0.15">
      <c r="A1248" s="12" t="s">
        <v>2846</v>
      </c>
      <c r="B1248" s="70"/>
      <c r="C1248" s="12" t="s">
        <v>4</v>
      </c>
      <c r="D1248" s="12" t="s">
        <v>2320</v>
      </c>
      <c r="E1248" s="12" t="s">
        <v>2849</v>
      </c>
      <c r="F1248" s="12" t="s">
        <v>244</v>
      </c>
      <c r="H1248" s="12">
        <f>STOCK[[#This Row],[Precio Final]]</f>
        <v>30</v>
      </c>
      <c r="I1248" s="12">
        <f>STOCK[[#This Row],[Precio Venta Ideal (x1.5)]]</f>
        <v>25.530000000000005</v>
      </c>
      <c r="J1248" s="87">
        <v>1</v>
      </c>
      <c r="K1248" s="87">
        <f>SUMIFS(VENTAS[Cantidad],VENTAS[Código del producto Vendido],STOCK[[#This Row],[Code]])</f>
        <v>1</v>
      </c>
      <c r="L1248" s="87">
        <f>STOCK[[#This Row],[Entradas]]-STOCK[[#This Row],[Salidas]]</f>
        <v>0</v>
      </c>
      <c r="M1248" s="12">
        <f>STOCK[[#This Row],[Precio Final]]*10%</f>
        <v>3</v>
      </c>
      <c r="N1248" s="12">
        <v>0</v>
      </c>
      <c r="O1248" s="12">
        <v>0</v>
      </c>
      <c r="P1248" s="12">
        <v>12.05</v>
      </c>
      <c r="Q1248" s="87">
        <v>0</v>
      </c>
      <c r="R1248" s="12">
        <v>0</v>
      </c>
      <c r="S1248" s="12">
        <v>1.97</v>
      </c>
      <c r="T1248" s="12">
        <f>STOCK[[#This Row],[Costo Unitario (USD)]]+STOCK[[#This Row],[Costo Envío (USD)]]+STOCK[[#This Row],[Comisión 10%]]</f>
        <v>17.020000000000003</v>
      </c>
      <c r="U1248" s="12">
        <f>STOCK[[#This Row],[Costo total]]*1.5</f>
        <v>25.530000000000005</v>
      </c>
      <c r="V1248" s="12">
        <v>30</v>
      </c>
      <c r="W1248" s="12">
        <f>STOCK[[#This Row],[Precio Final]]-STOCK[[#This Row],[Costo total]]</f>
        <v>12.979999999999997</v>
      </c>
      <c r="X1248" s="12">
        <f>STOCK[[#This Row],[Ganancia Unitaria]]*STOCK[[#This Row],[Salidas]]</f>
        <v>12.979999999999997</v>
      </c>
      <c r="AA1248" s="12">
        <f>STOCK[[#This Row],[Costo total]]*STOCK[[#This Row],[Entradas]]</f>
        <v>17.020000000000003</v>
      </c>
      <c r="AB1248" s="12">
        <f>STOCK[[#This Row],[Stock Actual]]*STOCK[[#This Row],[Costo total]]</f>
        <v>0</v>
      </c>
    </row>
    <row r="1249" spans="1:28" s="7" customFormat="1" ht="50" customHeight="1" x14ac:dyDescent="0.15">
      <c r="A1249" s="7" t="s">
        <v>2847</v>
      </c>
      <c r="B1249" s="70"/>
      <c r="C1249" s="7" t="s">
        <v>4</v>
      </c>
      <c r="D1249" s="7" t="s">
        <v>2320</v>
      </c>
      <c r="E1249" s="7" t="s">
        <v>2850</v>
      </c>
      <c r="F1249" s="7" t="s">
        <v>243</v>
      </c>
      <c r="H1249" s="7">
        <f>STOCK[[#This Row],[Precio Final]]</f>
        <v>30</v>
      </c>
      <c r="I1249" s="7">
        <f>STOCK[[#This Row],[Precio Venta Ideal (x1.5)]]</f>
        <v>24.840000000000003</v>
      </c>
      <c r="J1249" s="8">
        <v>2</v>
      </c>
      <c r="K1249" s="8">
        <f>SUMIFS(VENTAS[Cantidad],VENTAS[Código del producto Vendido],STOCK[[#This Row],[Code]])</f>
        <v>2</v>
      </c>
      <c r="L1249" s="8">
        <f>STOCK[[#This Row],[Entradas]]-STOCK[[#This Row],[Salidas]]</f>
        <v>0</v>
      </c>
      <c r="M1249" s="7">
        <f>STOCK[[#This Row],[Precio Final]]*10%</f>
        <v>3</v>
      </c>
      <c r="N1249" s="7">
        <v>0</v>
      </c>
      <c r="O1249" s="7">
        <v>0</v>
      </c>
      <c r="P1249" s="7">
        <v>11.59</v>
      </c>
      <c r="Q1249" s="8">
        <v>0</v>
      </c>
      <c r="R1249" s="7">
        <v>0</v>
      </c>
      <c r="S1249" s="7">
        <v>1.97</v>
      </c>
      <c r="T1249" s="12">
        <f>STOCK[[#This Row],[Costo Unitario (USD)]]+STOCK[[#This Row],[Costo Envío (USD)]]+STOCK[[#This Row],[Comisión 10%]]</f>
        <v>16.560000000000002</v>
      </c>
      <c r="U1249" s="7">
        <f>STOCK[[#This Row],[Costo total]]*1.5</f>
        <v>24.840000000000003</v>
      </c>
      <c r="V1249" s="7">
        <v>30</v>
      </c>
      <c r="W1249" s="7">
        <f>STOCK[[#This Row],[Precio Final]]-STOCK[[#This Row],[Costo total]]</f>
        <v>13.439999999999998</v>
      </c>
      <c r="X1249" s="7">
        <f>STOCK[[#This Row],[Ganancia Unitaria]]*STOCK[[#This Row],[Salidas]]</f>
        <v>26.879999999999995</v>
      </c>
      <c r="AA1249" s="7">
        <f>STOCK[[#This Row],[Costo total]]*STOCK[[#This Row],[Entradas]]</f>
        <v>33.120000000000005</v>
      </c>
      <c r="AB1249" s="7">
        <f>STOCK[[#This Row],[Stock Actual]]*STOCK[[#This Row],[Costo total]]</f>
        <v>0</v>
      </c>
    </row>
    <row r="1250" spans="1:28" s="12" customFormat="1" ht="50" customHeight="1" x14ac:dyDescent="0.15">
      <c r="A1250" s="12" t="s">
        <v>2848</v>
      </c>
      <c r="B1250" s="70"/>
      <c r="C1250" s="12" t="s">
        <v>4</v>
      </c>
      <c r="D1250" s="12" t="s">
        <v>1519</v>
      </c>
      <c r="E1250" s="12" t="s">
        <v>2853</v>
      </c>
      <c r="F1250" s="12" t="s">
        <v>243</v>
      </c>
      <c r="H1250" s="12">
        <f>STOCK[[#This Row],[Precio Final]]</f>
        <v>25</v>
      </c>
      <c r="I1250" s="12">
        <f>STOCK[[#This Row],[Precio Venta Ideal (x1.5)]]</f>
        <v>25.44</v>
      </c>
      <c r="J1250" s="87">
        <v>1</v>
      </c>
      <c r="K1250" s="87">
        <f>SUMIFS(VENTAS[Cantidad],VENTAS[Código del producto Vendido],STOCK[[#This Row],[Code]])</f>
        <v>0</v>
      </c>
      <c r="L1250" s="87">
        <f>STOCK[[#This Row],[Entradas]]-STOCK[[#This Row],[Salidas]]</f>
        <v>1</v>
      </c>
      <c r="M1250" s="12">
        <f>STOCK[[#This Row],[Precio Final]]*10%</f>
        <v>2.5</v>
      </c>
      <c r="N1250" s="12">
        <v>0</v>
      </c>
      <c r="O1250" s="12">
        <v>0</v>
      </c>
      <c r="P1250" s="12">
        <v>12.49</v>
      </c>
      <c r="Q1250" s="87">
        <v>0</v>
      </c>
      <c r="R1250" s="12">
        <v>0</v>
      </c>
      <c r="S1250" s="12">
        <v>1.97</v>
      </c>
      <c r="T1250" s="12">
        <f>STOCK[[#This Row],[Costo Unitario (USD)]]+STOCK[[#This Row],[Costo Envío (USD)]]+STOCK[[#This Row],[Comisión 10%]]</f>
        <v>16.96</v>
      </c>
      <c r="U1250" s="12">
        <f>STOCK[[#This Row],[Costo total]]*1.5</f>
        <v>25.44</v>
      </c>
      <c r="V1250" s="12">
        <v>25</v>
      </c>
      <c r="W1250" s="12">
        <f>STOCK[[#This Row],[Precio Final]]-STOCK[[#This Row],[Costo total]]</f>
        <v>8.0399999999999991</v>
      </c>
      <c r="X1250" s="12">
        <f>STOCK[[#This Row],[Ganancia Unitaria]]*STOCK[[#This Row],[Salidas]]</f>
        <v>0</v>
      </c>
      <c r="AA1250" s="12">
        <f>STOCK[[#This Row],[Costo total]]*STOCK[[#This Row],[Entradas]]</f>
        <v>16.96</v>
      </c>
      <c r="AB1250" s="12">
        <f>STOCK[[#This Row],[Stock Actual]]*STOCK[[#This Row],[Costo total]]</f>
        <v>16.96</v>
      </c>
    </row>
    <row r="1251" spans="1:28" s="7" customFormat="1" ht="50" customHeight="1" x14ac:dyDescent="0.15">
      <c r="A1251" s="7" t="s">
        <v>2851</v>
      </c>
      <c r="B1251" s="70"/>
      <c r="C1251" s="7" t="s">
        <v>4</v>
      </c>
      <c r="D1251" s="7" t="s">
        <v>1519</v>
      </c>
      <c r="E1251" s="7" t="s">
        <v>2854</v>
      </c>
      <c r="F1251" s="7" t="s">
        <v>241</v>
      </c>
      <c r="H1251" s="7">
        <f>STOCK[[#This Row],[Precio Final]]</f>
        <v>25</v>
      </c>
      <c r="I1251" s="7">
        <f>STOCK[[#This Row],[Precio Venta Ideal (x1.5)]]</f>
        <v>29.94</v>
      </c>
      <c r="J1251" s="8">
        <v>1</v>
      </c>
      <c r="K1251" s="8">
        <f>SUMIFS(VENTAS[Cantidad],VENTAS[Código del producto Vendido],STOCK[[#This Row],[Code]])</f>
        <v>0</v>
      </c>
      <c r="L1251" s="8">
        <f>STOCK[[#This Row],[Entradas]]-STOCK[[#This Row],[Salidas]]</f>
        <v>1</v>
      </c>
      <c r="M1251" s="7">
        <f>STOCK[[#This Row],[Precio Final]]*10%</f>
        <v>2.5</v>
      </c>
      <c r="N1251" s="7">
        <v>0</v>
      </c>
      <c r="O1251" s="7">
        <v>0</v>
      </c>
      <c r="P1251" s="7">
        <v>15.49</v>
      </c>
      <c r="Q1251" s="8">
        <v>0</v>
      </c>
      <c r="R1251" s="7">
        <v>0</v>
      </c>
      <c r="S1251" s="7">
        <v>1.97</v>
      </c>
      <c r="T1251" s="12">
        <f>STOCK[[#This Row],[Costo Unitario (USD)]]+STOCK[[#This Row],[Costo Envío (USD)]]+STOCK[[#This Row],[Comisión 10%]]</f>
        <v>19.96</v>
      </c>
      <c r="U1251" s="7">
        <f>STOCK[[#This Row],[Costo total]]*1.5</f>
        <v>29.94</v>
      </c>
      <c r="V1251" s="7">
        <v>25</v>
      </c>
      <c r="W1251" s="7">
        <f>STOCK[[#This Row],[Precio Final]]-STOCK[[#This Row],[Costo total]]</f>
        <v>5.0399999999999991</v>
      </c>
      <c r="X1251" s="7">
        <f>STOCK[[#This Row],[Ganancia Unitaria]]*STOCK[[#This Row],[Salidas]]</f>
        <v>0</v>
      </c>
      <c r="AA1251" s="7">
        <f>STOCK[[#This Row],[Costo total]]*STOCK[[#This Row],[Entradas]]</f>
        <v>19.96</v>
      </c>
      <c r="AB1251" s="7">
        <f>STOCK[[#This Row],[Stock Actual]]*STOCK[[#This Row],[Costo total]]</f>
        <v>19.96</v>
      </c>
    </row>
    <row r="1252" spans="1:28" s="12" customFormat="1" ht="50" customHeight="1" x14ac:dyDescent="0.15">
      <c r="A1252" s="12" t="s">
        <v>2852</v>
      </c>
      <c r="B1252" s="70"/>
      <c r="C1252" s="12" t="s">
        <v>4</v>
      </c>
      <c r="D1252" s="12" t="s">
        <v>2320</v>
      </c>
      <c r="E1252" s="12" t="s">
        <v>2855</v>
      </c>
      <c r="F1252" s="12" t="s">
        <v>241</v>
      </c>
      <c r="H1252" s="12">
        <f>STOCK[[#This Row],[Precio Final]]</f>
        <v>30</v>
      </c>
      <c r="I1252" s="12">
        <f>STOCK[[#This Row],[Precio Venta Ideal (x1.5)]]</f>
        <v>20.94</v>
      </c>
      <c r="J1252" s="87">
        <v>1</v>
      </c>
      <c r="K1252" s="87">
        <f>SUMIFS(VENTAS[Cantidad],VENTAS[Código del producto Vendido],STOCK[[#This Row],[Code]])</f>
        <v>0</v>
      </c>
      <c r="L1252" s="87">
        <f>STOCK[[#This Row],[Entradas]]-STOCK[[#This Row],[Salidas]]</f>
        <v>1</v>
      </c>
      <c r="M1252" s="12">
        <f>STOCK[[#This Row],[Precio Final]]*10%</f>
        <v>3</v>
      </c>
      <c r="N1252" s="12">
        <v>0</v>
      </c>
      <c r="O1252" s="12">
        <v>0</v>
      </c>
      <c r="P1252" s="12">
        <v>8.99</v>
      </c>
      <c r="Q1252" s="87">
        <v>0</v>
      </c>
      <c r="R1252" s="12">
        <v>0</v>
      </c>
      <c r="S1252" s="12">
        <v>1.97</v>
      </c>
      <c r="T1252" s="12">
        <f>STOCK[[#This Row],[Costo Unitario (USD)]]+STOCK[[#This Row],[Costo Envío (USD)]]+STOCK[[#This Row],[Comisión 10%]]</f>
        <v>13.96</v>
      </c>
      <c r="U1252" s="12">
        <f>STOCK[[#This Row],[Costo total]]*1.5</f>
        <v>20.94</v>
      </c>
      <c r="V1252" s="12">
        <v>30</v>
      </c>
      <c r="W1252" s="12">
        <f>STOCK[[#This Row],[Precio Final]]-STOCK[[#This Row],[Costo total]]</f>
        <v>16.04</v>
      </c>
      <c r="X1252" s="12">
        <f>STOCK[[#This Row],[Ganancia Unitaria]]*STOCK[[#This Row],[Salidas]]</f>
        <v>0</v>
      </c>
      <c r="AA1252" s="12">
        <f>STOCK[[#This Row],[Costo total]]*STOCK[[#This Row],[Entradas]]</f>
        <v>13.96</v>
      </c>
      <c r="AB1252" s="12">
        <f>STOCK[[#This Row],[Stock Actual]]*STOCK[[#This Row],[Costo total]]</f>
        <v>13.96</v>
      </c>
    </row>
    <row r="1253" spans="1:28" s="7" customFormat="1" ht="50" customHeight="1" x14ac:dyDescent="0.15">
      <c r="A1253" s="7" t="s">
        <v>2857</v>
      </c>
      <c r="B1253" s="70"/>
      <c r="C1253" s="7" t="s">
        <v>4</v>
      </c>
      <c r="D1253" s="7" t="s">
        <v>2228</v>
      </c>
      <c r="E1253" s="7" t="s">
        <v>2856</v>
      </c>
      <c r="F1253" s="7" t="s">
        <v>1760</v>
      </c>
      <c r="H1253" s="7">
        <f>STOCK[[#This Row],[Precio Final]]</f>
        <v>20</v>
      </c>
      <c r="I1253" s="7">
        <f>STOCK[[#This Row],[Precio Venta Ideal (x1.5)]]</f>
        <v>11.94</v>
      </c>
      <c r="J1253" s="8">
        <v>3</v>
      </c>
      <c r="K1253" s="8">
        <f>SUMIFS(VENTAS[Cantidad],VENTAS[Código del producto Vendido],STOCK[[#This Row],[Code]])</f>
        <v>3</v>
      </c>
      <c r="L1253" s="8">
        <f>STOCK[[#This Row],[Entradas]]-STOCK[[#This Row],[Salidas]]</f>
        <v>0</v>
      </c>
      <c r="M1253" s="7">
        <f>STOCK[[#This Row],[Precio Final]]*10%</f>
        <v>2</v>
      </c>
      <c r="N1253" s="7">
        <v>0</v>
      </c>
      <c r="O1253" s="7">
        <v>0</v>
      </c>
      <c r="P1253" s="7">
        <v>3.99</v>
      </c>
      <c r="Q1253" s="8">
        <v>0</v>
      </c>
      <c r="R1253" s="7">
        <v>0</v>
      </c>
      <c r="S1253" s="7">
        <v>1.97</v>
      </c>
      <c r="T1253" s="12">
        <f>STOCK[[#This Row],[Costo Unitario (USD)]]+STOCK[[#This Row],[Costo Envío (USD)]]+STOCK[[#This Row],[Comisión 10%]]</f>
        <v>7.96</v>
      </c>
      <c r="U1253" s="7">
        <f>STOCK[[#This Row],[Costo total]]*1.5</f>
        <v>11.94</v>
      </c>
      <c r="V1253" s="7">
        <v>20</v>
      </c>
      <c r="W1253" s="7">
        <f>STOCK[[#This Row],[Precio Final]]-STOCK[[#This Row],[Costo total]]</f>
        <v>12.04</v>
      </c>
      <c r="X1253" s="7">
        <f>STOCK[[#This Row],[Ganancia Unitaria]]*STOCK[[#This Row],[Salidas]]</f>
        <v>36.119999999999997</v>
      </c>
      <c r="AA1253" s="7">
        <f>STOCK[[#This Row],[Costo total]]*STOCK[[#This Row],[Entradas]]</f>
        <v>23.88</v>
      </c>
      <c r="AB1253" s="7">
        <f>STOCK[[#This Row],[Stock Actual]]*STOCK[[#This Row],[Costo total]]</f>
        <v>0</v>
      </c>
    </row>
    <row r="1254" spans="1:28" s="12" customFormat="1" ht="50" customHeight="1" x14ac:dyDescent="0.15">
      <c r="A1254" s="12" t="s">
        <v>2859</v>
      </c>
      <c r="B1254" s="70"/>
      <c r="C1254" s="12" t="s">
        <v>4</v>
      </c>
      <c r="D1254" s="12" t="s">
        <v>2326</v>
      </c>
      <c r="E1254" s="12" t="s">
        <v>2858</v>
      </c>
      <c r="F1254" s="12" t="s">
        <v>241</v>
      </c>
      <c r="H1254" s="12">
        <f>STOCK[[#This Row],[Precio Final]]</f>
        <v>35</v>
      </c>
      <c r="I1254" s="12">
        <f>STOCK[[#This Row],[Precio Venta Ideal (x1.5)]]</f>
        <v>25.590000000000003</v>
      </c>
      <c r="J1254" s="87">
        <v>1</v>
      </c>
      <c r="K1254" s="87">
        <f>SUMIFS(VENTAS[Cantidad],VENTAS[Código del producto Vendido],STOCK[[#This Row],[Code]])</f>
        <v>1</v>
      </c>
      <c r="L1254" s="87">
        <f>STOCK[[#This Row],[Entradas]]-STOCK[[#This Row],[Salidas]]</f>
        <v>0</v>
      </c>
      <c r="M1254" s="12">
        <f>STOCK[[#This Row],[Precio Final]]*10%</f>
        <v>3.5</v>
      </c>
      <c r="N1254" s="12">
        <v>0</v>
      </c>
      <c r="O1254" s="12">
        <v>0</v>
      </c>
      <c r="P1254" s="12">
        <v>11.59</v>
      </c>
      <c r="Q1254" s="87">
        <v>0</v>
      </c>
      <c r="R1254" s="12">
        <v>0</v>
      </c>
      <c r="S1254" s="12">
        <v>1.97</v>
      </c>
      <c r="T1254" s="12">
        <f>STOCK[[#This Row],[Costo Unitario (USD)]]+STOCK[[#This Row],[Costo Envío (USD)]]+STOCK[[#This Row],[Comisión 10%]]</f>
        <v>17.060000000000002</v>
      </c>
      <c r="U1254" s="12">
        <f>STOCK[[#This Row],[Costo total]]*1.5</f>
        <v>25.590000000000003</v>
      </c>
      <c r="V1254" s="12">
        <v>35</v>
      </c>
      <c r="W1254" s="12">
        <f>STOCK[[#This Row],[Precio Final]]-STOCK[[#This Row],[Costo total]]</f>
        <v>17.939999999999998</v>
      </c>
      <c r="X1254" s="12">
        <f>STOCK[[#This Row],[Ganancia Unitaria]]*STOCK[[#This Row],[Salidas]]</f>
        <v>17.939999999999998</v>
      </c>
      <c r="AA1254" s="12">
        <f>STOCK[[#This Row],[Costo total]]*STOCK[[#This Row],[Entradas]]</f>
        <v>17.060000000000002</v>
      </c>
      <c r="AB1254" s="12">
        <f>STOCK[[#This Row],[Stock Actual]]*STOCK[[#This Row],[Costo total]]</f>
        <v>0</v>
      </c>
    </row>
    <row r="1255" spans="1:28" s="7" customFormat="1" ht="50" customHeight="1" x14ac:dyDescent="0.15">
      <c r="A1255" s="7" t="s">
        <v>2860</v>
      </c>
      <c r="B1255" s="70"/>
      <c r="C1255" s="7" t="s">
        <v>4</v>
      </c>
      <c r="D1255" s="7" t="s">
        <v>2320</v>
      </c>
      <c r="E1255" s="7" t="s">
        <v>2868</v>
      </c>
      <c r="F1255" s="7" t="s">
        <v>238</v>
      </c>
      <c r="H1255" s="7">
        <f>STOCK[[#This Row],[Precio Final]]</f>
        <v>25</v>
      </c>
      <c r="I1255" s="7">
        <f>STOCK[[#This Row],[Precio Venta Ideal (x1.5)]]</f>
        <v>23.910000000000004</v>
      </c>
      <c r="J1255" s="8">
        <v>1</v>
      </c>
      <c r="K1255" s="8">
        <f>SUMIFS(VENTAS[Cantidad],VENTAS[Código del producto Vendido],STOCK[[#This Row],[Code]])</f>
        <v>1</v>
      </c>
      <c r="L1255" s="8">
        <f>STOCK[[#This Row],[Entradas]]-STOCK[[#This Row],[Salidas]]</f>
        <v>0</v>
      </c>
      <c r="M1255" s="7">
        <f>STOCK[[#This Row],[Precio Final]]*10%</f>
        <v>2.5</v>
      </c>
      <c r="N1255" s="7">
        <v>0</v>
      </c>
      <c r="O1255" s="7">
        <v>0</v>
      </c>
      <c r="P1255" s="7">
        <v>11.47</v>
      </c>
      <c r="Q1255" s="8">
        <v>0</v>
      </c>
      <c r="R1255" s="7">
        <v>0</v>
      </c>
      <c r="S1255" s="7">
        <v>1.97</v>
      </c>
      <c r="T1255" s="12">
        <f>STOCK[[#This Row],[Costo Unitario (USD)]]+STOCK[[#This Row],[Costo Envío (USD)]]+STOCK[[#This Row],[Comisión 10%]]</f>
        <v>15.940000000000001</v>
      </c>
      <c r="U1255" s="7">
        <f>STOCK[[#This Row],[Costo total]]*1.5</f>
        <v>23.910000000000004</v>
      </c>
      <c r="V1255" s="7">
        <v>25</v>
      </c>
      <c r="W1255" s="7">
        <f>STOCK[[#This Row],[Precio Final]]-STOCK[[#This Row],[Costo total]]</f>
        <v>9.0599999999999987</v>
      </c>
      <c r="X1255" s="7">
        <f>STOCK[[#This Row],[Ganancia Unitaria]]*STOCK[[#This Row],[Salidas]]</f>
        <v>9.0599999999999987</v>
      </c>
      <c r="AA1255" s="7">
        <f>STOCK[[#This Row],[Costo total]]*STOCK[[#This Row],[Entradas]]</f>
        <v>15.940000000000001</v>
      </c>
      <c r="AB1255" s="7">
        <f>STOCK[[#This Row],[Stock Actual]]*STOCK[[#This Row],[Costo total]]</f>
        <v>0</v>
      </c>
    </row>
    <row r="1256" spans="1:28" s="12" customFormat="1" ht="50" customHeight="1" x14ac:dyDescent="0.15">
      <c r="A1256" s="12" t="s">
        <v>2861</v>
      </c>
      <c r="B1256" s="70"/>
      <c r="C1256" s="12" t="s">
        <v>4</v>
      </c>
      <c r="D1256" s="12" t="s">
        <v>2320</v>
      </c>
      <c r="E1256" s="12" t="s">
        <v>2868</v>
      </c>
      <c r="F1256" s="12" t="s">
        <v>241</v>
      </c>
      <c r="H1256" s="12">
        <f>STOCK[[#This Row],[Precio Final]]</f>
        <v>25</v>
      </c>
      <c r="I1256" s="12">
        <f>STOCK[[#This Row],[Precio Venta Ideal (x1.5)]]</f>
        <v>23.910000000000004</v>
      </c>
      <c r="J1256" s="87">
        <v>1</v>
      </c>
      <c r="K1256" s="87">
        <f>SUMIFS(VENTAS[Cantidad],VENTAS[Código del producto Vendido],STOCK[[#This Row],[Code]])</f>
        <v>0</v>
      </c>
      <c r="L1256" s="87">
        <f>STOCK[[#This Row],[Entradas]]-STOCK[[#This Row],[Salidas]]</f>
        <v>1</v>
      </c>
      <c r="M1256" s="12">
        <f>STOCK[[#This Row],[Precio Final]]*10%</f>
        <v>2.5</v>
      </c>
      <c r="N1256" s="12">
        <v>0</v>
      </c>
      <c r="O1256" s="12">
        <v>0</v>
      </c>
      <c r="P1256" s="12">
        <v>11.47</v>
      </c>
      <c r="Q1256" s="87">
        <v>0</v>
      </c>
      <c r="R1256" s="12">
        <v>0</v>
      </c>
      <c r="S1256" s="12">
        <v>1.97</v>
      </c>
      <c r="T1256" s="12">
        <f>STOCK[[#This Row],[Costo Unitario (USD)]]+STOCK[[#This Row],[Costo Envío (USD)]]+STOCK[[#This Row],[Comisión 10%]]</f>
        <v>15.940000000000001</v>
      </c>
      <c r="U1256" s="12">
        <f>STOCK[[#This Row],[Costo total]]*1.5</f>
        <v>23.910000000000004</v>
      </c>
      <c r="V1256" s="12">
        <v>25</v>
      </c>
      <c r="W1256" s="12">
        <f>STOCK[[#This Row],[Precio Final]]-STOCK[[#This Row],[Costo total]]</f>
        <v>9.0599999999999987</v>
      </c>
      <c r="X1256" s="12">
        <f>STOCK[[#This Row],[Ganancia Unitaria]]*STOCK[[#This Row],[Salidas]]</f>
        <v>0</v>
      </c>
      <c r="AA1256" s="12">
        <f>STOCK[[#This Row],[Costo total]]*STOCK[[#This Row],[Entradas]]</f>
        <v>15.940000000000001</v>
      </c>
      <c r="AB1256" s="12">
        <f>STOCK[[#This Row],[Stock Actual]]*STOCK[[#This Row],[Costo total]]</f>
        <v>15.940000000000001</v>
      </c>
    </row>
    <row r="1257" spans="1:28" s="7" customFormat="1" ht="50" customHeight="1" x14ac:dyDescent="0.15">
      <c r="A1257" s="7" t="s">
        <v>2862</v>
      </c>
      <c r="B1257" s="70"/>
      <c r="C1257" s="7" t="s">
        <v>4</v>
      </c>
      <c r="D1257" s="7" t="s">
        <v>2320</v>
      </c>
      <c r="E1257" s="7" t="s">
        <v>2868</v>
      </c>
      <c r="F1257" s="7" t="s">
        <v>243</v>
      </c>
      <c r="H1257" s="7">
        <f>STOCK[[#This Row],[Precio Final]]</f>
        <v>25</v>
      </c>
      <c r="I1257" s="7">
        <f>STOCK[[#This Row],[Precio Venta Ideal (x1.5)]]</f>
        <v>23.910000000000004</v>
      </c>
      <c r="J1257" s="8">
        <v>1</v>
      </c>
      <c r="K1257" s="8">
        <f>SUMIFS(VENTAS[Cantidad],VENTAS[Código del producto Vendido],STOCK[[#This Row],[Code]])</f>
        <v>0</v>
      </c>
      <c r="L1257" s="8">
        <f>STOCK[[#This Row],[Entradas]]-STOCK[[#This Row],[Salidas]]</f>
        <v>1</v>
      </c>
      <c r="M1257" s="7">
        <f>STOCK[[#This Row],[Precio Final]]*10%</f>
        <v>2.5</v>
      </c>
      <c r="N1257" s="7">
        <v>0</v>
      </c>
      <c r="O1257" s="7">
        <v>0</v>
      </c>
      <c r="P1257" s="7">
        <v>11.47</v>
      </c>
      <c r="Q1257" s="8">
        <v>0</v>
      </c>
      <c r="R1257" s="7">
        <v>0</v>
      </c>
      <c r="S1257" s="7">
        <v>1.97</v>
      </c>
      <c r="T1257" s="12">
        <f>STOCK[[#This Row],[Costo Unitario (USD)]]+STOCK[[#This Row],[Costo Envío (USD)]]+STOCK[[#This Row],[Comisión 10%]]</f>
        <v>15.940000000000001</v>
      </c>
      <c r="U1257" s="7">
        <f>STOCK[[#This Row],[Costo total]]*1.5</f>
        <v>23.910000000000004</v>
      </c>
      <c r="V1257" s="7">
        <v>25</v>
      </c>
      <c r="W1257" s="7">
        <f>STOCK[[#This Row],[Precio Final]]-STOCK[[#This Row],[Costo total]]</f>
        <v>9.0599999999999987</v>
      </c>
      <c r="X1257" s="7">
        <f>STOCK[[#This Row],[Ganancia Unitaria]]*STOCK[[#This Row],[Salidas]]</f>
        <v>0</v>
      </c>
      <c r="AA1257" s="7">
        <f>STOCK[[#This Row],[Costo total]]*STOCK[[#This Row],[Entradas]]</f>
        <v>15.940000000000001</v>
      </c>
      <c r="AB1257" s="7">
        <f>STOCK[[#This Row],[Stock Actual]]*STOCK[[#This Row],[Costo total]]</f>
        <v>15.940000000000001</v>
      </c>
    </row>
    <row r="1258" spans="1:28" s="12" customFormat="1" ht="50" customHeight="1" x14ac:dyDescent="0.15">
      <c r="A1258" s="12" t="s">
        <v>2863</v>
      </c>
      <c r="B1258" s="70"/>
      <c r="C1258" s="12" t="s">
        <v>4</v>
      </c>
      <c r="D1258" s="12" t="s">
        <v>2320</v>
      </c>
      <c r="E1258" s="12" t="s">
        <v>2868</v>
      </c>
      <c r="F1258" s="12" t="s">
        <v>244</v>
      </c>
      <c r="H1258" s="12">
        <f>STOCK[[#This Row],[Precio Final]]</f>
        <v>25</v>
      </c>
      <c r="I1258" s="12">
        <f>STOCK[[#This Row],[Precio Venta Ideal (x1.5)]]</f>
        <v>23.910000000000004</v>
      </c>
      <c r="J1258" s="87">
        <v>1</v>
      </c>
      <c r="K1258" s="87">
        <f>SUMIFS(VENTAS[Cantidad],VENTAS[Código del producto Vendido],STOCK[[#This Row],[Code]])</f>
        <v>0</v>
      </c>
      <c r="L1258" s="87">
        <f>STOCK[[#This Row],[Entradas]]-STOCK[[#This Row],[Salidas]]</f>
        <v>1</v>
      </c>
      <c r="M1258" s="12">
        <f>STOCK[[#This Row],[Precio Final]]*10%</f>
        <v>2.5</v>
      </c>
      <c r="N1258" s="12">
        <v>0</v>
      </c>
      <c r="O1258" s="12">
        <v>0</v>
      </c>
      <c r="P1258" s="12">
        <v>11.47</v>
      </c>
      <c r="Q1258" s="87">
        <v>0</v>
      </c>
      <c r="R1258" s="12">
        <v>0</v>
      </c>
      <c r="S1258" s="12">
        <v>1.97</v>
      </c>
      <c r="T1258" s="12">
        <f>STOCK[[#This Row],[Costo Unitario (USD)]]+STOCK[[#This Row],[Costo Envío (USD)]]+STOCK[[#This Row],[Comisión 10%]]</f>
        <v>15.940000000000001</v>
      </c>
      <c r="U1258" s="12">
        <f>STOCK[[#This Row],[Costo total]]*1.5</f>
        <v>23.910000000000004</v>
      </c>
      <c r="V1258" s="12">
        <v>25</v>
      </c>
      <c r="W1258" s="12">
        <f>STOCK[[#This Row],[Precio Final]]-STOCK[[#This Row],[Costo total]]</f>
        <v>9.0599999999999987</v>
      </c>
      <c r="X1258" s="12">
        <f>STOCK[[#This Row],[Ganancia Unitaria]]*STOCK[[#This Row],[Salidas]]</f>
        <v>0</v>
      </c>
      <c r="AA1258" s="12">
        <f>STOCK[[#This Row],[Costo total]]*STOCK[[#This Row],[Entradas]]</f>
        <v>15.940000000000001</v>
      </c>
      <c r="AB1258" s="12">
        <f>STOCK[[#This Row],[Stock Actual]]*STOCK[[#This Row],[Costo total]]</f>
        <v>15.940000000000001</v>
      </c>
    </row>
    <row r="1259" spans="1:28" s="7" customFormat="1" ht="50" customHeight="1" x14ac:dyDescent="0.15">
      <c r="A1259" s="7" t="s">
        <v>2864</v>
      </c>
      <c r="B1259" s="70"/>
      <c r="C1259" s="7" t="s">
        <v>4</v>
      </c>
      <c r="D1259" s="7" t="s">
        <v>2331</v>
      </c>
      <c r="E1259" s="7" t="s">
        <v>2865</v>
      </c>
      <c r="F1259" s="7" t="s">
        <v>241</v>
      </c>
      <c r="H1259" s="7">
        <f>STOCK[[#This Row],[Precio Final]]</f>
        <v>25</v>
      </c>
      <c r="I1259" s="7">
        <f>STOCK[[#This Row],[Precio Venta Ideal (x1.5)]]</f>
        <v>27.315000000000001</v>
      </c>
      <c r="J1259" s="8">
        <v>1</v>
      </c>
      <c r="K1259" s="8">
        <f>SUMIFS(VENTAS[Cantidad],VENTAS[Código del producto Vendido],STOCK[[#This Row],[Code]])</f>
        <v>0</v>
      </c>
      <c r="L1259" s="8">
        <f>STOCK[[#This Row],[Entradas]]-STOCK[[#This Row],[Salidas]]</f>
        <v>1</v>
      </c>
      <c r="M1259" s="7">
        <f>STOCK[[#This Row],[Precio Final]]*10%</f>
        <v>2.5</v>
      </c>
      <c r="N1259" s="7">
        <v>0</v>
      </c>
      <c r="O1259" s="7">
        <v>0</v>
      </c>
      <c r="P1259" s="7">
        <v>13.74</v>
      </c>
      <c r="Q1259" s="8">
        <v>0</v>
      </c>
      <c r="R1259" s="7">
        <v>0</v>
      </c>
      <c r="S1259" s="7">
        <v>1.97</v>
      </c>
      <c r="T1259" s="12">
        <f>STOCK[[#This Row],[Costo Unitario (USD)]]+STOCK[[#This Row],[Costo Envío (USD)]]+STOCK[[#This Row],[Comisión 10%]]</f>
        <v>18.21</v>
      </c>
      <c r="U1259" s="7">
        <f>STOCK[[#This Row],[Costo total]]*1.5</f>
        <v>27.315000000000001</v>
      </c>
      <c r="V1259" s="7">
        <v>25</v>
      </c>
      <c r="W1259" s="7">
        <f>STOCK[[#This Row],[Precio Final]]-STOCK[[#This Row],[Costo total]]</f>
        <v>6.7899999999999991</v>
      </c>
      <c r="X1259" s="7">
        <f>STOCK[[#This Row],[Ganancia Unitaria]]*STOCK[[#This Row],[Salidas]]</f>
        <v>0</v>
      </c>
      <c r="AA1259" s="7">
        <f>STOCK[[#This Row],[Costo total]]*STOCK[[#This Row],[Entradas]]</f>
        <v>18.21</v>
      </c>
      <c r="AB1259" s="7">
        <f>STOCK[[#This Row],[Stock Actual]]*STOCK[[#This Row],[Costo total]]</f>
        <v>18.21</v>
      </c>
    </row>
    <row r="1260" spans="1:28" s="12" customFormat="1" ht="50" customHeight="1" x14ac:dyDescent="0.15">
      <c r="A1260" s="12" t="s">
        <v>2867</v>
      </c>
      <c r="B1260" s="70"/>
      <c r="C1260" s="12" t="s">
        <v>4</v>
      </c>
      <c r="D1260" s="12" t="s">
        <v>2331</v>
      </c>
      <c r="E1260" s="12" t="s">
        <v>2866</v>
      </c>
      <c r="F1260" s="12" t="s">
        <v>243</v>
      </c>
      <c r="H1260" s="12">
        <f>STOCK[[#This Row],[Precio Final]]</f>
        <v>20</v>
      </c>
      <c r="I1260" s="12">
        <f>STOCK[[#This Row],[Precio Venta Ideal (x1.5)]]</f>
        <v>18.540000000000003</v>
      </c>
      <c r="J1260" s="87">
        <v>1</v>
      </c>
      <c r="K1260" s="87">
        <f>SUMIFS(VENTAS[Cantidad],VENTAS[Código del producto Vendido],STOCK[[#This Row],[Code]])</f>
        <v>0</v>
      </c>
      <c r="L1260" s="87">
        <f>STOCK[[#This Row],[Entradas]]-STOCK[[#This Row],[Salidas]]</f>
        <v>1</v>
      </c>
      <c r="M1260" s="12">
        <f>STOCK[[#This Row],[Precio Final]]*10%</f>
        <v>2</v>
      </c>
      <c r="N1260" s="12">
        <v>0</v>
      </c>
      <c r="O1260" s="12">
        <v>0</v>
      </c>
      <c r="P1260" s="12">
        <v>8.39</v>
      </c>
      <c r="Q1260" s="87">
        <v>0</v>
      </c>
      <c r="R1260" s="12">
        <v>0</v>
      </c>
      <c r="S1260" s="12">
        <v>1.97</v>
      </c>
      <c r="T1260" s="12">
        <f>STOCK[[#This Row],[Costo Unitario (USD)]]+STOCK[[#This Row],[Costo Envío (USD)]]+STOCK[[#This Row],[Comisión 10%]]</f>
        <v>12.360000000000001</v>
      </c>
      <c r="U1260" s="12">
        <f>STOCK[[#This Row],[Costo total]]*1.5</f>
        <v>18.540000000000003</v>
      </c>
      <c r="V1260" s="12">
        <v>20</v>
      </c>
      <c r="W1260" s="12">
        <f>STOCK[[#This Row],[Precio Final]]-STOCK[[#This Row],[Costo total]]</f>
        <v>7.6399999999999988</v>
      </c>
      <c r="X1260" s="12">
        <f>STOCK[[#This Row],[Ganancia Unitaria]]*STOCK[[#This Row],[Salidas]]</f>
        <v>0</v>
      </c>
      <c r="AA1260" s="12">
        <f>STOCK[[#This Row],[Costo total]]*STOCK[[#This Row],[Entradas]]</f>
        <v>12.360000000000001</v>
      </c>
      <c r="AB1260" s="12">
        <f>STOCK[[#This Row],[Stock Actual]]*STOCK[[#This Row],[Costo total]]</f>
        <v>12.360000000000001</v>
      </c>
    </row>
    <row r="1261" spans="1:28" s="7" customFormat="1" ht="50" customHeight="1" x14ac:dyDescent="0.15">
      <c r="A1261" s="7" t="s">
        <v>2869</v>
      </c>
      <c r="B1261" s="70"/>
      <c r="C1261" s="7" t="s">
        <v>4</v>
      </c>
      <c r="D1261" s="7" t="s">
        <v>2320</v>
      </c>
      <c r="E1261" s="7" t="s">
        <v>2911</v>
      </c>
      <c r="F1261" s="7" t="s">
        <v>243</v>
      </c>
      <c r="H1261" s="7">
        <f>STOCK[[#This Row],[Precio Final]]</f>
        <v>25</v>
      </c>
      <c r="I1261" s="7">
        <f>STOCK[[#This Row],[Precio Venta Ideal (x1.5)]]</f>
        <v>23.46</v>
      </c>
      <c r="J1261" s="8">
        <v>1</v>
      </c>
      <c r="K1261" s="8">
        <f>SUMIFS(VENTAS[Cantidad],VENTAS[Código del producto Vendido],STOCK[[#This Row],[Code]])</f>
        <v>1</v>
      </c>
      <c r="L1261" s="8">
        <f>STOCK[[#This Row],[Entradas]]-STOCK[[#This Row],[Salidas]]</f>
        <v>0</v>
      </c>
      <c r="M1261" s="7">
        <f>STOCK[[#This Row],[Precio Final]]*10%</f>
        <v>2.5</v>
      </c>
      <c r="N1261" s="7">
        <v>0</v>
      </c>
      <c r="O1261" s="7">
        <v>0</v>
      </c>
      <c r="P1261" s="7">
        <v>11.17</v>
      </c>
      <c r="Q1261" s="8">
        <v>0</v>
      </c>
      <c r="R1261" s="7">
        <v>0</v>
      </c>
      <c r="S1261" s="7">
        <v>1.97</v>
      </c>
      <c r="T1261" s="12">
        <f>STOCK[[#This Row],[Costo Unitario (USD)]]+STOCK[[#This Row],[Costo Envío (USD)]]+STOCK[[#This Row],[Comisión 10%]]</f>
        <v>15.64</v>
      </c>
      <c r="U1261" s="7">
        <f>STOCK[[#This Row],[Costo total]]*1.5</f>
        <v>23.46</v>
      </c>
      <c r="V1261" s="7">
        <v>25</v>
      </c>
      <c r="W1261" s="7">
        <f>STOCK[[#This Row],[Precio Final]]-STOCK[[#This Row],[Costo total]]</f>
        <v>9.36</v>
      </c>
      <c r="X1261" s="7">
        <f>STOCK[[#This Row],[Ganancia Unitaria]]*STOCK[[#This Row],[Salidas]]</f>
        <v>9.36</v>
      </c>
      <c r="AA1261" s="7">
        <f>STOCK[[#This Row],[Costo total]]*STOCK[[#This Row],[Entradas]]</f>
        <v>15.64</v>
      </c>
      <c r="AB1261" s="7">
        <f>STOCK[[#This Row],[Stock Actual]]*STOCK[[#This Row],[Costo total]]</f>
        <v>0</v>
      </c>
    </row>
    <row r="1262" spans="1:28" s="12" customFormat="1" ht="50" customHeight="1" x14ac:dyDescent="0.15">
      <c r="A1262" s="12" t="s">
        <v>2870</v>
      </c>
      <c r="B1262" s="70"/>
      <c r="C1262" s="12" t="s">
        <v>4</v>
      </c>
      <c r="D1262" s="12" t="s">
        <v>2320</v>
      </c>
      <c r="E1262" s="12" t="s">
        <v>2873</v>
      </c>
      <c r="F1262" s="12" t="s">
        <v>244</v>
      </c>
      <c r="H1262" s="12">
        <f>STOCK[[#This Row],[Precio Final]]</f>
        <v>25</v>
      </c>
      <c r="I1262" s="12">
        <f>STOCK[[#This Row],[Precio Venta Ideal (x1.5)]]</f>
        <v>23.97</v>
      </c>
      <c r="J1262" s="87">
        <v>1</v>
      </c>
      <c r="K1262" s="87">
        <f>SUMIFS(VENTAS[Cantidad],VENTAS[Código del producto Vendido],STOCK[[#This Row],[Code]])</f>
        <v>0</v>
      </c>
      <c r="L1262" s="87">
        <f>STOCK[[#This Row],[Entradas]]-STOCK[[#This Row],[Salidas]]</f>
        <v>1</v>
      </c>
      <c r="M1262" s="12">
        <f>STOCK[[#This Row],[Precio Final]]*10%</f>
        <v>2.5</v>
      </c>
      <c r="N1262" s="12">
        <v>0</v>
      </c>
      <c r="O1262" s="12">
        <v>0</v>
      </c>
      <c r="P1262" s="12">
        <v>11.51</v>
      </c>
      <c r="Q1262" s="87">
        <v>0</v>
      </c>
      <c r="R1262" s="12">
        <v>0</v>
      </c>
      <c r="S1262" s="12">
        <v>1.97</v>
      </c>
      <c r="T1262" s="12">
        <f>STOCK[[#This Row],[Costo Unitario (USD)]]+STOCK[[#This Row],[Costo Envío (USD)]]+STOCK[[#This Row],[Comisión 10%]]</f>
        <v>15.98</v>
      </c>
      <c r="U1262" s="12">
        <f>STOCK[[#This Row],[Costo total]]*1.5</f>
        <v>23.97</v>
      </c>
      <c r="V1262" s="12">
        <v>25</v>
      </c>
      <c r="W1262" s="12">
        <f>STOCK[[#This Row],[Precio Final]]-STOCK[[#This Row],[Costo total]]</f>
        <v>9.02</v>
      </c>
      <c r="X1262" s="12">
        <f>STOCK[[#This Row],[Ganancia Unitaria]]*STOCK[[#This Row],[Salidas]]</f>
        <v>0</v>
      </c>
      <c r="AA1262" s="12">
        <f>STOCK[[#This Row],[Costo total]]*STOCK[[#This Row],[Entradas]]</f>
        <v>15.98</v>
      </c>
      <c r="AB1262" s="12">
        <f>STOCK[[#This Row],[Stock Actual]]*STOCK[[#This Row],[Costo total]]</f>
        <v>15.98</v>
      </c>
    </row>
    <row r="1263" spans="1:28" s="7" customFormat="1" ht="50" customHeight="1" x14ac:dyDescent="0.15">
      <c r="A1263" s="7" t="s">
        <v>2871</v>
      </c>
      <c r="B1263" s="70"/>
      <c r="C1263" s="7" t="s">
        <v>4</v>
      </c>
      <c r="D1263" s="7" t="s">
        <v>2320</v>
      </c>
      <c r="E1263" s="7" t="s">
        <v>2873</v>
      </c>
      <c r="F1263" s="7" t="s">
        <v>243</v>
      </c>
      <c r="H1263" s="7">
        <f>STOCK[[#This Row],[Precio Final]]</f>
        <v>25</v>
      </c>
      <c r="I1263" s="7">
        <f>STOCK[[#This Row],[Precio Venta Ideal (x1.5)]]</f>
        <v>23.97</v>
      </c>
      <c r="J1263" s="8">
        <v>1</v>
      </c>
      <c r="K1263" s="8">
        <f>SUMIFS(VENTAS[Cantidad],VENTAS[Código del producto Vendido],STOCK[[#This Row],[Code]])</f>
        <v>0</v>
      </c>
      <c r="L1263" s="8">
        <f>STOCK[[#This Row],[Entradas]]-STOCK[[#This Row],[Salidas]]</f>
        <v>1</v>
      </c>
      <c r="M1263" s="7">
        <f>STOCK[[#This Row],[Precio Final]]*10%</f>
        <v>2.5</v>
      </c>
      <c r="N1263" s="7">
        <v>0</v>
      </c>
      <c r="O1263" s="7">
        <v>0</v>
      </c>
      <c r="P1263" s="7">
        <v>11.51</v>
      </c>
      <c r="Q1263" s="8">
        <v>0</v>
      </c>
      <c r="R1263" s="7">
        <v>0</v>
      </c>
      <c r="S1263" s="7">
        <v>1.97</v>
      </c>
      <c r="T1263" s="12">
        <f>STOCK[[#This Row],[Costo Unitario (USD)]]+STOCK[[#This Row],[Costo Envío (USD)]]+STOCK[[#This Row],[Comisión 10%]]</f>
        <v>15.98</v>
      </c>
      <c r="U1263" s="7">
        <f>STOCK[[#This Row],[Costo total]]*1.5</f>
        <v>23.97</v>
      </c>
      <c r="V1263" s="7">
        <v>25</v>
      </c>
      <c r="W1263" s="7">
        <f>STOCK[[#This Row],[Precio Final]]-STOCK[[#This Row],[Costo total]]</f>
        <v>9.02</v>
      </c>
      <c r="X1263" s="7">
        <f>STOCK[[#This Row],[Ganancia Unitaria]]*STOCK[[#This Row],[Salidas]]</f>
        <v>0</v>
      </c>
      <c r="AA1263" s="7">
        <f>STOCK[[#This Row],[Costo total]]*STOCK[[#This Row],[Entradas]]</f>
        <v>15.98</v>
      </c>
      <c r="AB1263" s="7">
        <f>STOCK[[#This Row],[Stock Actual]]*STOCK[[#This Row],[Costo total]]</f>
        <v>15.98</v>
      </c>
    </row>
    <row r="1264" spans="1:28" s="12" customFormat="1" ht="50" customHeight="1" x14ac:dyDescent="0.15">
      <c r="A1264" s="12" t="s">
        <v>2872</v>
      </c>
      <c r="B1264" s="70"/>
      <c r="C1264" s="12" t="s">
        <v>4</v>
      </c>
      <c r="D1264" s="12" t="s">
        <v>2320</v>
      </c>
      <c r="E1264" s="12" t="s">
        <v>2874</v>
      </c>
      <c r="F1264" s="12" t="s">
        <v>243</v>
      </c>
      <c r="H1264" s="12">
        <f>STOCK[[#This Row],[Precio Final]]</f>
        <v>35</v>
      </c>
      <c r="I1264" s="12">
        <f>STOCK[[#This Row],[Precio Venta Ideal (x1.5)]]</f>
        <v>28.44</v>
      </c>
      <c r="J1264" s="87">
        <v>0</v>
      </c>
      <c r="K1264" s="87">
        <f>SUMIFS(VENTAS[Cantidad],VENTAS[Código del producto Vendido],STOCK[[#This Row],[Code]])</f>
        <v>0</v>
      </c>
      <c r="L1264" s="87">
        <f>STOCK[[#This Row],[Entradas]]-STOCK[[#This Row],[Salidas]]</f>
        <v>0</v>
      </c>
      <c r="M1264" s="12">
        <f>STOCK[[#This Row],[Precio Final]]*10%</f>
        <v>3.5</v>
      </c>
      <c r="N1264" s="12">
        <v>0</v>
      </c>
      <c r="O1264" s="12">
        <v>0</v>
      </c>
      <c r="P1264" s="12">
        <v>13.49</v>
      </c>
      <c r="Q1264" s="87">
        <v>0</v>
      </c>
      <c r="R1264" s="12">
        <v>0</v>
      </c>
      <c r="S1264" s="12">
        <v>1.97</v>
      </c>
      <c r="T1264" s="12">
        <f>STOCK[[#This Row],[Costo Unitario (USD)]]+STOCK[[#This Row],[Costo Envío (USD)]]+STOCK[[#This Row],[Comisión 10%]]</f>
        <v>18.96</v>
      </c>
      <c r="U1264" s="12">
        <f>STOCK[[#This Row],[Costo total]]*1.5</f>
        <v>28.44</v>
      </c>
      <c r="V1264" s="12">
        <v>35</v>
      </c>
      <c r="W1264" s="12">
        <f>STOCK[[#This Row],[Precio Final]]-STOCK[[#This Row],[Costo total]]</f>
        <v>16.04</v>
      </c>
      <c r="X1264" s="12">
        <f>STOCK[[#This Row],[Ganancia Unitaria]]*STOCK[[#This Row],[Salidas]]</f>
        <v>0</v>
      </c>
      <c r="AA1264" s="12">
        <f>STOCK[[#This Row],[Costo total]]*STOCK[[#This Row],[Entradas]]</f>
        <v>0</v>
      </c>
      <c r="AB1264" s="12">
        <f>STOCK[[#This Row],[Stock Actual]]*STOCK[[#This Row],[Costo total]]</f>
        <v>0</v>
      </c>
    </row>
    <row r="1265" spans="1:28" s="7" customFormat="1" ht="50" customHeight="1" x14ac:dyDescent="0.15">
      <c r="A1265" s="7" t="s">
        <v>2877</v>
      </c>
      <c r="B1265" s="70"/>
      <c r="C1265" s="7" t="s">
        <v>4</v>
      </c>
      <c r="D1265" s="7" t="s">
        <v>2320</v>
      </c>
      <c r="E1265" s="7" t="s">
        <v>2881</v>
      </c>
      <c r="F1265" s="7" t="s">
        <v>239</v>
      </c>
      <c r="H1265" s="7">
        <f>STOCK[[#This Row],[Precio Final]]</f>
        <v>28</v>
      </c>
      <c r="I1265" s="7">
        <f>STOCK[[#This Row],[Precio Venta Ideal (x1.5)]]</f>
        <v>25.14</v>
      </c>
      <c r="J1265" s="8">
        <v>1</v>
      </c>
      <c r="K1265" s="8">
        <f>SUMIFS(VENTAS[Cantidad],VENTAS[Código del producto Vendido],STOCK[[#This Row],[Code]])</f>
        <v>0</v>
      </c>
      <c r="L1265" s="8">
        <f>STOCK[[#This Row],[Entradas]]-STOCK[[#This Row],[Salidas]]</f>
        <v>1</v>
      </c>
      <c r="M1265" s="7">
        <f>STOCK[[#This Row],[Precio Final]]*10%</f>
        <v>2.8000000000000003</v>
      </c>
      <c r="N1265" s="7">
        <v>0</v>
      </c>
      <c r="O1265" s="7">
        <v>0</v>
      </c>
      <c r="P1265" s="7">
        <v>11.99</v>
      </c>
      <c r="Q1265" s="8">
        <v>0</v>
      </c>
      <c r="R1265" s="7">
        <v>0</v>
      </c>
      <c r="S1265" s="7">
        <v>1.97</v>
      </c>
      <c r="T1265" s="12">
        <f>STOCK[[#This Row],[Costo Unitario (USD)]]+STOCK[[#This Row],[Costo Envío (USD)]]+STOCK[[#This Row],[Comisión 10%]]</f>
        <v>16.760000000000002</v>
      </c>
      <c r="U1265" s="7">
        <f>STOCK[[#This Row],[Costo total]]*1.5</f>
        <v>25.14</v>
      </c>
      <c r="V1265" s="7">
        <v>28</v>
      </c>
      <c r="W1265" s="7">
        <f>STOCK[[#This Row],[Precio Final]]-STOCK[[#This Row],[Costo total]]</f>
        <v>11.239999999999998</v>
      </c>
      <c r="X1265" s="7">
        <f>STOCK[[#This Row],[Ganancia Unitaria]]*STOCK[[#This Row],[Salidas]]</f>
        <v>0</v>
      </c>
      <c r="AA1265" s="7">
        <f>STOCK[[#This Row],[Costo total]]*STOCK[[#This Row],[Entradas]]</f>
        <v>16.760000000000002</v>
      </c>
      <c r="AB1265" s="7">
        <f>STOCK[[#This Row],[Stock Actual]]*STOCK[[#This Row],[Costo total]]</f>
        <v>16.760000000000002</v>
      </c>
    </row>
    <row r="1266" spans="1:28" s="12" customFormat="1" ht="50" customHeight="1" x14ac:dyDescent="0.15">
      <c r="A1266" s="12" t="s">
        <v>2878</v>
      </c>
      <c r="B1266" s="70"/>
      <c r="C1266" s="12" t="s">
        <v>4</v>
      </c>
      <c r="D1266" s="12" t="s">
        <v>1789</v>
      </c>
      <c r="E1266" s="12" t="s">
        <v>2881</v>
      </c>
      <c r="F1266" s="12" t="s">
        <v>243</v>
      </c>
      <c r="H1266" s="12">
        <f>STOCK[[#This Row],[Precio Final]]</f>
        <v>28</v>
      </c>
      <c r="I1266" s="12">
        <f>STOCK[[#This Row],[Precio Venta Ideal (x1.5)]]</f>
        <v>25.14</v>
      </c>
      <c r="J1266" s="87">
        <v>1</v>
      </c>
      <c r="K1266" s="87">
        <f>SUMIFS(VENTAS[Cantidad],VENTAS[Código del producto Vendido],STOCK[[#This Row],[Code]])</f>
        <v>0</v>
      </c>
      <c r="L1266" s="87">
        <f>STOCK[[#This Row],[Entradas]]-STOCK[[#This Row],[Salidas]]</f>
        <v>1</v>
      </c>
      <c r="M1266" s="12">
        <f>STOCK[[#This Row],[Precio Final]]*10%</f>
        <v>2.8000000000000003</v>
      </c>
      <c r="N1266" s="12">
        <v>0</v>
      </c>
      <c r="O1266" s="12">
        <v>0</v>
      </c>
      <c r="P1266" s="12">
        <v>11.99</v>
      </c>
      <c r="Q1266" s="87">
        <v>0</v>
      </c>
      <c r="R1266" s="12">
        <v>0</v>
      </c>
      <c r="S1266" s="12">
        <v>1.97</v>
      </c>
      <c r="T1266" s="12">
        <f>STOCK[[#This Row],[Costo Unitario (USD)]]+STOCK[[#This Row],[Costo Envío (USD)]]+STOCK[[#This Row],[Comisión 10%]]</f>
        <v>16.760000000000002</v>
      </c>
      <c r="U1266" s="12">
        <f>STOCK[[#This Row],[Costo total]]*1.5</f>
        <v>25.14</v>
      </c>
      <c r="V1266" s="12">
        <v>28</v>
      </c>
      <c r="W1266" s="12">
        <f>STOCK[[#This Row],[Precio Final]]-STOCK[[#This Row],[Costo total]]</f>
        <v>11.239999999999998</v>
      </c>
      <c r="X1266" s="12">
        <f>STOCK[[#This Row],[Ganancia Unitaria]]*STOCK[[#This Row],[Salidas]]</f>
        <v>0</v>
      </c>
      <c r="AA1266" s="12">
        <f>STOCK[[#This Row],[Costo total]]*STOCK[[#This Row],[Entradas]]</f>
        <v>16.760000000000002</v>
      </c>
      <c r="AB1266" s="12">
        <f>STOCK[[#This Row],[Stock Actual]]*STOCK[[#This Row],[Costo total]]</f>
        <v>16.760000000000002</v>
      </c>
    </row>
    <row r="1267" spans="1:28" s="7" customFormat="1" ht="50" customHeight="1" x14ac:dyDescent="0.15">
      <c r="A1267" s="7" t="s">
        <v>2879</v>
      </c>
      <c r="B1267" s="70"/>
      <c r="C1267" s="7" t="s">
        <v>4</v>
      </c>
      <c r="D1267" s="7" t="s">
        <v>2320</v>
      </c>
      <c r="E1267" s="7" t="s">
        <v>2876</v>
      </c>
      <c r="F1267" s="7" t="s">
        <v>238</v>
      </c>
      <c r="H1267" s="7">
        <f>STOCK[[#This Row],[Precio Final]]</f>
        <v>28</v>
      </c>
      <c r="I1267" s="7">
        <f>STOCK[[#This Row],[Precio Venta Ideal (x1.5)]]</f>
        <v>25.14</v>
      </c>
      <c r="J1267" s="8">
        <v>1</v>
      </c>
      <c r="K1267" s="8">
        <f>SUMIFS(VENTAS[Cantidad],VENTAS[Código del producto Vendido],STOCK[[#This Row],[Code]])</f>
        <v>0</v>
      </c>
      <c r="L1267" s="8">
        <f>STOCK[[#This Row],[Entradas]]-STOCK[[#This Row],[Salidas]]</f>
        <v>1</v>
      </c>
      <c r="M1267" s="7">
        <f>STOCK[[#This Row],[Precio Final]]*10%</f>
        <v>2.8000000000000003</v>
      </c>
      <c r="N1267" s="7">
        <v>0</v>
      </c>
      <c r="O1267" s="7">
        <v>0</v>
      </c>
      <c r="P1267" s="7">
        <v>11.99</v>
      </c>
      <c r="Q1267" s="8">
        <v>0</v>
      </c>
      <c r="R1267" s="7">
        <v>0</v>
      </c>
      <c r="S1267" s="7">
        <v>1.97</v>
      </c>
      <c r="T1267" s="12">
        <f>STOCK[[#This Row],[Costo Unitario (USD)]]+STOCK[[#This Row],[Costo Envío (USD)]]+STOCK[[#This Row],[Comisión 10%]]</f>
        <v>16.760000000000002</v>
      </c>
      <c r="U1267" s="7">
        <f>STOCK[[#This Row],[Costo total]]*1.5</f>
        <v>25.14</v>
      </c>
      <c r="V1267" s="7">
        <v>28</v>
      </c>
      <c r="W1267" s="7">
        <f>STOCK[[#This Row],[Precio Final]]-STOCK[[#This Row],[Costo total]]</f>
        <v>11.239999999999998</v>
      </c>
      <c r="X1267" s="7">
        <f>STOCK[[#This Row],[Ganancia Unitaria]]*STOCK[[#This Row],[Salidas]]</f>
        <v>0</v>
      </c>
      <c r="AA1267" s="7">
        <f>STOCK[[#This Row],[Costo total]]*STOCK[[#This Row],[Entradas]]</f>
        <v>16.760000000000002</v>
      </c>
      <c r="AB1267" s="7">
        <f>STOCK[[#This Row],[Stock Actual]]*STOCK[[#This Row],[Costo total]]</f>
        <v>16.760000000000002</v>
      </c>
    </row>
    <row r="1268" spans="1:28" s="12" customFormat="1" ht="50" customHeight="1" x14ac:dyDescent="0.15">
      <c r="A1268" s="12" t="s">
        <v>2880</v>
      </c>
      <c r="B1268" s="70"/>
      <c r="C1268" s="12" t="s">
        <v>4</v>
      </c>
      <c r="D1268" s="12" t="s">
        <v>2875</v>
      </c>
      <c r="E1268" s="12" t="s">
        <v>2876</v>
      </c>
      <c r="F1268" s="12" t="s">
        <v>243</v>
      </c>
      <c r="H1268" s="12">
        <f>STOCK[[#This Row],[Precio Final]]</f>
        <v>28</v>
      </c>
      <c r="I1268" s="12">
        <f>STOCK[[#This Row],[Precio Venta Ideal (x1.5)]]</f>
        <v>25.14</v>
      </c>
      <c r="J1268" s="87">
        <v>1</v>
      </c>
      <c r="K1268" s="87">
        <f>SUMIFS(VENTAS[Cantidad],VENTAS[Código del producto Vendido],STOCK[[#This Row],[Code]])</f>
        <v>1</v>
      </c>
      <c r="L1268" s="87">
        <f>STOCK[[#This Row],[Entradas]]-STOCK[[#This Row],[Salidas]]</f>
        <v>0</v>
      </c>
      <c r="M1268" s="12">
        <f>STOCK[[#This Row],[Precio Final]]*10%</f>
        <v>2.8000000000000003</v>
      </c>
      <c r="N1268" s="12">
        <v>0</v>
      </c>
      <c r="O1268" s="12">
        <v>0</v>
      </c>
      <c r="P1268" s="12">
        <v>11.99</v>
      </c>
      <c r="Q1268" s="87">
        <v>0</v>
      </c>
      <c r="R1268" s="12">
        <v>0</v>
      </c>
      <c r="S1268" s="12">
        <v>1.97</v>
      </c>
      <c r="T1268" s="12">
        <f>STOCK[[#This Row],[Costo Unitario (USD)]]+STOCK[[#This Row],[Costo Envío (USD)]]+STOCK[[#This Row],[Comisión 10%]]</f>
        <v>16.760000000000002</v>
      </c>
      <c r="U1268" s="12">
        <f>STOCK[[#This Row],[Costo total]]*1.5</f>
        <v>25.14</v>
      </c>
      <c r="V1268" s="12">
        <v>28</v>
      </c>
      <c r="W1268" s="12">
        <f>STOCK[[#This Row],[Precio Final]]-STOCK[[#This Row],[Costo total]]</f>
        <v>11.239999999999998</v>
      </c>
      <c r="X1268" s="12">
        <f>STOCK[[#This Row],[Ganancia Unitaria]]*STOCK[[#This Row],[Salidas]]</f>
        <v>11.239999999999998</v>
      </c>
      <c r="AA1268" s="12">
        <f>STOCK[[#This Row],[Costo total]]*STOCK[[#This Row],[Entradas]]</f>
        <v>16.760000000000002</v>
      </c>
      <c r="AB1268" s="12">
        <f>STOCK[[#This Row],[Stock Actual]]*STOCK[[#This Row],[Costo total]]</f>
        <v>0</v>
      </c>
    </row>
    <row r="1269" spans="1:28" s="7" customFormat="1" ht="50" customHeight="1" x14ac:dyDescent="0.15">
      <c r="A1269" s="7" t="s">
        <v>2882</v>
      </c>
      <c r="B1269" s="70"/>
      <c r="C1269" s="7" t="s">
        <v>4</v>
      </c>
      <c r="D1269" s="7" t="s">
        <v>2331</v>
      </c>
      <c r="E1269" s="7" t="s">
        <v>2883</v>
      </c>
      <c r="F1269" s="7" t="s">
        <v>238</v>
      </c>
      <c r="H1269" s="7">
        <f>STOCK[[#This Row],[Precio Final]]</f>
        <v>30</v>
      </c>
      <c r="I1269" s="7">
        <f>STOCK[[#This Row],[Precio Venta Ideal (x1.5)]]</f>
        <v>23.94</v>
      </c>
      <c r="J1269" s="8">
        <v>1</v>
      </c>
      <c r="K1269" s="8">
        <f>SUMIFS(VENTAS[Cantidad],VENTAS[Código del producto Vendido],STOCK[[#This Row],[Code]])</f>
        <v>0</v>
      </c>
      <c r="L1269" s="8">
        <f>STOCK[[#This Row],[Entradas]]-STOCK[[#This Row],[Salidas]]</f>
        <v>1</v>
      </c>
      <c r="M1269" s="7">
        <f>STOCK[[#This Row],[Precio Final]]*10%</f>
        <v>3</v>
      </c>
      <c r="N1269" s="7">
        <v>0</v>
      </c>
      <c r="O1269" s="7">
        <v>0</v>
      </c>
      <c r="P1269" s="7">
        <v>10.99</v>
      </c>
      <c r="Q1269" s="8">
        <v>0</v>
      </c>
      <c r="R1269" s="7">
        <v>0</v>
      </c>
      <c r="S1269" s="7">
        <v>1.97</v>
      </c>
      <c r="T1269" s="12">
        <f>STOCK[[#This Row],[Costo Unitario (USD)]]+STOCK[[#This Row],[Costo Envío (USD)]]+STOCK[[#This Row],[Comisión 10%]]</f>
        <v>15.96</v>
      </c>
      <c r="U1269" s="7">
        <f>STOCK[[#This Row],[Costo total]]*1.5</f>
        <v>23.94</v>
      </c>
      <c r="V1269" s="7">
        <v>30</v>
      </c>
      <c r="W1269" s="7">
        <f>STOCK[[#This Row],[Precio Final]]-STOCK[[#This Row],[Costo total]]</f>
        <v>14.04</v>
      </c>
      <c r="X1269" s="7">
        <f>STOCK[[#This Row],[Ganancia Unitaria]]*STOCK[[#This Row],[Salidas]]</f>
        <v>0</v>
      </c>
      <c r="AA1269" s="7">
        <f>STOCK[[#This Row],[Costo total]]*STOCK[[#This Row],[Entradas]]</f>
        <v>15.96</v>
      </c>
      <c r="AB1269" s="7">
        <f>STOCK[[#This Row],[Stock Actual]]*STOCK[[#This Row],[Costo total]]</f>
        <v>15.96</v>
      </c>
    </row>
    <row r="1270" spans="1:28" s="12" customFormat="1" ht="50" customHeight="1" x14ac:dyDescent="0.15">
      <c r="A1270" s="12" t="s">
        <v>2885</v>
      </c>
      <c r="B1270" s="70"/>
      <c r="C1270" s="12" t="s">
        <v>4</v>
      </c>
      <c r="D1270" s="12" t="s">
        <v>2331</v>
      </c>
      <c r="E1270" s="12" t="s">
        <v>2884</v>
      </c>
      <c r="F1270" s="12" t="s">
        <v>238</v>
      </c>
      <c r="H1270" s="12">
        <f>STOCK[[#This Row],[Precio Final]]</f>
        <v>35</v>
      </c>
      <c r="I1270" s="12">
        <f>STOCK[[#This Row],[Precio Venta Ideal (x1.5)]]</f>
        <v>36.69</v>
      </c>
      <c r="J1270" s="87">
        <v>1</v>
      </c>
      <c r="K1270" s="87">
        <f>SUMIFS(VENTAS[Cantidad],VENTAS[Código del producto Vendido],STOCK[[#This Row],[Code]])</f>
        <v>0</v>
      </c>
      <c r="L1270" s="87">
        <f>STOCK[[#This Row],[Entradas]]-STOCK[[#This Row],[Salidas]]</f>
        <v>1</v>
      </c>
      <c r="M1270" s="12">
        <f>STOCK[[#This Row],[Precio Final]]*10%</f>
        <v>3.5</v>
      </c>
      <c r="N1270" s="12">
        <v>0</v>
      </c>
      <c r="O1270" s="12">
        <v>0</v>
      </c>
      <c r="P1270" s="12">
        <v>18.989999999999998</v>
      </c>
      <c r="Q1270" s="87">
        <v>0</v>
      </c>
      <c r="R1270" s="12">
        <v>0</v>
      </c>
      <c r="S1270" s="12">
        <v>1.97</v>
      </c>
      <c r="T1270" s="12">
        <f>STOCK[[#This Row],[Costo Unitario (USD)]]+STOCK[[#This Row],[Costo Envío (USD)]]+STOCK[[#This Row],[Comisión 10%]]</f>
        <v>24.459999999999997</v>
      </c>
      <c r="U1270" s="12">
        <f>STOCK[[#This Row],[Costo total]]*1.5</f>
        <v>36.69</v>
      </c>
      <c r="V1270" s="12">
        <v>35</v>
      </c>
      <c r="W1270" s="12">
        <f>STOCK[[#This Row],[Precio Final]]-STOCK[[#This Row],[Costo total]]</f>
        <v>10.540000000000003</v>
      </c>
      <c r="X1270" s="12">
        <f>STOCK[[#This Row],[Ganancia Unitaria]]*STOCK[[#This Row],[Salidas]]</f>
        <v>0</v>
      </c>
      <c r="AA1270" s="12">
        <f>STOCK[[#This Row],[Costo total]]*STOCK[[#This Row],[Entradas]]</f>
        <v>24.459999999999997</v>
      </c>
      <c r="AB1270" s="12">
        <f>STOCK[[#This Row],[Stock Actual]]*STOCK[[#This Row],[Costo total]]</f>
        <v>24.459999999999997</v>
      </c>
    </row>
    <row r="1271" spans="1:28" s="7" customFormat="1" ht="50" customHeight="1" x14ac:dyDescent="0.15">
      <c r="A1271" s="7" t="s">
        <v>2886</v>
      </c>
      <c r="B1271" s="70"/>
      <c r="C1271" s="7" t="s">
        <v>4</v>
      </c>
      <c r="D1271" s="7" t="s">
        <v>2331</v>
      </c>
      <c r="E1271" s="7" t="s">
        <v>2889</v>
      </c>
      <c r="F1271" s="7" t="s">
        <v>2890</v>
      </c>
      <c r="H1271" s="7">
        <f>STOCK[[#This Row],[Precio Final]]</f>
        <v>35</v>
      </c>
      <c r="I1271" s="7">
        <f>STOCK[[#This Row],[Precio Venta Ideal (x1.5)]]</f>
        <v>27.704999999999998</v>
      </c>
      <c r="J1271" s="8">
        <v>1</v>
      </c>
      <c r="K1271" s="8">
        <f>SUMIFS(VENTAS[Cantidad],VENTAS[Código del producto Vendido],STOCK[[#This Row],[Code]])</f>
        <v>0</v>
      </c>
      <c r="L1271" s="8">
        <f>STOCK[[#This Row],[Entradas]]-STOCK[[#This Row],[Salidas]]</f>
        <v>1</v>
      </c>
      <c r="M1271" s="7">
        <f>STOCK[[#This Row],[Precio Final]]*10%</f>
        <v>3.5</v>
      </c>
      <c r="N1271" s="7">
        <v>0</v>
      </c>
      <c r="O1271" s="7">
        <v>0</v>
      </c>
      <c r="P1271" s="7">
        <v>13</v>
      </c>
      <c r="Q1271" s="8">
        <v>0</v>
      </c>
      <c r="R1271" s="7">
        <v>0</v>
      </c>
      <c r="S1271" s="7">
        <v>1.97</v>
      </c>
      <c r="T1271" s="12">
        <f>STOCK[[#This Row],[Costo Unitario (USD)]]+STOCK[[#This Row],[Costo Envío (USD)]]+STOCK[[#This Row],[Comisión 10%]]</f>
        <v>18.47</v>
      </c>
      <c r="U1271" s="7">
        <f>STOCK[[#This Row],[Costo total]]*1.5</f>
        <v>27.704999999999998</v>
      </c>
      <c r="V1271" s="7">
        <v>35</v>
      </c>
      <c r="W1271" s="7">
        <f>STOCK[[#This Row],[Precio Final]]-STOCK[[#This Row],[Costo total]]</f>
        <v>16.53</v>
      </c>
      <c r="X1271" s="7">
        <f>STOCK[[#This Row],[Ganancia Unitaria]]*STOCK[[#This Row],[Salidas]]</f>
        <v>0</v>
      </c>
      <c r="AA1271" s="7">
        <f>STOCK[[#This Row],[Costo total]]*STOCK[[#This Row],[Entradas]]</f>
        <v>18.47</v>
      </c>
      <c r="AB1271" s="7">
        <f>STOCK[[#This Row],[Stock Actual]]*STOCK[[#This Row],[Costo total]]</f>
        <v>18.47</v>
      </c>
    </row>
    <row r="1272" spans="1:28" s="12" customFormat="1" ht="50" customHeight="1" x14ac:dyDescent="0.15">
      <c r="A1272" s="12" t="s">
        <v>2887</v>
      </c>
      <c r="B1272" s="70"/>
      <c r="C1272" s="12" t="s">
        <v>4</v>
      </c>
      <c r="D1272" s="12" t="s">
        <v>2366</v>
      </c>
      <c r="E1272" s="12" t="s">
        <v>2894</v>
      </c>
      <c r="F1272" s="12" t="s">
        <v>238</v>
      </c>
      <c r="H1272" s="12">
        <f>STOCK[[#This Row],[Precio Final]]</f>
        <v>20</v>
      </c>
      <c r="I1272" s="12">
        <f>STOCK[[#This Row],[Precio Venta Ideal (x1.5)]]</f>
        <v>19.440000000000001</v>
      </c>
      <c r="J1272" s="87">
        <v>2</v>
      </c>
      <c r="K1272" s="87">
        <f>SUMIFS(VENTAS[Cantidad],VENTAS[Código del producto Vendido],STOCK[[#This Row],[Code]])</f>
        <v>0</v>
      </c>
      <c r="L1272" s="87">
        <f>STOCK[[#This Row],[Entradas]]-STOCK[[#This Row],[Salidas]]</f>
        <v>2</v>
      </c>
      <c r="M1272" s="12">
        <f>STOCK[[#This Row],[Precio Final]]*10%</f>
        <v>2</v>
      </c>
      <c r="N1272" s="12">
        <v>0</v>
      </c>
      <c r="O1272" s="12">
        <v>0</v>
      </c>
      <c r="P1272" s="12">
        <v>8.99</v>
      </c>
      <c r="Q1272" s="87">
        <v>0</v>
      </c>
      <c r="R1272" s="12">
        <v>0</v>
      </c>
      <c r="S1272" s="12">
        <v>1.97</v>
      </c>
      <c r="T1272" s="12">
        <f>STOCK[[#This Row],[Costo Unitario (USD)]]+STOCK[[#This Row],[Costo Envío (USD)]]+STOCK[[#This Row],[Comisión 10%]]</f>
        <v>12.96</v>
      </c>
      <c r="U1272" s="12">
        <f>STOCK[[#This Row],[Costo total]]*1.5</f>
        <v>19.440000000000001</v>
      </c>
      <c r="V1272" s="12">
        <v>20</v>
      </c>
      <c r="W1272" s="12">
        <f>STOCK[[#This Row],[Precio Final]]-STOCK[[#This Row],[Costo total]]</f>
        <v>7.0399999999999991</v>
      </c>
      <c r="X1272" s="12">
        <f>STOCK[[#This Row],[Ganancia Unitaria]]*STOCK[[#This Row],[Salidas]]</f>
        <v>0</v>
      </c>
      <c r="AA1272" s="12">
        <f>STOCK[[#This Row],[Costo total]]*STOCK[[#This Row],[Entradas]]</f>
        <v>25.92</v>
      </c>
      <c r="AB1272" s="12">
        <f>STOCK[[#This Row],[Stock Actual]]*STOCK[[#This Row],[Costo total]]</f>
        <v>25.92</v>
      </c>
    </row>
    <row r="1273" spans="1:28" s="7" customFormat="1" ht="50" customHeight="1" x14ac:dyDescent="0.15">
      <c r="A1273" s="7" t="s">
        <v>2888</v>
      </c>
      <c r="B1273" s="70"/>
      <c r="C1273" s="7" t="s">
        <v>4</v>
      </c>
      <c r="D1273" s="7" t="s">
        <v>2366</v>
      </c>
      <c r="E1273" s="7" t="s">
        <v>2894</v>
      </c>
      <c r="F1273" s="7" t="s">
        <v>241</v>
      </c>
      <c r="H1273" s="7">
        <f>STOCK[[#This Row],[Precio Final]]</f>
        <v>20</v>
      </c>
      <c r="I1273" s="7">
        <f>STOCK[[#This Row],[Precio Venta Ideal (x1.5)]]</f>
        <v>19.440000000000001</v>
      </c>
      <c r="J1273" s="8">
        <v>2</v>
      </c>
      <c r="K1273" s="8">
        <f>SUMIFS(VENTAS[Cantidad],VENTAS[Código del producto Vendido],STOCK[[#This Row],[Code]])</f>
        <v>1</v>
      </c>
      <c r="L1273" s="8">
        <f>STOCK[[#This Row],[Entradas]]-STOCK[[#This Row],[Salidas]]</f>
        <v>1</v>
      </c>
      <c r="M1273" s="7">
        <f>STOCK[[#This Row],[Precio Final]]*10%</f>
        <v>2</v>
      </c>
      <c r="N1273" s="7">
        <v>0</v>
      </c>
      <c r="O1273" s="7">
        <v>0</v>
      </c>
      <c r="P1273" s="7">
        <v>8.99</v>
      </c>
      <c r="Q1273" s="8">
        <v>0</v>
      </c>
      <c r="R1273" s="7">
        <v>0</v>
      </c>
      <c r="S1273" s="7">
        <v>1.97</v>
      </c>
      <c r="T1273" s="12">
        <f>STOCK[[#This Row],[Costo Unitario (USD)]]+STOCK[[#This Row],[Costo Envío (USD)]]+STOCK[[#This Row],[Comisión 10%]]</f>
        <v>12.96</v>
      </c>
      <c r="U1273" s="7">
        <f>STOCK[[#This Row],[Costo total]]*1.5</f>
        <v>19.440000000000001</v>
      </c>
      <c r="V1273" s="7">
        <v>20</v>
      </c>
      <c r="W1273" s="7">
        <f>STOCK[[#This Row],[Precio Final]]-STOCK[[#This Row],[Costo total]]</f>
        <v>7.0399999999999991</v>
      </c>
      <c r="X1273" s="7">
        <f>STOCK[[#This Row],[Ganancia Unitaria]]*STOCK[[#This Row],[Salidas]]</f>
        <v>7.0399999999999991</v>
      </c>
      <c r="AA1273" s="7">
        <f>STOCK[[#This Row],[Costo total]]*STOCK[[#This Row],[Entradas]]</f>
        <v>25.92</v>
      </c>
      <c r="AB1273" s="7">
        <f>STOCK[[#This Row],[Stock Actual]]*STOCK[[#This Row],[Costo total]]</f>
        <v>12.96</v>
      </c>
    </row>
    <row r="1274" spans="1:28" s="12" customFormat="1" ht="50" customHeight="1" x14ac:dyDescent="0.15">
      <c r="A1274" s="12" t="s">
        <v>2891</v>
      </c>
      <c r="B1274" s="70"/>
      <c r="C1274" s="12" t="s">
        <v>4</v>
      </c>
      <c r="D1274" s="12" t="s">
        <v>2366</v>
      </c>
      <c r="E1274" s="12" t="s">
        <v>2894</v>
      </c>
      <c r="F1274" s="12" t="s">
        <v>243</v>
      </c>
      <c r="H1274" s="12">
        <f>STOCK[[#This Row],[Precio Final]]</f>
        <v>20</v>
      </c>
      <c r="I1274" s="12">
        <f>STOCK[[#This Row],[Precio Venta Ideal (x1.5)]]</f>
        <v>19.440000000000001</v>
      </c>
      <c r="J1274" s="87">
        <v>1</v>
      </c>
      <c r="K1274" s="87">
        <f>SUMIFS(VENTAS[Cantidad],VENTAS[Código del producto Vendido],STOCK[[#This Row],[Code]])</f>
        <v>1</v>
      </c>
      <c r="L1274" s="87">
        <f>STOCK[[#This Row],[Entradas]]-STOCK[[#This Row],[Salidas]]</f>
        <v>0</v>
      </c>
      <c r="M1274" s="12">
        <f>STOCK[[#This Row],[Precio Final]]*10%</f>
        <v>2</v>
      </c>
      <c r="N1274" s="12">
        <v>0</v>
      </c>
      <c r="O1274" s="12">
        <v>0</v>
      </c>
      <c r="P1274" s="12">
        <v>8.99</v>
      </c>
      <c r="Q1274" s="87">
        <v>0</v>
      </c>
      <c r="R1274" s="12">
        <v>0</v>
      </c>
      <c r="S1274" s="12">
        <v>1.97</v>
      </c>
      <c r="T1274" s="12">
        <f>STOCK[[#This Row],[Costo Unitario (USD)]]+STOCK[[#This Row],[Costo Envío (USD)]]+STOCK[[#This Row],[Comisión 10%]]</f>
        <v>12.96</v>
      </c>
      <c r="U1274" s="12">
        <f>STOCK[[#This Row],[Costo total]]*1.5</f>
        <v>19.440000000000001</v>
      </c>
      <c r="V1274" s="12">
        <v>20</v>
      </c>
      <c r="W1274" s="12">
        <f>STOCK[[#This Row],[Precio Final]]-STOCK[[#This Row],[Costo total]]</f>
        <v>7.0399999999999991</v>
      </c>
      <c r="X1274" s="12">
        <f>STOCK[[#This Row],[Ganancia Unitaria]]*STOCK[[#This Row],[Salidas]]</f>
        <v>7.0399999999999991</v>
      </c>
      <c r="AA1274" s="12">
        <f>STOCK[[#This Row],[Costo total]]*STOCK[[#This Row],[Entradas]]</f>
        <v>12.96</v>
      </c>
      <c r="AB1274" s="12">
        <f>STOCK[[#This Row],[Stock Actual]]*STOCK[[#This Row],[Costo total]]</f>
        <v>0</v>
      </c>
    </row>
    <row r="1275" spans="1:28" s="7" customFormat="1" ht="50" customHeight="1" x14ac:dyDescent="0.15">
      <c r="A1275" s="7" t="s">
        <v>2892</v>
      </c>
      <c r="B1275" s="70"/>
      <c r="C1275" s="7" t="s">
        <v>4</v>
      </c>
      <c r="D1275" s="7" t="s">
        <v>2366</v>
      </c>
      <c r="E1275" s="7" t="s">
        <v>2895</v>
      </c>
      <c r="F1275" s="7" t="s">
        <v>238</v>
      </c>
      <c r="H1275" s="7">
        <f>STOCK[[#This Row],[Precio Final]]</f>
        <v>20</v>
      </c>
      <c r="I1275" s="7">
        <f>STOCK[[#This Row],[Precio Venta Ideal (x1.5)]]</f>
        <v>19.440000000000001</v>
      </c>
      <c r="J1275" s="8">
        <v>2</v>
      </c>
      <c r="K1275" s="8">
        <f>SUMIFS(VENTAS[Cantidad],VENTAS[Código del producto Vendido],STOCK[[#This Row],[Code]])</f>
        <v>1</v>
      </c>
      <c r="L1275" s="8">
        <f>STOCK[[#This Row],[Entradas]]-STOCK[[#This Row],[Salidas]]</f>
        <v>1</v>
      </c>
      <c r="M1275" s="7">
        <f>STOCK[[#This Row],[Precio Final]]*10%</f>
        <v>2</v>
      </c>
      <c r="N1275" s="7">
        <v>0</v>
      </c>
      <c r="O1275" s="7">
        <v>0</v>
      </c>
      <c r="P1275" s="7">
        <v>8.99</v>
      </c>
      <c r="Q1275" s="8">
        <v>0</v>
      </c>
      <c r="R1275" s="7">
        <v>0</v>
      </c>
      <c r="S1275" s="7">
        <v>1.97</v>
      </c>
      <c r="T1275" s="12">
        <f>STOCK[[#This Row],[Costo Unitario (USD)]]+STOCK[[#This Row],[Costo Envío (USD)]]+STOCK[[#This Row],[Comisión 10%]]</f>
        <v>12.96</v>
      </c>
      <c r="U1275" s="7">
        <f>STOCK[[#This Row],[Costo total]]*1.5</f>
        <v>19.440000000000001</v>
      </c>
      <c r="V1275" s="7">
        <v>20</v>
      </c>
      <c r="W1275" s="7">
        <f>STOCK[[#This Row],[Precio Final]]-STOCK[[#This Row],[Costo total]]</f>
        <v>7.0399999999999991</v>
      </c>
      <c r="X1275" s="7">
        <f>STOCK[[#This Row],[Ganancia Unitaria]]*STOCK[[#This Row],[Salidas]]</f>
        <v>7.0399999999999991</v>
      </c>
      <c r="AA1275" s="7">
        <f>STOCK[[#This Row],[Costo total]]*STOCK[[#This Row],[Entradas]]</f>
        <v>25.92</v>
      </c>
      <c r="AB1275" s="7">
        <f>STOCK[[#This Row],[Stock Actual]]*STOCK[[#This Row],[Costo total]]</f>
        <v>12.96</v>
      </c>
    </row>
    <row r="1276" spans="1:28" s="12" customFormat="1" ht="50" customHeight="1" x14ac:dyDescent="0.15">
      <c r="A1276" s="12" t="s">
        <v>2893</v>
      </c>
      <c r="B1276" s="70"/>
      <c r="C1276" s="12" t="s">
        <v>4</v>
      </c>
      <c r="D1276" s="12" t="s">
        <v>2366</v>
      </c>
      <c r="E1276" s="12" t="s">
        <v>2895</v>
      </c>
      <c r="F1276" s="12" t="s">
        <v>243</v>
      </c>
      <c r="H1276" s="12">
        <f>STOCK[[#This Row],[Precio Final]]</f>
        <v>20</v>
      </c>
      <c r="I1276" s="12">
        <f>STOCK[[#This Row],[Precio Venta Ideal (x1.5)]]</f>
        <v>19.440000000000001</v>
      </c>
      <c r="J1276" s="87">
        <v>2</v>
      </c>
      <c r="K1276" s="87">
        <f>SUMIFS(VENTAS[Cantidad],VENTAS[Código del producto Vendido],STOCK[[#This Row],[Code]])</f>
        <v>2</v>
      </c>
      <c r="L1276" s="87">
        <f>STOCK[[#This Row],[Entradas]]-STOCK[[#This Row],[Salidas]]</f>
        <v>0</v>
      </c>
      <c r="M1276" s="12">
        <f>STOCK[[#This Row],[Precio Final]]*10%</f>
        <v>2</v>
      </c>
      <c r="N1276" s="12">
        <v>0</v>
      </c>
      <c r="O1276" s="12">
        <v>0</v>
      </c>
      <c r="P1276" s="12">
        <v>8.99</v>
      </c>
      <c r="Q1276" s="87">
        <v>0</v>
      </c>
      <c r="R1276" s="12">
        <v>0</v>
      </c>
      <c r="S1276" s="12">
        <v>1.97</v>
      </c>
      <c r="T1276" s="12">
        <f>STOCK[[#This Row],[Costo Unitario (USD)]]+STOCK[[#This Row],[Costo Envío (USD)]]+STOCK[[#This Row],[Comisión 10%]]</f>
        <v>12.96</v>
      </c>
      <c r="U1276" s="12">
        <f>STOCK[[#This Row],[Costo total]]*1.5</f>
        <v>19.440000000000001</v>
      </c>
      <c r="V1276" s="12">
        <v>20</v>
      </c>
      <c r="W1276" s="12">
        <f>STOCK[[#This Row],[Precio Final]]-STOCK[[#This Row],[Costo total]]</f>
        <v>7.0399999999999991</v>
      </c>
      <c r="X1276" s="12">
        <f>STOCK[[#This Row],[Ganancia Unitaria]]*STOCK[[#This Row],[Salidas]]</f>
        <v>14.079999999999998</v>
      </c>
      <c r="AA1276" s="12">
        <f>STOCK[[#This Row],[Costo total]]*STOCK[[#This Row],[Entradas]]</f>
        <v>25.92</v>
      </c>
      <c r="AB1276" s="12">
        <f>STOCK[[#This Row],[Stock Actual]]*STOCK[[#This Row],[Costo total]]</f>
        <v>0</v>
      </c>
    </row>
    <row r="1277" spans="1:28" s="7" customFormat="1" ht="50" customHeight="1" x14ac:dyDescent="0.15">
      <c r="A1277" s="7" t="s">
        <v>2896</v>
      </c>
      <c r="B1277" s="70"/>
      <c r="C1277" s="7" t="s">
        <v>4</v>
      </c>
      <c r="D1277" s="7" t="s">
        <v>2366</v>
      </c>
      <c r="E1277" s="7" t="s">
        <v>2900</v>
      </c>
      <c r="F1277" s="7" t="s">
        <v>238</v>
      </c>
      <c r="H1277" s="7">
        <f>STOCK[[#This Row],[Precio Final]]</f>
        <v>25</v>
      </c>
      <c r="I1277" s="7">
        <f>STOCK[[#This Row],[Precio Venta Ideal (x1.5)]]</f>
        <v>21.69</v>
      </c>
      <c r="J1277" s="8">
        <v>1</v>
      </c>
      <c r="K1277" s="8">
        <f>SUMIFS(VENTAS[Cantidad],VENTAS[Código del producto Vendido],STOCK[[#This Row],[Code]])</f>
        <v>0</v>
      </c>
      <c r="L1277" s="8">
        <f>STOCK[[#This Row],[Entradas]]-STOCK[[#This Row],[Salidas]]</f>
        <v>1</v>
      </c>
      <c r="M1277" s="7">
        <f>STOCK[[#This Row],[Precio Final]]*10%</f>
        <v>2.5</v>
      </c>
      <c r="N1277" s="7">
        <v>0</v>
      </c>
      <c r="O1277" s="7">
        <v>0</v>
      </c>
      <c r="P1277" s="7">
        <v>9.99</v>
      </c>
      <c r="Q1277" s="8">
        <v>0</v>
      </c>
      <c r="R1277" s="7">
        <v>0</v>
      </c>
      <c r="S1277" s="7">
        <v>1.97</v>
      </c>
      <c r="T1277" s="12">
        <f>STOCK[[#This Row],[Costo Unitario (USD)]]+STOCK[[#This Row],[Costo Envío (USD)]]+STOCK[[#This Row],[Comisión 10%]]</f>
        <v>14.46</v>
      </c>
      <c r="U1277" s="7">
        <f>STOCK[[#This Row],[Costo total]]*1.5</f>
        <v>21.69</v>
      </c>
      <c r="V1277" s="7">
        <v>25</v>
      </c>
      <c r="W1277" s="7">
        <f>STOCK[[#This Row],[Precio Final]]-STOCK[[#This Row],[Costo total]]</f>
        <v>10.54</v>
      </c>
      <c r="X1277" s="7">
        <f>STOCK[[#This Row],[Ganancia Unitaria]]*STOCK[[#This Row],[Salidas]]</f>
        <v>0</v>
      </c>
      <c r="AA1277" s="7">
        <f>STOCK[[#This Row],[Costo total]]*STOCK[[#This Row],[Entradas]]</f>
        <v>14.46</v>
      </c>
      <c r="AB1277" s="7">
        <f>STOCK[[#This Row],[Stock Actual]]*STOCK[[#This Row],[Costo total]]</f>
        <v>14.46</v>
      </c>
    </row>
    <row r="1278" spans="1:28" s="12" customFormat="1" ht="50" customHeight="1" x14ac:dyDescent="0.15">
      <c r="A1278" s="12" t="s">
        <v>2897</v>
      </c>
      <c r="B1278" s="70"/>
      <c r="C1278" s="12" t="s">
        <v>4</v>
      </c>
      <c r="D1278" s="12" t="s">
        <v>2366</v>
      </c>
      <c r="E1278" s="12" t="s">
        <v>2903</v>
      </c>
      <c r="F1278" s="12" t="s">
        <v>238</v>
      </c>
      <c r="H1278" s="12">
        <f>STOCK[[#This Row],[Precio Final]]</f>
        <v>35</v>
      </c>
      <c r="I1278" s="12">
        <f>STOCK[[#This Row],[Precio Venta Ideal (x1.5)]]</f>
        <v>47.58</v>
      </c>
      <c r="J1278" s="87">
        <v>1</v>
      </c>
      <c r="K1278" s="87">
        <f>SUMIFS(VENTAS[Cantidad],VENTAS[Código del producto Vendido],STOCK[[#This Row],[Code]])</f>
        <v>1</v>
      </c>
      <c r="L1278" s="87">
        <f>STOCK[[#This Row],[Entradas]]-STOCK[[#This Row],[Salidas]]</f>
        <v>0</v>
      </c>
      <c r="M1278" s="12">
        <f>STOCK[[#This Row],[Precio Final]]*10%</f>
        <v>3.5</v>
      </c>
      <c r="N1278" s="12">
        <v>0</v>
      </c>
      <c r="O1278" s="12">
        <v>0</v>
      </c>
      <c r="P1278" s="12">
        <v>26.25</v>
      </c>
      <c r="Q1278" s="87">
        <v>0</v>
      </c>
      <c r="R1278" s="12">
        <v>0</v>
      </c>
      <c r="S1278" s="12">
        <v>1.97</v>
      </c>
      <c r="T1278" s="12">
        <f>STOCK[[#This Row],[Costo Unitario (USD)]]+STOCK[[#This Row],[Costo Envío (USD)]]+STOCK[[#This Row],[Comisión 10%]]</f>
        <v>31.72</v>
      </c>
      <c r="U1278" s="12">
        <f>STOCK[[#This Row],[Costo total]]*1.5</f>
        <v>47.58</v>
      </c>
      <c r="V1278" s="12">
        <v>35</v>
      </c>
      <c r="W1278" s="12">
        <f>STOCK[[#This Row],[Precio Final]]-STOCK[[#This Row],[Costo total]]</f>
        <v>3.2800000000000011</v>
      </c>
      <c r="X1278" s="12">
        <f>STOCK[[#This Row],[Ganancia Unitaria]]*STOCK[[#This Row],[Salidas]]</f>
        <v>3.2800000000000011</v>
      </c>
      <c r="AA1278" s="12">
        <f>STOCK[[#This Row],[Costo total]]*STOCK[[#This Row],[Entradas]]</f>
        <v>31.72</v>
      </c>
      <c r="AB1278" s="12">
        <f>STOCK[[#This Row],[Stock Actual]]*STOCK[[#This Row],[Costo total]]</f>
        <v>0</v>
      </c>
    </row>
    <row r="1279" spans="1:28" s="7" customFormat="1" ht="50" customHeight="1" x14ac:dyDescent="0.15">
      <c r="A1279" s="7" t="s">
        <v>2898</v>
      </c>
      <c r="B1279" s="70"/>
      <c r="C1279" s="7" t="s">
        <v>4</v>
      </c>
      <c r="D1279" s="7" t="s">
        <v>2366</v>
      </c>
      <c r="E1279" s="7" t="s">
        <v>2901</v>
      </c>
      <c r="F1279" s="7" t="s">
        <v>243</v>
      </c>
      <c r="H1279" s="7">
        <f>STOCK[[#This Row],[Precio Final]]</f>
        <v>30</v>
      </c>
      <c r="I1279" s="7">
        <f>STOCK[[#This Row],[Precio Venta Ideal (x1.5)]]</f>
        <v>29.954999999999998</v>
      </c>
      <c r="J1279" s="8">
        <v>1</v>
      </c>
      <c r="K1279" s="8">
        <f>SUMIFS(VENTAS[Cantidad],VENTAS[Código del producto Vendido],STOCK[[#This Row],[Code]])</f>
        <v>0</v>
      </c>
      <c r="L1279" s="8">
        <f>STOCK[[#This Row],[Entradas]]-STOCK[[#This Row],[Salidas]]</f>
        <v>1</v>
      </c>
      <c r="M1279" s="7">
        <f>STOCK[[#This Row],[Precio Final]]*10%</f>
        <v>3</v>
      </c>
      <c r="N1279" s="7">
        <v>0</v>
      </c>
      <c r="O1279" s="7">
        <v>0</v>
      </c>
      <c r="P1279" s="7">
        <v>15</v>
      </c>
      <c r="Q1279" s="8">
        <v>0</v>
      </c>
      <c r="R1279" s="7">
        <v>0</v>
      </c>
      <c r="S1279" s="7">
        <v>1.97</v>
      </c>
      <c r="T1279" s="12">
        <f>STOCK[[#This Row],[Costo Unitario (USD)]]+STOCK[[#This Row],[Costo Envío (USD)]]+STOCK[[#This Row],[Comisión 10%]]</f>
        <v>19.97</v>
      </c>
      <c r="U1279" s="7">
        <f>STOCK[[#This Row],[Costo total]]*1.5</f>
        <v>29.954999999999998</v>
      </c>
      <c r="V1279" s="7">
        <v>30</v>
      </c>
      <c r="W1279" s="7">
        <f>STOCK[[#This Row],[Precio Final]]-STOCK[[#This Row],[Costo total]]</f>
        <v>10.030000000000001</v>
      </c>
      <c r="X1279" s="7">
        <f>STOCK[[#This Row],[Ganancia Unitaria]]*STOCK[[#This Row],[Salidas]]</f>
        <v>0</v>
      </c>
      <c r="AA1279" s="7">
        <f>STOCK[[#This Row],[Costo total]]*STOCK[[#This Row],[Entradas]]</f>
        <v>19.97</v>
      </c>
      <c r="AB1279" s="7">
        <f>STOCK[[#This Row],[Stock Actual]]*STOCK[[#This Row],[Costo total]]</f>
        <v>19.97</v>
      </c>
    </row>
    <row r="1280" spans="1:28" s="12" customFormat="1" ht="50" customHeight="1" x14ac:dyDescent="0.15">
      <c r="A1280" s="12" t="s">
        <v>2899</v>
      </c>
      <c r="B1280" s="70"/>
      <c r="C1280" s="12" t="s">
        <v>4</v>
      </c>
      <c r="D1280" s="12" t="s">
        <v>1957</v>
      </c>
      <c r="E1280" s="12" t="s">
        <v>2902</v>
      </c>
      <c r="F1280" s="12" t="s">
        <v>2904</v>
      </c>
      <c r="H1280" s="12">
        <f>STOCK[[#This Row],[Precio Final]]</f>
        <v>19</v>
      </c>
      <c r="I1280" s="12">
        <f>STOCK[[#This Row],[Precio Venta Ideal (x1.5)]]</f>
        <v>25.29</v>
      </c>
      <c r="J1280" s="87">
        <v>1</v>
      </c>
      <c r="K1280" s="87">
        <f>SUMIFS(VENTAS[Cantidad],VENTAS[Código del producto Vendido],STOCK[[#This Row],[Code]])</f>
        <v>1</v>
      </c>
      <c r="L1280" s="87">
        <f>STOCK[[#This Row],[Entradas]]-STOCK[[#This Row],[Salidas]]</f>
        <v>0</v>
      </c>
      <c r="M1280" s="12">
        <f>STOCK[[#This Row],[Precio Final]]*10%</f>
        <v>1.9000000000000001</v>
      </c>
      <c r="N1280" s="12">
        <v>0</v>
      </c>
      <c r="O1280" s="12">
        <v>0</v>
      </c>
      <c r="P1280" s="12">
        <v>12.99</v>
      </c>
      <c r="Q1280" s="87">
        <v>0</v>
      </c>
      <c r="R1280" s="12">
        <v>0</v>
      </c>
      <c r="S1280" s="12">
        <v>1.97</v>
      </c>
      <c r="T1280" s="12">
        <f>STOCK[[#This Row],[Costo Unitario (USD)]]+STOCK[[#This Row],[Costo Envío (USD)]]+STOCK[[#This Row],[Comisión 10%]]</f>
        <v>16.86</v>
      </c>
      <c r="U1280" s="12">
        <f>STOCK[[#This Row],[Costo total]]*1.5</f>
        <v>25.29</v>
      </c>
      <c r="V1280" s="12">
        <v>19</v>
      </c>
      <c r="W1280" s="12">
        <f>STOCK[[#This Row],[Precio Final]]-STOCK[[#This Row],[Costo total]]</f>
        <v>2.1400000000000006</v>
      </c>
      <c r="X1280" s="12">
        <f>STOCK[[#This Row],[Ganancia Unitaria]]*STOCK[[#This Row],[Salidas]]</f>
        <v>2.1400000000000006</v>
      </c>
      <c r="AA1280" s="12">
        <f>STOCK[[#This Row],[Costo total]]*STOCK[[#This Row],[Entradas]]</f>
        <v>16.86</v>
      </c>
      <c r="AB1280" s="12">
        <f>STOCK[[#This Row],[Stock Actual]]*STOCK[[#This Row],[Costo total]]</f>
        <v>0</v>
      </c>
    </row>
    <row r="1281" spans="1:28" s="7" customFormat="1" ht="50" customHeight="1" x14ac:dyDescent="0.15">
      <c r="A1281" s="7" t="s">
        <v>2906</v>
      </c>
      <c r="B1281" s="70"/>
      <c r="C1281" s="7" t="s">
        <v>4</v>
      </c>
      <c r="D1281" s="7" t="s">
        <v>2331</v>
      </c>
      <c r="E1281" s="7" t="s">
        <v>2905</v>
      </c>
      <c r="F1281" s="7" t="s">
        <v>2890</v>
      </c>
      <c r="H1281" s="7">
        <f>STOCK[[#This Row],[Precio Final]]</f>
        <v>25</v>
      </c>
      <c r="I1281" s="7">
        <f>STOCK[[#This Row],[Precio Venta Ideal (x1.5)]]</f>
        <v>21.69</v>
      </c>
      <c r="J1281" s="8">
        <v>3</v>
      </c>
      <c r="K1281" s="8">
        <f>SUMIFS(VENTAS[Cantidad],VENTAS[Código del producto Vendido],STOCK[[#This Row],[Code]])</f>
        <v>0</v>
      </c>
      <c r="L1281" s="8">
        <f>STOCK[[#This Row],[Entradas]]-STOCK[[#This Row],[Salidas]]</f>
        <v>3</v>
      </c>
      <c r="M1281" s="7">
        <f>STOCK[[#This Row],[Precio Final]]*10%</f>
        <v>2.5</v>
      </c>
      <c r="N1281" s="7">
        <v>0</v>
      </c>
      <c r="O1281" s="7">
        <v>0</v>
      </c>
      <c r="P1281" s="7">
        <v>9.99</v>
      </c>
      <c r="Q1281" s="8">
        <v>0</v>
      </c>
      <c r="R1281" s="7">
        <v>0</v>
      </c>
      <c r="S1281" s="7">
        <v>1.97</v>
      </c>
      <c r="T1281" s="12">
        <f>STOCK[[#This Row],[Costo Unitario (USD)]]+STOCK[[#This Row],[Costo Envío (USD)]]+STOCK[[#This Row],[Comisión 10%]]</f>
        <v>14.46</v>
      </c>
      <c r="U1281" s="7">
        <f>STOCK[[#This Row],[Costo total]]*1.5</f>
        <v>21.69</v>
      </c>
      <c r="V1281" s="7">
        <v>25</v>
      </c>
      <c r="W1281" s="7">
        <f>STOCK[[#This Row],[Precio Final]]-STOCK[[#This Row],[Costo total]]</f>
        <v>10.54</v>
      </c>
      <c r="X1281" s="7">
        <f>STOCK[[#This Row],[Ganancia Unitaria]]*STOCK[[#This Row],[Salidas]]</f>
        <v>0</v>
      </c>
      <c r="AA1281" s="7">
        <f>STOCK[[#This Row],[Costo total]]*STOCK[[#This Row],[Entradas]]</f>
        <v>43.38</v>
      </c>
      <c r="AB1281" s="7">
        <f>STOCK[[#This Row],[Stock Actual]]*STOCK[[#This Row],[Costo total]]</f>
        <v>43.38</v>
      </c>
    </row>
    <row r="1282" spans="1:28" s="12" customFormat="1" ht="50" customHeight="1" x14ac:dyDescent="0.15">
      <c r="A1282" s="12" t="s">
        <v>2907</v>
      </c>
      <c r="B1282" s="70"/>
      <c r="C1282" s="12" t="s">
        <v>4</v>
      </c>
      <c r="D1282" s="12" t="s">
        <v>2602</v>
      </c>
      <c r="E1282" s="12" t="s">
        <v>2909</v>
      </c>
      <c r="F1282" s="12" t="s">
        <v>551</v>
      </c>
      <c r="H1282" s="12">
        <f>STOCK[[#This Row],[Precio Final]]</f>
        <v>35</v>
      </c>
      <c r="I1282" s="12">
        <f>STOCK[[#This Row],[Precio Venta Ideal (x1.5)]]</f>
        <v>36.75</v>
      </c>
      <c r="J1282" s="87">
        <v>1</v>
      </c>
      <c r="K1282" s="87">
        <f>SUMIFS(VENTAS[Cantidad],VENTAS[Código del producto Vendido],STOCK[[#This Row],[Code]])</f>
        <v>1</v>
      </c>
      <c r="L1282" s="87">
        <f>STOCK[[#This Row],[Entradas]]-STOCK[[#This Row],[Salidas]]</f>
        <v>0</v>
      </c>
      <c r="M1282" s="12">
        <f>STOCK[[#This Row],[Precio Final]]*10%</f>
        <v>3.5</v>
      </c>
      <c r="N1282" s="12">
        <v>0</v>
      </c>
      <c r="O1282" s="12">
        <v>0</v>
      </c>
      <c r="P1282" s="12">
        <v>21</v>
      </c>
      <c r="Q1282" s="87">
        <v>0</v>
      </c>
      <c r="R1282" s="12">
        <v>0</v>
      </c>
      <c r="S1282" s="12">
        <v>0</v>
      </c>
      <c r="T1282" s="12">
        <f>STOCK[[#This Row],[Costo Unitario (USD)]]+STOCK[[#This Row],[Costo Envío (USD)]]+STOCK[[#This Row],[Comisión 10%]]</f>
        <v>24.5</v>
      </c>
      <c r="U1282" s="12">
        <f>STOCK[[#This Row],[Costo total]]*1.5</f>
        <v>36.75</v>
      </c>
      <c r="V1282" s="12">
        <v>35</v>
      </c>
      <c r="W1282" s="12">
        <f>STOCK[[#This Row],[Precio Final]]-STOCK[[#This Row],[Costo total]]</f>
        <v>10.5</v>
      </c>
      <c r="X1282" s="12">
        <f>STOCK[[#This Row],[Ganancia Unitaria]]*STOCK[[#This Row],[Salidas]]</f>
        <v>10.5</v>
      </c>
      <c r="AA1282" s="12">
        <f>STOCK[[#This Row],[Costo total]]*STOCK[[#This Row],[Entradas]]</f>
        <v>24.5</v>
      </c>
      <c r="AB1282" s="12">
        <f>STOCK[[#This Row],[Stock Actual]]*STOCK[[#This Row],[Costo total]]</f>
        <v>0</v>
      </c>
    </row>
    <row r="1283" spans="1:28" s="7" customFormat="1" ht="50" customHeight="1" x14ac:dyDescent="0.15">
      <c r="A1283" s="7" t="s">
        <v>2908</v>
      </c>
      <c r="B1283" s="70"/>
      <c r="C1283" s="7" t="s">
        <v>4</v>
      </c>
      <c r="D1283" s="7" t="s">
        <v>2602</v>
      </c>
      <c r="E1283" s="7" t="s">
        <v>2910</v>
      </c>
      <c r="F1283" s="7" t="s">
        <v>252</v>
      </c>
      <c r="H1283" s="7">
        <f>STOCK[[#This Row],[Precio Final]]</f>
        <v>40</v>
      </c>
      <c r="I1283" s="7">
        <f>STOCK[[#This Row],[Precio Venta Ideal (x1.5)]]</f>
        <v>48</v>
      </c>
      <c r="J1283" s="8">
        <v>1</v>
      </c>
      <c r="K1283" s="8">
        <f>SUMIFS(VENTAS[Cantidad],VENTAS[Código del producto Vendido],STOCK[[#This Row],[Code]])</f>
        <v>0</v>
      </c>
      <c r="L1283" s="8">
        <f>STOCK[[#This Row],[Entradas]]-STOCK[[#This Row],[Salidas]]</f>
        <v>1</v>
      </c>
      <c r="M1283" s="7">
        <f>STOCK[[#This Row],[Precio Final]]*10%</f>
        <v>4</v>
      </c>
      <c r="N1283" s="7">
        <v>0</v>
      </c>
      <c r="O1283" s="7">
        <v>0</v>
      </c>
      <c r="P1283" s="7">
        <v>25</v>
      </c>
      <c r="Q1283" s="8">
        <v>0</v>
      </c>
      <c r="R1283" s="7">
        <v>0</v>
      </c>
      <c r="S1283" s="7">
        <v>3</v>
      </c>
      <c r="T1283" s="12">
        <f>STOCK[[#This Row],[Costo Unitario (USD)]]+STOCK[[#This Row],[Costo Envío (USD)]]+STOCK[[#This Row],[Comisión 10%]]</f>
        <v>32</v>
      </c>
      <c r="U1283" s="7">
        <f>STOCK[[#This Row],[Costo total]]*1.5</f>
        <v>48</v>
      </c>
      <c r="V1283" s="7">
        <v>40</v>
      </c>
      <c r="W1283" s="7">
        <f>STOCK[[#This Row],[Precio Final]]-STOCK[[#This Row],[Costo total]]</f>
        <v>8</v>
      </c>
      <c r="X1283" s="7">
        <f>STOCK[[#This Row],[Ganancia Unitaria]]*STOCK[[#This Row],[Salidas]]</f>
        <v>0</v>
      </c>
      <c r="AA1283" s="7">
        <f>STOCK[[#This Row],[Costo total]]*STOCK[[#This Row],[Entradas]]</f>
        <v>32</v>
      </c>
      <c r="AB1283" s="7">
        <f>STOCK[[#This Row],[Stock Actual]]*STOCK[[#This Row],[Costo total]]</f>
        <v>32</v>
      </c>
    </row>
    <row r="1284" spans="1:28" s="12" customFormat="1" ht="50" customHeight="1" x14ac:dyDescent="0.15">
      <c r="A1284" s="12" t="s">
        <v>2936</v>
      </c>
      <c r="B1284" s="70"/>
      <c r="C1284" s="12" t="s">
        <v>4</v>
      </c>
      <c r="D1284" s="12" t="s">
        <v>2366</v>
      </c>
      <c r="E1284" s="12" t="s">
        <v>2923</v>
      </c>
      <c r="F1284" s="12" t="s">
        <v>241</v>
      </c>
      <c r="H1284" s="12">
        <f>STOCK[[#This Row],[Precio Final]]</f>
        <v>12</v>
      </c>
      <c r="I1284" s="12">
        <f>STOCK[[#This Row],[Precio Venta Ideal (x1.5)]]</f>
        <v>15.255000000000003</v>
      </c>
      <c r="J1284" s="87">
        <v>1</v>
      </c>
      <c r="K1284" s="87">
        <f>SUMIFS(VENTAS[Cantidad],VENTAS[Código del producto Vendido],STOCK[[#This Row],[Code]])</f>
        <v>1</v>
      </c>
      <c r="L1284" s="87">
        <f>STOCK[[#This Row],[Entradas]]-STOCK[[#This Row],[Salidas]]</f>
        <v>0</v>
      </c>
      <c r="M1284" s="12">
        <f>STOCK[[#This Row],[Precio Final]]*10%</f>
        <v>1.2000000000000002</v>
      </c>
      <c r="N1284" s="12">
        <v>0</v>
      </c>
      <c r="O1284" s="12">
        <v>0</v>
      </c>
      <c r="P1284" s="12">
        <v>7</v>
      </c>
      <c r="Q1284" s="87">
        <v>0</v>
      </c>
      <c r="R1284" s="12">
        <v>0</v>
      </c>
      <c r="S1284" s="7">
        <v>1.97</v>
      </c>
      <c r="T1284" s="12">
        <f>STOCK[[#This Row],[Costo Unitario (USD)]]+STOCK[[#This Row],[Costo Envío (USD)]]+STOCK[[#This Row],[Comisión 10%]]</f>
        <v>10.170000000000002</v>
      </c>
      <c r="U1284" s="12">
        <f>STOCK[[#This Row],[Costo total]]*1.5</f>
        <v>15.255000000000003</v>
      </c>
      <c r="V1284" s="12">
        <v>12</v>
      </c>
      <c r="W1284" s="12">
        <f>STOCK[[#This Row],[Precio Final]]-STOCK[[#This Row],[Costo total]]</f>
        <v>1.8299999999999983</v>
      </c>
      <c r="X1284" s="12">
        <f>STOCK[[#This Row],[Ganancia Unitaria]]*STOCK[[#This Row],[Salidas]]</f>
        <v>1.8299999999999983</v>
      </c>
      <c r="AA1284" s="12">
        <f>STOCK[[#This Row],[Costo total]]*STOCK[[#This Row],[Entradas]]</f>
        <v>10.170000000000002</v>
      </c>
      <c r="AB1284" s="12">
        <f>STOCK[[#This Row],[Stock Actual]]*STOCK[[#This Row],[Costo total]]</f>
        <v>0</v>
      </c>
    </row>
    <row r="1285" spans="1:28" s="7" customFormat="1" ht="50" customHeight="1" x14ac:dyDescent="0.15">
      <c r="A1285" s="7" t="s">
        <v>2937</v>
      </c>
      <c r="B1285" s="70"/>
      <c r="C1285" s="7" t="s">
        <v>4</v>
      </c>
      <c r="D1285" s="7" t="s">
        <v>2366</v>
      </c>
      <c r="E1285" s="7" t="s">
        <v>2923</v>
      </c>
      <c r="F1285" s="7" t="s">
        <v>243</v>
      </c>
      <c r="H1285" s="7">
        <f>STOCK[[#This Row],[Precio Final]]</f>
        <v>12</v>
      </c>
      <c r="I1285" s="7">
        <f>STOCK[[#This Row],[Precio Venta Ideal (x1.5)]]</f>
        <v>15.255000000000003</v>
      </c>
      <c r="J1285" s="8">
        <v>1</v>
      </c>
      <c r="K1285" s="8">
        <f>SUMIFS(VENTAS[Cantidad],VENTAS[Código del producto Vendido],STOCK[[#This Row],[Code]])</f>
        <v>1</v>
      </c>
      <c r="L1285" s="8">
        <f>STOCK[[#This Row],[Entradas]]-STOCK[[#This Row],[Salidas]]</f>
        <v>0</v>
      </c>
      <c r="M1285" s="7">
        <f>STOCK[[#This Row],[Precio Final]]*10%</f>
        <v>1.2000000000000002</v>
      </c>
      <c r="N1285" s="7">
        <v>0</v>
      </c>
      <c r="O1285" s="7">
        <v>0</v>
      </c>
      <c r="P1285" s="7">
        <v>7</v>
      </c>
      <c r="Q1285" s="8">
        <v>0</v>
      </c>
      <c r="R1285" s="7">
        <v>0</v>
      </c>
      <c r="S1285" s="7">
        <v>1.97</v>
      </c>
      <c r="T1285" s="12">
        <f>STOCK[[#This Row],[Costo Unitario (USD)]]+STOCK[[#This Row],[Costo Envío (USD)]]+STOCK[[#This Row],[Comisión 10%]]</f>
        <v>10.170000000000002</v>
      </c>
      <c r="U1285" s="7">
        <f>STOCK[[#This Row],[Costo total]]*1.5</f>
        <v>15.255000000000003</v>
      </c>
      <c r="V1285" s="7">
        <v>12</v>
      </c>
      <c r="W1285" s="7">
        <f>STOCK[[#This Row],[Precio Final]]-STOCK[[#This Row],[Costo total]]</f>
        <v>1.8299999999999983</v>
      </c>
      <c r="X1285" s="7">
        <f>STOCK[[#This Row],[Ganancia Unitaria]]*STOCK[[#This Row],[Salidas]]</f>
        <v>1.8299999999999983</v>
      </c>
      <c r="AA1285" s="7">
        <f>STOCK[[#This Row],[Costo total]]*STOCK[[#This Row],[Entradas]]</f>
        <v>10.170000000000002</v>
      </c>
      <c r="AB1285" s="7">
        <f>STOCK[[#This Row],[Stock Actual]]*STOCK[[#This Row],[Costo total]]</f>
        <v>0</v>
      </c>
    </row>
    <row r="1286" spans="1:28" s="12" customFormat="1" ht="50" customHeight="1" x14ac:dyDescent="0.15">
      <c r="A1286" s="12" t="s">
        <v>2938</v>
      </c>
      <c r="B1286" s="70"/>
      <c r="C1286" s="12" t="s">
        <v>4</v>
      </c>
      <c r="D1286" s="12" t="s">
        <v>2366</v>
      </c>
      <c r="E1286" s="12" t="s">
        <v>2927</v>
      </c>
      <c r="F1286" s="12" t="s">
        <v>243</v>
      </c>
      <c r="H1286" s="12">
        <f>STOCK[[#This Row],[Precio Final]]</f>
        <v>13</v>
      </c>
      <c r="I1286" s="12">
        <f>STOCK[[#This Row],[Precio Venta Ideal (x1.5)]]</f>
        <v>12.450000000000001</v>
      </c>
      <c r="J1286" s="87">
        <v>2</v>
      </c>
      <c r="K1286" s="87">
        <f>SUMIFS(VENTAS[Cantidad],VENTAS[Código del producto Vendido],STOCK[[#This Row],[Code]])</f>
        <v>0</v>
      </c>
      <c r="L1286" s="87">
        <f>STOCK[[#This Row],[Entradas]]-STOCK[[#This Row],[Salidas]]</f>
        <v>2</v>
      </c>
      <c r="M1286" s="12">
        <f>STOCK[[#This Row],[Precio Final]]*10%</f>
        <v>1.3</v>
      </c>
      <c r="N1286" s="12">
        <v>0</v>
      </c>
      <c r="O1286" s="12">
        <v>0</v>
      </c>
      <c r="P1286" s="12">
        <v>7</v>
      </c>
      <c r="Q1286" s="87">
        <v>0</v>
      </c>
      <c r="R1286" s="12">
        <v>0</v>
      </c>
      <c r="S1286" s="7">
        <v>0</v>
      </c>
      <c r="T1286" s="12">
        <f>STOCK[[#This Row],[Costo Unitario (USD)]]+STOCK[[#This Row],[Costo Envío (USD)]]+STOCK[[#This Row],[Comisión 10%]]</f>
        <v>8.3000000000000007</v>
      </c>
      <c r="U1286" s="12">
        <f>STOCK[[#This Row],[Costo total]]*1.5</f>
        <v>12.450000000000001</v>
      </c>
      <c r="V1286" s="12">
        <v>13</v>
      </c>
      <c r="W1286" s="12">
        <f>STOCK[[#This Row],[Precio Final]]-STOCK[[#This Row],[Costo total]]</f>
        <v>4.6999999999999993</v>
      </c>
      <c r="X1286" s="12">
        <f>STOCK[[#This Row],[Ganancia Unitaria]]*STOCK[[#This Row],[Salidas]]</f>
        <v>0</v>
      </c>
      <c r="AA1286" s="12">
        <f>STOCK[[#This Row],[Costo total]]*STOCK[[#This Row],[Entradas]]</f>
        <v>16.600000000000001</v>
      </c>
      <c r="AB1286" s="12">
        <f>STOCK[[#This Row],[Stock Actual]]*STOCK[[#This Row],[Costo total]]</f>
        <v>16.600000000000001</v>
      </c>
    </row>
    <row r="1287" spans="1:28" s="7" customFormat="1" ht="50" customHeight="1" x14ac:dyDescent="0.15">
      <c r="A1287" s="7" t="s">
        <v>2939</v>
      </c>
      <c r="B1287" s="70"/>
      <c r="C1287" s="7" t="s">
        <v>4</v>
      </c>
      <c r="D1287" s="7" t="s">
        <v>2366</v>
      </c>
      <c r="E1287" s="7" t="s">
        <v>2928</v>
      </c>
      <c r="F1287" s="7" t="s">
        <v>243</v>
      </c>
      <c r="H1287" s="7">
        <f>STOCK[[#This Row],[Precio Final]]</f>
        <v>13</v>
      </c>
      <c r="I1287" s="7">
        <f>STOCK[[#This Row],[Precio Venta Ideal (x1.5)]]</f>
        <v>12.450000000000001</v>
      </c>
      <c r="J1287" s="8">
        <v>1</v>
      </c>
      <c r="K1287" s="8">
        <f>SUMIFS(VENTAS[Cantidad],VENTAS[Código del producto Vendido],STOCK[[#This Row],[Code]])</f>
        <v>0</v>
      </c>
      <c r="L1287" s="8">
        <f>STOCK[[#This Row],[Entradas]]-STOCK[[#This Row],[Salidas]]</f>
        <v>1</v>
      </c>
      <c r="M1287" s="7">
        <f>STOCK[[#This Row],[Precio Final]]*10%</f>
        <v>1.3</v>
      </c>
      <c r="N1287" s="7">
        <v>0</v>
      </c>
      <c r="O1287" s="7">
        <v>0</v>
      </c>
      <c r="P1287" s="7">
        <v>7</v>
      </c>
      <c r="Q1287" s="8">
        <v>0</v>
      </c>
      <c r="R1287" s="7">
        <v>0</v>
      </c>
      <c r="S1287" s="7">
        <v>0</v>
      </c>
      <c r="T1287" s="12">
        <f>STOCK[[#This Row],[Costo Unitario (USD)]]+STOCK[[#This Row],[Costo Envío (USD)]]+STOCK[[#This Row],[Comisión 10%]]</f>
        <v>8.3000000000000007</v>
      </c>
      <c r="U1287" s="7">
        <f>STOCK[[#This Row],[Costo total]]*1.5</f>
        <v>12.450000000000001</v>
      </c>
      <c r="V1287" s="7">
        <v>13</v>
      </c>
      <c r="W1287" s="7">
        <f>STOCK[[#This Row],[Precio Final]]-STOCK[[#This Row],[Costo total]]</f>
        <v>4.6999999999999993</v>
      </c>
      <c r="X1287" s="7">
        <f>STOCK[[#This Row],[Ganancia Unitaria]]*STOCK[[#This Row],[Salidas]]</f>
        <v>0</v>
      </c>
      <c r="AA1287" s="7">
        <f>STOCK[[#This Row],[Costo total]]*STOCK[[#This Row],[Entradas]]</f>
        <v>8.3000000000000007</v>
      </c>
      <c r="AB1287" s="7">
        <f>STOCK[[#This Row],[Stock Actual]]*STOCK[[#This Row],[Costo total]]</f>
        <v>8.3000000000000007</v>
      </c>
    </row>
    <row r="1288" spans="1:28" s="12" customFormat="1" ht="50" customHeight="1" x14ac:dyDescent="0.15">
      <c r="A1288" s="12" t="s">
        <v>2940</v>
      </c>
      <c r="B1288" s="70"/>
      <c r="C1288" s="12" t="s">
        <v>4</v>
      </c>
      <c r="D1288" s="12" t="s">
        <v>2366</v>
      </c>
      <c r="E1288" s="12" t="s">
        <v>2930</v>
      </c>
      <c r="F1288" s="12" t="s">
        <v>243</v>
      </c>
      <c r="H1288" s="12">
        <f>STOCK[[#This Row],[Precio Final]]</f>
        <v>13</v>
      </c>
      <c r="I1288" s="12">
        <f>STOCK[[#This Row],[Precio Venta Ideal (x1.5)]]</f>
        <v>12.450000000000001</v>
      </c>
      <c r="J1288" s="87">
        <v>2</v>
      </c>
      <c r="K1288" s="87">
        <f>SUMIFS(VENTAS[Cantidad],VENTAS[Código del producto Vendido],STOCK[[#This Row],[Code]])</f>
        <v>1</v>
      </c>
      <c r="L1288" s="87">
        <f>STOCK[[#This Row],[Entradas]]-STOCK[[#This Row],[Salidas]]</f>
        <v>1</v>
      </c>
      <c r="M1288" s="12">
        <f>STOCK[[#This Row],[Precio Final]]*10%</f>
        <v>1.3</v>
      </c>
      <c r="N1288" s="12">
        <v>0</v>
      </c>
      <c r="O1288" s="12">
        <v>0</v>
      </c>
      <c r="P1288" s="12">
        <v>7</v>
      </c>
      <c r="Q1288" s="87">
        <v>0</v>
      </c>
      <c r="R1288" s="12">
        <v>0</v>
      </c>
      <c r="S1288" s="7">
        <v>0</v>
      </c>
      <c r="T1288" s="12">
        <f>STOCK[[#This Row],[Costo Unitario (USD)]]+STOCK[[#This Row],[Costo Envío (USD)]]+STOCK[[#This Row],[Comisión 10%]]</f>
        <v>8.3000000000000007</v>
      </c>
      <c r="U1288" s="12">
        <f>STOCK[[#This Row],[Costo total]]*1.5</f>
        <v>12.450000000000001</v>
      </c>
      <c r="V1288" s="12">
        <v>13</v>
      </c>
      <c r="W1288" s="12">
        <f>STOCK[[#This Row],[Precio Final]]-STOCK[[#This Row],[Costo total]]</f>
        <v>4.6999999999999993</v>
      </c>
      <c r="X1288" s="12">
        <f>STOCK[[#This Row],[Ganancia Unitaria]]*STOCK[[#This Row],[Salidas]]</f>
        <v>4.6999999999999993</v>
      </c>
      <c r="AA1288" s="12">
        <f>STOCK[[#This Row],[Costo total]]*STOCK[[#This Row],[Entradas]]</f>
        <v>16.600000000000001</v>
      </c>
      <c r="AB1288" s="12">
        <f>STOCK[[#This Row],[Stock Actual]]*STOCK[[#This Row],[Costo total]]</f>
        <v>8.3000000000000007</v>
      </c>
    </row>
    <row r="1289" spans="1:28" s="7" customFormat="1" ht="50" customHeight="1" x14ac:dyDescent="0.15">
      <c r="A1289" s="7" t="s">
        <v>2941</v>
      </c>
      <c r="B1289" s="70"/>
      <c r="C1289" s="7" t="s">
        <v>4</v>
      </c>
      <c r="D1289" s="7" t="s">
        <v>2366</v>
      </c>
      <c r="E1289" s="7" t="s">
        <v>2931</v>
      </c>
      <c r="F1289" s="7" t="s">
        <v>243</v>
      </c>
      <c r="H1289" s="7">
        <f>STOCK[[#This Row],[Precio Final]]</f>
        <v>13</v>
      </c>
      <c r="I1289" s="7">
        <f>STOCK[[#This Row],[Precio Venta Ideal (x1.5)]]</f>
        <v>12.450000000000001</v>
      </c>
      <c r="J1289" s="8">
        <v>1</v>
      </c>
      <c r="K1289" s="8">
        <f>SUMIFS(VENTAS[Cantidad],VENTAS[Código del producto Vendido],STOCK[[#This Row],[Code]])</f>
        <v>0</v>
      </c>
      <c r="L1289" s="8">
        <f>STOCK[[#This Row],[Entradas]]-STOCK[[#This Row],[Salidas]]</f>
        <v>1</v>
      </c>
      <c r="M1289" s="7">
        <f>STOCK[[#This Row],[Precio Final]]*10%</f>
        <v>1.3</v>
      </c>
      <c r="N1289" s="7">
        <v>0</v>
      </c>
      <c r="O1289" s="7">
        <v>0</v>
      </c>
      <c r="P1289" s="7">
        <v>7</v>
      </c>
      <c r="Q1289" s="8">
        <v>0</v>
      </c>
      <c r="R1289" s="7">
        <v>0</v>
      </c>
      <c r="S1289" s="7">
        <v>0</v>
      </c>
      <c r="T1289" s="12">
        <f>STOCK[[#This Row],[Costo Unitario (USD)]]+STOCK[[#This Row],[Costo Envío (USD)]]+STOCK[[#This Row],[Comisión 10%]]</f>
        <v>8.3000000000000007</v>
      </c>
      <c r="U1289" s="7">
        <f>STOCK[[#This Row],[Costo total]]*1.5</f>
        <v>12.450000000000001</v>
      </c>
      <c r="V1289" s="7">
        <v>13</v>
      </c>
      <c r="W1289" s="7">
        <f>STOCK[[#This Row],[Precio Final]]-STOCK[[#This Row],[Costo total]]</f>
        <v>4.6999999999999993</v>
      </c>
      <c r="X1289" s="7">
        <f>STOCK[[#This Row],[Ganancia Unitaria]]*STOCK[[#This Row],[Salidas]]</f>
        <v>0</v>
      </c>
      <c r="AA1289" s="7">
        <f>STOCK[[#This Row],[Costo total]]*STOCK[[#This Row],[Entradas]]</f>
        <v>8.3000000000000007</v>
      </c>
      <c r="AB1289" s="7">
        <f>STOCK[[#This Row],[Stock Actual]]*STOCK[[#This Row],[Costo total]]</f>
        <v>8.3000000000000007</v>
      </c>
    </row>
    <row r="1290" spans="1:28" s="12" customFormat="1" ht="50" customHeight="1" x14ac:dyDescent="0.15">
      <c r="A1290" s="12" t="s">
        <v>2942</v>
      </c>
      <c r="B1290" s="70"/>
      <c r="C1290" s="12" t="s">
        <v>4</v>
      </c>
      <c r="D1290" s="12" t="s">
        <v>2366</v>
      </c>
      <c r="E1290" s="12" t="s">
        <v>2932</v>
      </c>
      <c r="F1290" s="12" t="s">
        <v>243</v>
      </c>
      <c r="H1290" s="12">
        <f>STOCK[[#This Row],[Precio Final]]</f>
        <v>13</v>
      </c>
      <c r="I1290" s="12">
        <f>STOCK[[#This Row],[Precio Venta Ideal (x1.5)]]</f>
        <v>12.450000000000001</v>
      </c>
      <c r="J1290" s="87">
        <v>1</v>
      </c>
      <c r="K1290" s="87">
        <f>SUMIFS(VENTAS[Cantidad],VENTAS[Código del producto Vendido],STOCK[[#This Row],[Code]])</f>
        <v>0</v>
      </c>
      <c r="L1290" s="87">
        <f>STOCK[[#This Row],[Entradas]]-STOCK[[#This Row],[Salidas]]</f>
        <v>1</v>
      </c>
      <c r="M1290" s="12">
        <f>STOCK[[#This Row],[Precio Final]]*10%</f>
        <v>1.3</v>
      </c>
      <c r="N1290" s="12">
        <v>0</v>
      </c>
      <c r="O1290" s="12">
        <v>0</v>
      </c>
      <c r="P1290" s="12">
        <v>7</v>
      </c>
      <c r="Q1290" s="87">
        <v>0</v>
      </c>
      <c r="R1290" s="12">
        <v>0</v>
      </c>
      <c r="S1290" s="7">
        <v>0</v>
      </c>
      <c r="T1290" s="12">
        <f>STOCK[[#This Row],[Costo Unitario (USD)]]+STOCK[[#This Row],[Costo Envío (USD)]]+STOCK[[#This Row],[Comisión 10%]]</f>
        <v>8.3000000000000007</v>
      </c>
      <c r="U1290" s="12">
        <f>STOCK[[#This Row],[Costo total]]*1.5</f>
        <v>12.450000000000001</v>
      </c>
      <c r="V1290" s="12">
        <v>13</v>
      </c>
      <c r="W1290" s="12">
        <f>STOCK[[#This Row],[Precio Final]]-STOCK[[#This Row],[Costo total]]</f>
        <v>4.6999999999999993</v>
      </c>
      <c r="X1290" s="12">
        <f>STOCK[[#This Row],[Ganancia Unitaria]]*STOCK[[#This Row],[Salidas]]</f>
        <v>0</v>
      </c>
      <c r="AA1290" s="12">
        <f>STOCK[[#This Row],[Costo total]]*STOCK[[#This Row],[Entradas]]</f>
        <v>8.3000000000000007</v>
      </c>
      <c r="AB1290" s="12">
        <f>STOCK[[#This Row],[Stock Actual]]*STOCK[[#This Row],[Costo total]]</f>
        <v>8.3000000000000007</v>
      </c>
    </row>
    <row r="1291" spans="1:28" s="7" customFormat="1" ht="50" customHeight="1" x14ac:dyDescent="0.15">
      <c r="A1291" s="7" t="s">
        <v>2943</v>
      </c>
      <c r="B1291" s="70"/>
      <c r="C1291" s="7" t="s">
        <v>4</v>
      </c>
      <c r="D1291" s="7" t="s">
        <v>2366</v>
      </c>
      <c r="E1291" s="7" t="s">
        <v>2935</v>
      </c>
      <c r="F1291" s="7" t="s">
        <v>244</v>
      </c>
      <c r="H1291" s="7">
        <f>STOCK[[#This Row],[Precio Final]]</f>
        <v>13</v>
      </c>
      <c r="I1291" s="7">
        <f>STOCK[[#This Row],[Precio Venta Ideal (x1.5)]]</f>
        <v>12.450000000000001</v>
      </c>
      <c r="J1291" s="8">
        <v>1</v>
      </c>
      <c r="K1291" s="8">
        <f>SUMIFS(VENTAS[Cantidad],VENTAS[Código del producto Vendido],STOCK[[#This Row],[Code]])</f>
        <v>0</v>
      </c>
      <c r="L1291" s="8">
        <f>STOCK[[#This Row],[Entradas]]-STOCK[[#This Row],[Salidas]]</f>
        <v>1</v>
      </c>
      <c r="M1291" s="7">
        <f>STOCK[[#This Row],[Precio Final]]*10%</f>
        <v>1.3</v>
      </c>
      <c r="N1291" s="7">
        <v>0</v>
      </c>
      <c r="O1291" s="7">
        <v>0</v>
      </c>
      <c r="P1291" s="7">
        <v>7</v>
      </c>
      <c r="Q1291" s="8">
        <v>0</v>
      </c>
      <c r="R1291" s="7">
        <v>0</v>
      </c>
      <c r="S1291" s="7">
        <v>0</v>
      </c>
      <c r="T1291" s="12">
        <f>STOCK[[#This Row],[Costo Unitario (USD)]]+STOCK[[#This Row],[Costo Envío (USD)]]+STOCK[[#This Row],[Comisión 10%]]</f>
        <v>8.3000000000000007</v>
      </c>
      <c r="U1291" s="7">
        <f>STOCK[[#This Row],[Costo total]]*1.5</f>
        <v>12.450000000000001</v>
      </c>
      <c r="V1291" s="7">
        <v>13</v>
      </c>
      <c r="W1291" s="7">
        <f>STOCK[[#This Row],[Precio Final]]-STOCK[[#This Row],[Costo total]]</f>
        <v>4.6999999999999993</v>
      </c>
      <c r="X1291" s="7">
        <f>STOCK[[#This Row],[Ganancia Unitaria]]*STOCK[[#This Row],[Salidas]]</f>
        <v>0</v>
      </c>
      <c r="AA1291" s="7">
        <f>STOCK[[#This Row],[Costo total]]*STOCK[[#This Row],[Entradas]]</f>
        <v>8.3000000000000007</v>
      </c>
      <c r="AB1291" s="7">
        <f>STOCK[[#This Row],[Stock Actual]]*STOCK[[#This Row],[Costo total]]</f>
        <v>8.3000000000000007</v>
      </c>
    </row>
    <row r="1292" spans="1:28" s="12" customFormat="1" ht="50" customHeight="1" x14ac:dyDescent="0.15">
      <c r="A1292" s="12" t="s">
        <v>2921</v>
      </c>
      <c r="B1292" s="70"/>
      <c r="C1292" s="12" t="s">
        <v>4</v>
      </c>
      <c r="D1292" s="12" t="s">
        <v>2337</v>
      </c>
      <c r="E1292" s="12" t="s">
        <v>2951</v>
      </c>
      <c r="F1292" s="12" t="s">
        <v>241</v>
      </c>
      <c r="H1292" s="12">
        <f>STOCK[[#This Row],[Precio Final]]</f>
        <v>28</v>
      </c>
      <c r="I1292" s="12">
        <f>STOCK[[#This Row],[Precio Venta Ideal (x1.5)]]</f>
        <v>19.8</v>
      </c>
      <c r="J1292" s="87">
        <v>1</v>
      </c>
      <c r="K1292" s="87">
        <f>SUMIFS(VENTAS[Cantidad],VENTAS[Código del producto Vendido],STOCK[[#This Row],[Code]])</f>
        <v>1</v>
      </c>
      <c r="L1292" s="87">
        <f>STOCK[[#This Row],[Entradas]]-STOCK[[#This Row],[Salidas]]</f>
        <v>0</v>
      </c>
      <c r="M1292" s="12">
        <f>STOCK[[#This Row],[Precio Final]]*10%</f>
        <v>2.8000000000000003</v>
      </c>
      <c r="N1292" s="12">
        <v>0</v>
      </c>
      <c r="O1292" s="12">
        <v>0</v>
      </c>
      <c r="P1292" s="12">
        <v>8.43</v>
      </c>
      <c r="Q1292" s="87">
        <v>0</v>
      </c>
      <c r="R1292" s="12">
        <v>0</v>
      </c>
      <c r="S1292" s="7">
        <v>1.97</v>
      </c>
      <c r="T1292" s="12">
        <f>STOCK[[#This Row],[Costo Unitario (USD)]]+STOCK[[#This Row],[Costo Envío (USD)]]+STOCK[[#This Row],[Comisión 10%]]</f>
        <v>13.200000000000001</v>
      </c>
      <c r="U1292" s="12">
        <f>STOCK[[#This Row],[Costo total]]*1.5</f>
        <v>19.8</v>
      </c>
      <c r="V1292" s="12">
        <v>28</v>
      </c>
      <c r="W1292" s="12">
        <f>STOCK[[#This Row],[Precio Final]]-STOCK[[#This Row],[Costo total]]</f>
        <v>14.799999999999999</v>
      </c>
      <c r="X1292" s="12">
        <f>STOCK[[#This Row],[Ganancia Unitaria]]*STOCK[[#This Row],[Salidas]]</f>
        <v>14.799999999999999</v>
      </c>
      <c r="AA1292" s="12">
        <f>STOCK[[#This Row],[Costo total]]*STOCK[[#This Row],[Entradas]]</f>
        <v>13.200000000000001</v>
      </c>
      <c r="AB1292" s="12">
        <f>STOCK[[#This Row],[Stock Actual]]*STOCK[[#This Row],[Costo total]]</f>
        <v>0</v>
      </c>
    </row>
    <row r="1293" spans="1:28" s="7" customFormat="1" ht="50" customHeight="1" x14ac:dyDescent="0.15">
      <c r="A1293" s="7" t="s">
        <v>2922</v>
      </c>
      <c r="B1293" s="70"/>
      <c r="C1293" s="7" t="s">
        <v>4</v>
      </c>
      <c r="D1293" s="7" t="s">
        <v>2337</v>
      </c>
      <c r="E1293" s="7" t="s">
        <v>2951</v>
      </c>
      <c r="F1293" s="7" t="s">
        <v>243</v>
      </c>
      <c r="H1293" s="7">
        <f>STOCK[[#This Row],[Precio Final]]</f>
        <v>28</v>
      </c>
      <c r="I1293" s="7">
        <f>STOCK[[#This Row],[Precio Venta Ideal (x1.5)]]</f>
        <v>19.8</v>
      </c>
      <c r="J1293" s="8">
        <v>2</v>
      </c>
      <c r="K1293" s="8">
        <f>SUMIFS(VENTAS[Cantidad],VENTAS[Código del producto Vendido],STOCK[[#This Row],[Code]])</f>
        <v>2</v>
      </c>
      <c r="L1293" s="8">
        <f>STOCK[[#This Row],[Entradas]]-STOCK[[#This Row],[Salidas]]</f>
        <v>0</v>
      </c>
      <c r="M1293" s="7">
        <f>STOCK[[#This Row],[Precio Final]]*10%</f>
        <v>2.8000000000000003</v>
      </c>
      <c r="N1293" s="7">
        <v>0</v>
      </c>
      <c r="O1293" s="7">
        <v>0</v>
      </c>
      <c r="P1293" s="7">
        <v>8.43</v>
      </c>
      <c r="Q1293" s="8">
        <v>0</v>
      </c>
      <c r="R1293" s="7">
        <v>0</v>
      </c>
      <c r="S1293" s="7">
        <v>1.97</v>
      </c>
      <c r="T1293" s="12">
        <f>STOCK[[#This Row],[Costo Unitario (USD)]]+STOCK[[#This Row],[Costo Envío (USD)]]+STOCK[[#This Row],[Comisión 10%]]</f>
        <v>13.200000000000001</v>
      </c>
      <c r="U1293" s="7">
        <f>STOCK[[#This Row],[Costo total]]*1.5</f>
        <v>19.8</v>
      </c>
      <c r="V1293" s="7">
        <v>28</v>
      </c>
      <c r="W1293" s="7">
        <f>STOCK[[#This Row],[Precio Final]]-STOCK[[#This Row],[Costo total]]</f>
        <v>14.799999999999999</v>
      </c>
      <c r="X1293" s="7">
        <f>STOCK[[#This Row],[Ganancia Unitaria]]*STOCK[[#This Row],[Salidas]]</f>
        <v>29.599999999999998</v>
      </c>
      <c r="AA1293" s="7">
        <f>STOCK[[#This Row],[Costo total]]*STOCK[[#This Row],[Entradas]]</f>
        <v>26.400000000000002</v>
      </c>
      <c r="AB1293" s="7">
        <f>STOCK[[#This Row],[Stock Actual]]*STOCK[[#This Row],[Costo total]]</f>
        <v>0</v>
      </c>
    </row>
    <row r="1294" spans="1:28" s="12" customFormat="1" ht="50" customHeight="1" x14ac:dyDescent="0.15">
      <c r="A1294" s="12" t="s">
        <v>2924</v>
      </c>
      <c r="B1294" s="70"/>
      <c r="C1294" s="12" t="s">
        <v>4</v>
      </c>
      <c r="D1294" s="12" t="s">
        <v>1952</v>
      </c>
      <c r="E1294" s="12" t="s">
        <v>2951</v>
      </c>
      <c r="F1294" s="12" t="s">
        <v>244</v>
      </c>
      <c r="H1294" s="12">
        <f>STOCK[[#This Row],[Precio Final]]</f>
        <v>28</v>
      </c>
      <c r="I1294" s="12">
        <f>STOCK[[#This Row],[Precio Venta Ideal (x1.5)]]</f>
        <v>19.815000000000001</v>
      </c>
      <c r="J1294" s="87">
        <v>2</v>
      </c>
      <c r="K1294" s="87">
        <f>SUMIFS(VENTAS[Cantidad],VENTAS[Código del producto Vendido],STOCK[[#This Row],[Code]])</f>
        <v>1</v>
      </c>
      <c r="L1294" s="87">
        <f>STOCK[[#This Row],[Entradas]]-STOCK[[#This Row],[Salidas]]</f>
        <v>1</v>
      </c>
      <c r="M1294" s="12">
        <f>STOCK[[#This Row],[Precio Final]]*10%</f>
        <v>2.8000000000000003</v>
      </c>
      <c r="N1294" s="12">
        <v>0</v>
      </c>
      <c r="O1294" s="12">
        <v>0</v>
      </c>
      <c r="P1294" s="7">
        <v>8.44</v>
      </c>
      <c r="Q1294" s="87">
        <v>0</v>
      </c>
      <c r="R1294" s="12">
        <v>0</v>
      </c>
      <c r="S1294" s="7">
        <v>1.97</v>
      </c>
      <c r="T1294" s="12">
        <f>STOCK[[#This Row],[Costo Unitario (USD)]]+STOCK[[#This Row],[Costo Envío (USD)]]+STOCK[[#This Row],[Comisión 10%]]</f>
        <v>13.21</v>
      </c>
      <c r="U1294" s="12">
        <f>STOCK[[#This Row],[Costo total]]*1.5</f>
        <v>19.815000000000001</v>
      </c>
      <c r="V1294" s="12">
        <v>28</v>
      </c>
      <c r="W1294" s="12">
        <f>STOCK[[#This Row],[Precio Final]]-STOCK[[#This Row],[Costo total]]</f>
        <v>14.79</v>
      </c>
      <c r="X1294" s="12">
        <f>STOCK[[#This Row],[Ganancia Unitaria]]*STOCK[[#This Row],[Salidas]]</f>
        <v>14.79</v>
      </c>
      <c r="AA1294" s="12">
        <f>STOCK[[#This Row],[Costo total]]*STOCK[[#This Row],[Entradas]]</f>
        <v>26.42</v>
      </c>
      <c r="AB1294" s="12">
        <f>STOCK[[#This Row],[Stock Actual]]*STOCK[[#This Row],[Costo total]]</f>
        <v>13.21</v>
      </c>
    </row>
    <row r="1295" spans="1:28" s="7" customFormat="1" ht="50" customHeight="1" x14ac:dyDescent="0.15">
      <c r="A1295" s="7" t="s">
        <v>2925</v>
      </c>
      <c r="B1295" s="70"/>
      <c r="C1295" s="7" t="s">
        <v>4</v>
      </c>
      <c r="D1295" s="7" t="s">
        <v>1952</v>
      </c>
      <c r="E1295" s="7" t="s">
        <v>2951</v>
      </c>
      <c r="F1295" s="7" t="s">
        <v>239</v>
      </c>
      <c r="H1295" s="7">
        <f>STOCK[[#This Row],[Precio Final]]</f>
        <v>28</v>
      </c>
      <c r="I1295" s="7">
        <f>STOCK[[#This Row],[Precio Venta Ideal (x1.5)]]</f>
        <v>19.8</v>
      </c>
      <c r="J1295" s="8">
        <v>2</v>
      </c>
      <c r="K1295" s="8">
        <f>SUMIFS(VENTAS[Cantidad],VENTAS[Código del producto Vendido],STOCK[[#This Row],[Code]])</f>
        <v>1</v>
      </c>
      <c r="L1295" s="8">
        <f>STOCK[[#This Row],[Entradas]]-STOCK[[#This Row],[Salidas]]</f>
        <v>1</v>
      </c>
      <c r="M1295" s="7">
        <f>STOCK[[#This Row],[Precio Final]]*10%</f>
        <v>2.8000000000000003</v>
      </c>
      <c r="N1295" s="7">
        <v>0</v>
      </c>
      <c r="O1295" s="7">
        <v>0</v>
      </c>
      <c r="P1295" s="7">
        <v>8.43</v>
      </c>
      <c r="Q1295" s="8">
        <v>0</v>
      </c>
      <c r="R1295" s="7">
        <v>0</v>
      </c>
      <c r="S1295" s="7">
        <v>1.97</v>
      </c>
      <c r="T1295" s="12">
        <f>STOCK[[#This Row],[Costo Unitario (USD)]]+STOCK[[#This Row],[Costo Envío (USD)]]+STOCK[[#This Row],[Comisión 10%]]</f>
        <v>13.200000000000001</v>
      </c>
      <c r="U1295" s="7">
        <f>STOCK[[#This Row],[Costo total]]*1.5</f>
        <v>19.8</v>
      </c>
      <c r="V1295" s="7">
        <v>28</v>
      </c>
      <c r="W1295" s="7">
        <f>STOCK[[#This Row],[Precio Final]]-STOCK[[#This Row],[Costo total]]</f>
        <v>14.799999999999999</v>
      </c>
      <c r="X1295" s="7">
        <f>STOCK[[#This Row],[Ganancia Unitaria]]*STOCK[[#This Row],[Salidas]]</f>
        <v>14.799999999999999</v>
      </c>
      <c r="AA1295" s="7">
        <f>STOCK[[#This Row],[Costo total]]*STOCK[[#This Row],[Entradas]]</f>
        <v>26.400000000000002</v>
      </c>
      <c r="AB1295" s="7">
        <f>STOCK[[#This Row],[Stock Actual]]*STOCK[[#This Row],[Costo total]]</f>
        <v>13.200000000000001</v>
      </c>
    </row>
    <row r="1296" spans="1:28" s="12" customFormat="1" ht="50" customHeight="1" x14ac:dyDescent="0.15">
      <c r="A1296" s="12" t="s">
        <v>2926</v>
      </c>
      <c r="B1296" s="70"/>
      <c r="C1296" s="12" t="s">
        <v>4</v>
      </c>
      <c r="D1296" s="12" t="s">
        <v>2366</v>
      </c>
      <c r="E1296" s="12" t="s">
        <v>2956</v>
      </c>
      <c r="F1296" s="12" t="s">
        <v>241</v>
      </c>
      <c r="H1296" s="12">
        <f>STOCK[[#This Row],[Precio Final]]</f>
        <v>20</v>
      </c>
      <c r="I1296" s="12">
        <f>STOCK[[#This Row],[Precio Venta Ideal (x1.5)]]</f>
        <v>22.725000000000001</v>
      </c>
      <c r="J1296" s="87">
        <v>1</v>
      </c>
      <c r="K1296" s="87">
        <f>SUMIFS(VENTAS[Cantidad],VENTAS[Código del producto Vendido],STOCK[[#This Row],[Code]])</f>
        <v>1</v>
      </c>
      <c r="L1296" s="87">
        <f>STOCK[[#This Row],[Entradas]]-STOCK[[#This Row],[Salidas]]</f>
        <v>0</v>
      </c>
      <c r="M1296" s="12">
        <f>STOCK[[#This Row],[Precio Final]]*10%</f>
        <v>2</v>
      </c>
      <c r="N1296" s="12">
        <v>0</v>
      </c>
      <c r="O1296" s="12">
        <v>0</v>
      </c>
      <c r="P1296" s="12">
        <v>11.18</v>
      </c>
      <c r="Q1296" s="87">
        <v>0</v>
      </c>
      <c r="R1296" s="12">
        <v>0</v>
      </c>
      <c r="S1296" s="7">
        <v>1.97</v>
      </c>
      <c r="T1296" s="12">
        <f>STOCK[[#This Row],[Costo Unitario (USD)]]+STOCK[[#This Row],[Costo Envío (USD)]]+STOCK[[#This Row],[Comisión 10%]]</f>
        <v>15.15</v>
      </c>
      <c r="U1296" s="12">
        <f>STOCK[[#This Row],[Costo total]]*1.5</f>
        <v>22.725000000000001</v>
      </c>
      <c r="V1296" s="12">
        <v>20</v>
      </c>
      <c r="W1296" s="12">
        <f>STOCK[[#This Row],[Precio Final]]-STOCK[[#This Row],[Costo total]]</f>
        <v>4.8499999999999996</v>
      </c>
      <c r="X1296" s="12">
        <f>STOCK[[#This Row],[Ganancia Unitaria]]*STOCK[[#This Row],[Salidas]]</f>
        <v>4.8499999999999996</v>
      </c>
      <c r="AA1296" s="12">
        <f>STOCK[[#This Row],[Costo total]]*STOCK[[#This Row],[Entradas]]</f>
        <v>15.15</v>
      </c>
      <c r="AB1296" s="12">
        <f>STOCK[[#This Row],[Stock Actual]]*STOCK[[#This Row],[Costo total]]</f>
        <v>0</v>
      </c>
    </row>
    <row r="1297" spans="1:29" s="7" customFormat="1" ht="50" customHeight="1" x14ac:dyDescent="0.15">
      <c r="A1297" s="7" t="s">
        <v>2929</v>
      </c>
      <c r="B1297" s="70"/>
      <c r="C1297" s="7" t="s">
        <v>4</v>
      </c>
      <c r="D1297" s="7" t="s">
        <v>2366</v>
      </c>
      <c r="E1297" s="7" t="s">
        <v>2957</v>
      </c>
      <c r="F1297" s="7" t="s">
        <v>238</v>
      </c>
      <c r="H1297" s="7">
        <f>STOCK[[#This Row],[Precio Final]]</f>
        <v>8</v>
      </c>
      <c r="I1297" s="7">
        <f>STOCK[[#This Row],[Precio Venta Ideal (x1.5)]]</f>
        <v>8.07</v>
      </c>
      <c r="J1297" s="8">
        <v>1</v>
      </c>
      <c r="K1297" s="8">
        <f>SUMIFS(VENTAS[Cantidad],VENTAS[Código del producto Vendido],STOCK[[#This Row],[Code]])</f>
        <v>1</v>
      </c>
      <c r="L1297" s="8">
        <f>STOCK[[#This Row],[Entradas]]-STOCK[[#This Row],[Salidas]]</f>
        <v>0</v>
      </c>
      <c r="M1297" s="7">
        <f>STOCK[[#This Row],[Precio Final]]*10%</f>
        <v>0.8</v>
      </c>
      <c r="N1297" s="7">
        <v>0</v>
      </c>
      <c r="O1297" s="7">
        <v>0</v>
      </c>
      <c r="P1297" s="7">
        <v>2.61</v>
      </c>
      <c r="Q1297" s="8">
        <v>0</v>
      </c>
      <c r="R1297" s="7">
        <v>0</v>
      </c>
      <c r="S1297" s="7">
        <v>1.97</v>
      </c>
      <c r="T1297" s="12">
        <f>STOCK[[#This Row],[Costo Unitario (USD)]]+STOCK[[#This Row],[Costo Envío (USD)]]+STOCK[[#This Row],[Comisión 10%]]</f>
        <v>5.38</v>
      </c>
      <c r="U1297" s="7">
        <f>STOCK[[#This Row],[Costo total]]*1.5</f>
        <v>8.07</v>
      </c>
      <c r="V1297" s="7">
        <v>8</v>
      </c>
      <c r="W1297" s="7">
        <f>STOCK[[#This Row],[Precio Final]]-STOCK[[#This Row],[Costo total]]</f>
        <v>2.62</v>
      </c>
      <c r="X1297" s="7">
        <f>STOCK[[#This Row],[Ganancia Unitaria]]*STOCK[[#This Row],[Salidas]]</f>
        <v>2.62</v>
      </c>
      <c r="AA1297" s="7">
        <f>STOCK[[#This Row],[Costo total]]*STOCK[[#This Row],[Entradas]]</f>
        <v>5.38</v>
      </c>
      <c r="AB1297" s="7">
        <f>STOCK[[#This Row],[Stock Actual]]*STOCK[[#This Row],[Costo total]]</f>
        <v>0</v>
      </c>
    </row>
    <row r="1298" spans="1:29" s="12" customFormat="1" ht="50" customHeight="1" x14ac:dyDescent="0.15">
      <c r="A1298" s="12" t="s">
        <v>2933</v>
      </c>
      <c r="B1298" s="70"/>
      <c r="C1298" s="12" t="s">
        <v>4</v>
      </c>
      <c r="D1298" s="12" t="s">
        <v>2366</v>
      </c>
      <c r="E1298" s="12" t="s">
        <v>2954</v>
      </c>
      <c r="F1298" s="12" t="s">
        <v>238</v>
      </c>
      <c r="H1298" s="12">
        <f>STOCK[[#This Row],[Precio Final]]</f>
        <v>5</v>
      </c>
      <c r="I1298" s="12">
        <f>STOCK[[#This Row],[Precio Venta Ideal (x1.5)]]</f>
        <v>4.26</v>
      </c>
      <c r="J1298" s="87">
        <v>1</v>
      </c>
      <c r="K1298" s="87">
        <f>SUMIFS(VENTAS[Cantidad],VENTAS[Código del producto Vendido],STOCK[[#This Row],[Code]])</f>
        <v>0</v>
      </c>
      <c r="L1298" s="87">
        <f>STOCK[[#This Row],[Entradas]]-STOCK[[#This Row],[Salidas]]</f>
        <v>1</v>
      </c>
      <c r="M1298" s="12">
        <f>STOCK[[#This Row],[Precio Final]]*10%</f>
        <v>0.5</v>
      </c>
      <c r="N1298" s="12">
        <v>0</v>
      </c>
      <c r="O1298" s="12">
        <v>0</v>
      </c>
      <c r="P1298" s="12">
        <v>1.84</v>
      </c>
      <c r="Q1298" s="87">
        <v>0</v>
      </c>
      <c r="R1298" s="12">
        <v>0</v>
      </c>
      <c r="S1298" s="7">
        <v>0.5</v>
      </c>
      <c r="T1298" s="12">
        <f>STOCK[[#This Row],[Costo Unitario (USD)]]+STOCK[[#This Row],[Costo Envío (USD)]]+STOCK[[#This Row],[Comisión 10%]]</f>
        <v>2.84</v>
      </c>
      <c r="U1298" s="12">
        <f>STOCK[[#This Row],[Costo total]]*1.5</f>
        <v>4.26</v>
      </c>
      <c r="V1298" s="12">
        <v>5</v>
      </c>
      <c r="W1298" s="12">
        <f>STOCK[[#This Row],[Precio Final]]-STOCK[[#This Row],[Costo total]]</f>
        <v>2.16</v>
      </c>
      <c r="X1298" s="12">
        <f>STOCK[[#This Row],[Ganancia Unitaria]]*STOCK[[#This Row],[Salidas]]</f>
        <v>0</v>
      </c>
      <c r="AA1298" s="12">
        <f>STOCK[[#This Row],[Costo total]]*STOCK[[#This Row],[Entradas]]</f>
        <v>2.84</v>
      </c>
      <c r="AB1298" s="12">
        <f>STOCK[[#This Row],[Stock Actual]]*STOCK[[#This Row],[Costo total]]</f>
        <v>2.84</v>
      </c>
    </row>
    <row r="1299" spans="1:29" s="7" customFormat="1" ht="50" customHeight="1" x14ac:dyDescent="0.15">
      <c r="A1299" s="7" t="s">
        <v>2934</v>
      </c>
      <c r="B1299" s="70"/>
      <c r="C1299" s="7" t="s">
        <v>4</v>
      </c>
      <c r="D1299" s="7" t="s">
        <v>2366</v>
      </c>
      <c r="E1299" s="7" t="s">
        <v>2955</v>
      </c>
      <c r="F1299" s="7" t="s">
        <v>238</v>
      </c>
      <c r="H1299" s="7">
        <f>STOCK[[#This Row],[Precio Final]]</f>
        <v>22</v>
      </c>
      <c r="I1299" s="7">
        <f>STOCK[[#This Row],[Precio Venta Ideal (x1.5)]]</f>
        <v>22.335000000000001</v>
      </c>
      <c r="J1299" s="8">
        <v>1</v>
      </c>
      <c r="K1299" s="8">
        <f>SUMIFS(VENTAS[Cantidad],VENTAS[Código del producto Vendido],STOCK[[#This Row],[Code]])</f>
        <v>0</v>
      </c>
      <c r="L1299" s="8">
        <f>STOCK[[#This Row],[Entradas]]-STOCK[[#This Row],[Salidas]]</f>
        <v>1</v>
      </c>
      <c r="M1299" s="7">
        <f>STOCK[[#This Row],[Precio Final]]*10%</f>
        <v>2.2000000000000002</v>
      </c>
      <c r="N1299" s="7">
        <v>0</v>
      </c>
      <c r="O1299" s="7">
        <v>0</v>
      </c>
      <c r="P1299" s="7">
        <v>10.72</v>
      </c>
      <c r="Q1299" s="8">
        <v>0</v>
      </c>
      <c r="R1299" s="7">
        <v>0</v>
      </c>
      <c r="S1299" s="7">
        <v>1.97</v>
      </c>
      <c r="T1299" s="12">
        <f>STOCK[[#This Row],[Costo Unitario (USD)]]+STOCK[[#This Row],[Costo Envío (USD)]]+STOCK[[#This Row],[Comisión 10%]]</f>
        <v>14.89</v>
      </c>
      <c r="U1299" s="7">
        <f>STOCK[[#This Row],[Costo total]]*1.5</f>
        <v>22.335000000000001</v>
      </c>
      <c r="V1299" s="7">
        <v>22</v>
      </c>
      <c r="W1299" s="7">
        <f>STOCK[[#This Row],[Precio Final]]-STOCK[[#This Row],[Costo total]]</f>
        <v>7.1099999999999994</v>
      </c>
      <c r="X1299" s="7">
        <f>STOCK[[#This Row],[Ganancia Unitaria]]*STOCK[[#This Row],[Salidas]]</f>
        <v>0</v>
      </c>
      <c r="AA1299" s="7">
        <f>STOCK[[#This Row],[Costo total]]*STOCK[[#This Row],[Entradas]]</f>
        <v>14.89</v>
      </c>
      <c r="AB1299" s="7">
        <f>STOCK[[#This Row],[Stock Actual]]*STOCK[[#This Row],[Costo total]]</f>
        <v>14.89</v>
      </c>
    </row>
    <row r="1300" spans="1:29" s="12" customFormat="1" ht="50" customHeight="1" x14ac:dyDescent="0.15">
      <c r="A1300" s="12" t="s">
        <v>2952</v>
      </c>
      <c r="B1300" s="70"/>
      <c r="C1300" s="12" t="s">
        <v>4</v>
      </c>
      <c r="D1300" s="12" t="s">
        <v>2331</v>
      </c>
      <c r="E1300" s="12" t="s">
        <v>3036</v>
      </c>
      <c r="F1300" s="12" t="s">
        <v>238</v>
      </c>
      <c r="H1300" s="12">
        <f>STOCK[[#This Row],[Precio Final]]</f>
        <v>20</v>
      </c>
      <c r="I1300" s="12">
        <f>STOCK[[#This Row],[Precio Venta Ideal (x1.5)]]</f>
        <v>18.165000000000003</v>
      </c>
      <c r="J1300" s="87">
        <v>1</v>
      </c>
      <c r="K1300" s="87">
        <f>SUMIFS(VENTAS[Cantidad],VENTAS[Código del producto Vendido],STOCK[[#This Row],[Code]])</f>
        <v>0</v>
      </c>
      <c r="L1300" s="87">
        <f>STOCK[[#This Row],[Entradas]]-STOCK[[#This Row],[Salidas]]</f>
        <v>1</v>
      </c>
      <c r="M1300" s="12">
        <f>STOCK[[#This Row],[Precio Final]]*10%</f>
        <v>2</v>
      </c>
      <c r="N1300" s="12">
        <v>0</v>
      </c>
      <c r="O1300" s="12">
        <v>0</v>
      </c>
      <c r="P1300" s="12">
        <v>8.14</v>
      </c>
      <c r="Q1300" s="87">
        <v>0</v>
      </c>
      <c r="R1300" s="12">
        <v>0</v>
      </c>
      <c r="S1300" s="7">
        <v>1.97</v>
      </c>
      <c r="T1300" s="12">
        <f>STOCK[[#This Row],[Costo Unitario (USD)]]+STOCK[[#This Row],[Costo Envío (USD)]]+STOCK[[#This Row],[Comisión 10%]]</f>
        <v>12.110000000000001</v>
      </c>
      <c r="U1300" s="12">
        <f>STOCK[[#This Row],[Costo total]]*1.5</f>
        <v>18.165000000000003</v>
      </c>
      <c r="V1300" s="12">
        <v>20</v>
      </c>
      <c r="W1300" s="12">
        <f>STOCK[[#This Row],[Precio Final]]-STOCK[[#This Row],[Costo total]]</f>
        <v>7.8899999999999988</v>
      </c>
      <c r="X1300" s="12">
        <f>STOCK[[#This Row],[Ganancia Unitaria]]*STOCK[[#This Row],[Salidas]]</f>
        <v>0</v>
      </c>
      <c r="AA1300" s="12">
        <f>STOCK[[#This Row],[Costo total]]*STOCK[[#This Row],[Entradas]]</f>
        <v>12.110000000000001</v>
      </c>
      <c r="AB1300" s="12">
        <f>STOCK[[#This Row],[Stock Actual]]*STOCK[[#This Row],[Costo total]]</f>
        <v>12.110000000000001</v>
      </c>
    </row>
    <row r="1301" spans="1:29" s="7" customFormat="1" ht="50" customHeight="1" x14ac:dyDescent="0.15">
      <c r="A1301" s="7" t="s">
        <v>2953</v>
      </c>
      <c r="B1301" s="70"/>
      <c r="C1301" s="7" t="s">
        <v>4</v>
      </c>
      <c r="D1301" s="7" t="s">
        <v>2331</v>
      </c>
      <c r="E1301" s="7" t="s">
        <v>3037</v>
      </c>
      <c r="F1301" s="7" t="s">
        <v>241</v>
      </c>
      <c r="H1301" s="7">
        <f>STOCK[[#This Row],[Precio Final]]</f>
        <v>18</v>
      </c>
      <c r="I1301" s="7">
        <f>STOCK[[#This Row],[Precio Venta Ideal (x1.5)]]</f>
        <v>17.880000000000003</v>
      </c>
      <c r="J1301" s="8">
        <v>1</v>
      </c>
      <c r="K1301" s="8">
        <f>SUMIFS(VENTAS[Cantidad],VENTAS[Código del producto Vendido],STOCK[[#This Row],[Code]])</f>
        <v>1</v>
      </c>
      <c r="L1301" s="8">
        <f>STOCK[[#This Row],[Entradas]]-STOCK[[#This Row],[Salidas]]</f>
        <v>0</v>
      </c>
      <c r="M1301" s="7">
        <f>STOCK[[#This Row],[Precio Final]]*10%</f>
        <v>1.8</v>
      </c>
      <c r="N1301" s="7">
        <v>0</v>
      </c>
      <c r="O1301" s="7">
        <v>0</v>
      </c>
      <c r="P1301" s="7">
        <v>8.15</v>
      </c>
      <c r="Q1301" s="8">
        <v>0</v>
      </c>
      <c r="R1301" s="7">
        <v>0</v>
      </c>
      <c r="S1301" s="7">
        <v>1.97</v>
      </c>
      <c r="T1301" s="12">
        <f>STOCK[[#This Row],[Costo Unitario (USD)]]+STOCK[[#This Row],[Costo Envío (USD)]]+STOCK[[#This Row],[Comisión 10%]]</f>
        <v>11.920000000000002</v>
      </c>
      <c r="U1301" s="7">
        <f>STOCK[[#This Row],[Costo total]]*1.5</f>
        <v>17.880000000000003</v>
      </c>
      <c r="V1301" s="7">
        <v>18</v>
      </c>
      <c r="W1301" s="7">
        <f>STOCK[[#This Row],[Precio Final]]-STOCK[[#This Row],[Costo total]]</f>
        <v>6.0799999999999983</v>
      </c>
      <c r="X1301" s="7">
        <f>STOCK[[#This Row],[Ganancia Unitaria]]*STOCK[[#This Row],[Salidas]]</f>
        <v>6.0799999999999983</v>
      </c>
      <c r="AA1301" s="7">
        <f>STOCK[[#This Row],[Costo total]]*STOCK[[#This Row],[Entradas]]</f>
        <v>11.920000000000002</v>
      </c>
      <c r="AB1301" s="7">
        <f>STOCK[[#This Row],[Stock Actual]]*STOCK[[#This Row],[Costo total]]</f>
        <v>0</v>
      </c>
    </row>
    <row r="1302" spans="1:29" s="12" customFormat="1" ht="50" customHeight="1" x14ac:dyDescent="0.15">
      <c r="A1302" s="12" t="s">
        <v>2958</v>
      </c>
      <c r="B1302" s="70"/>
      <c r="C1302" s="12" t="s">
        <v>4</v>
      </c>
      <c r="D1302" s="12" t="s">
        <v>2337</v>
      </c>
      <c r="E1302" s="12" t="s">
        <v>2959</v>
      </c>
      <c r="F1302" s="12" t="s">
        <v>241</v>
      </c>
      <c r="H1302" s="12">
        <f>STOCK[[#This Row],[Precio Final]]</f>
        <v>25</v>
      </c>
      <c r="I1302" s="12">
        <f>STOCK[[#This Row],[Precio Venta Ideal (x1.5)]]</f>
        <v>22.17</v>
      </c>
      <c r="J1302" s="87">
        <v>1</v>
      </c>
      <c r="K1302" s="87">
        <f>SUMIFS(VENTAS[Cantidad],VENTAS[Código del producto Vendido],STOCK[[#This Row],[Code]])</f>
        <v>1</v>
      </c>
      <c r="L1302" s="87">
        <f>STOCK[[#This Row],[Entradas]]-STOCK[[#This Row],[Salidas]]</f>
        <v>0</v>
      </c>
      <c r="M1302" s="12">
        <f>STOCK[[#This Row],[Precio Final]]*10%</f>
        <v>2.5</v>
      </c>
      <c r="N1302" s="12">
        <v>0</v>
      </c>
      <c r="O1302" s="12">
        <v>0</v>
      </c>
      <c r="P1302" s="12">
        <v>10.31</v>
      </c>
      <c r="Q1302" s="87">
        <v>0</v>
      </c>
      <c r="R1302" s="12">
        <v>0</v>
      </c>
      <c r="S1302" s="7">
        <v>1.97</v>
      </c>
      <c r="T1302" s="12">
        <f>STOCK[[#This Row],[Costo Unitario (USD)]]+STOCK[[#This Row],[Costo Envío (USD)]]+STOCK[[#This Row],[Comisión 10%]]</f>
        <v>14.780000000000001</v>
      </c>
      <c r="U1302" s="12">
        <f>STOCK[[#This Row],[Costo total]]*1.5</f>
        <v>22.17</v>
      </c>
      <c r="V1302" s="12">
        <v>25</v>
      </c>
      <c r="W1302" s="12">
        <f>STOCK[[#This Row],[Precio Final]]-STOCK[[#This Row],[Costo total]]</f>
        <v>10.219999999999999</v>
      </c>
      <c r="X1302" s="12">
        <f>STOCK[[#This Row],[Ganancia Unitaria]]*STOCK[[#This Row],[Salidas]]</f>
        <v>10.219999999999999</v>
      </c>
      <c r="AA1302" s="12">
        <f>STOCK[[#This Row],[Costo total]]*STOCK[[#This Row],[Entradas]]</f>
        <v>14.780000000000001</v>
      </c>
      <c r="AB1302" s="12">
        <f>STOCK[[#This Row],[Stock Actual]]*STOCK[[#This Row],[Costo total]]</f>
        <v>0</v>
      </c>
    </row>
    <row r="1303" spans="1:29" s="7" customFormat="1" ht="50" customHeight="1" x14ac:dyDescent="0.15">
      <c r="A1303" s="7" t="s">
        <v>2995</v>
      </c>
      <c r="B1303" s="70"/>
      <c r="C1303" s="7" t="s">
        <v>4</v>
      </c>
      <c r="D1303" s="7" t="s">
        <v>95</v>
      </c>
      <c r="E1303" s="7" t="s">
        <v>2999</v>
      </c>
      <c r="H1303" s="7">
        <f>STOCK[[#This Row],[Precio Final]]</f>
        <v>40</v>
      </c>
      <c r="I1303" s="7">
        <f>STOCK[[#This Row],[Precio Venta Ideal (x1.5)]]</f>
        <v>30.555</v>
      </c>
      <c r="J1303" s="8">
        <v>1</v>
      </c>
      <c r="K1303" s="8">
        <f>SUMIFS(VENTAS[Cantidad],VENTAS[Código del producto Vendido],STOCK[[#This Row],[Code]])</f>
        <v>1</v>
      </c>
      <c r="L1303" s="8">
        <f>STOCK[[#This Row],[Entradas]]-STOCK[[#This Row],[Salidas]]</f>
        <v>0</v>
      </c>
      <c r="M1303" s="7">
        <f>STOCK[[#This Row],[Precio Final]]*10%</f>
        <v>4</v>
      </c>
      <c r="N1303" s="12">
        <v>0</v>
      </c>
      <c r="O1303" s="12">
        <v>0</v>
      </c>
      <c r="P1303" s="7">
        <v>14.4</v>
      </c>
      <c r="Q1303" s="8">
        <v>0</v>
      </c>
      <c r="R1303" s="7">
        <v>0</v>
      </c>
      <c r="S1303" s="7">
        <v>1.97</v>
      </c>
      <c r="T1303" s="12">
        <f>STOCK[[#This Row],[Costo Unitario (USD)]]+STOCK[[#This Row],[Costo Envío (USD)]]+STOCK[[#This Row],[Comisión 10%]]</f>
        <v>20.37</v>
      </c>
      <c r="U1303" s="7">
        <f>STOCK[[#This Row],[Costo total]]*1.5</f>
        <v>30.555</v>
      </c>
      <c r="V1303" s="7">
        <v>40</v>
      </c>
      <c r="W1303" s="7">
        <f>STOCK[[#This Row],[Precio Final]]-STOCK[[#This Row],[Costo total]]</f>
        <v>19.63</v>
      </c>
      <c r="X1303" s="7">
        <f>STOCK[[#This Row],[Ganancia Unitaria]]*STOCK[[#This Row],[Salidas]]</f>
        <v>19.63</v>
      </c>
      <c r="AA1303" s="7">
        <f>STOCK[[#This Row],[Costo total]]*STOCK[[#This Row],[Entradas]]</f>
        <v>20.37</v>
      </c>
      <c r="AB1303" s="7">
        <f>STOCK[[#This Row],[Stock Actual]]*STOCK[[#This Row],[Costo total]]</f>
        <v>0</v>
      </c>
    </row>
    <row r="1304" spans="1:29" s="12" customFormat="1" ht="50" customHeight="1" x14ac:dyDescent="0.15">
      <c r="A1304" s="12" t="s">
        <v>2996</v>
      </c>
      <c r="B1304" s="70"/>
      <c r="C1304" s="12" t="s">
        <v>4</v>
      </c>
      <c r="D1304" s="12" t="s">
        <v>95</v>
      </c>
      <c r="E1304" s="12" t="s">
        <v>3022</v>
      </c>
      <c r="H1304" s="12">
        <f>STOCK[[#This Row],[Precio Final]]</f>
        <v>40</v>
      </c>
      <c r="I1304" s="12">
        <f>STOCK[[#This Row],[Precio Venta Ideal (x1.5)]]</f>
        <v>30.555</v>
      </c>
      <c r="J1304" s="87">
        <v>1</v>
      </c>
      <c r="K1304" s="87">
        <f>SUMIFS(VENTAS[Cantidad],VENTAS[Código del producto Vendido],STOCK[[#This Row],[Code]])</f>
        <v>1</v>
      </c>
      <c r="L1304" s="87">
        <f>STOCK[[#This Row],[Entradas]]-STOCK[[#This Row],[Salidas]]</f>
        <v>0</v>
      </c>
      <c r="M1304" s="12">
        <f>STOCK[[#This Row],[Precio Final]]*10%</f>
        <v>4</v>
      </c>
      <c r="N1304" s="12">
        <v>0</v>
      </c>
      <c r="O1304" s="12">
        <v>0</v>
      </c>
      <c r="P1304" s="7">
        <v>14.4</v>
      </c>
      <c r="Q1304" s="87">
        <v>0</v>
      </c>
      <c r="R1304" s="12">
        <v>0</v>
      </c>
      <c r="S1304" s="7">
        <v>1.97</v>
      </c>
      <c r="T1304" s="12">
        <f>STOCK[[#This Row],[Costo Unitario (USD)]]+STOCK[[#This Row],[Costo Envío (USD)]]+STOCK[[#This Row],[Comisión 10%]]</f>
        <v>20.37</v>
      </c>
      <c r="U1304" s="12">
        <f>STOCK[[#This Row],[Costo total]]*1.5</f>
        <v>30.555</v>
      </c>
      <c r="V1304" s="12">
        <v>40</v>
      </c>
      <c r="W1304" s="12">
        <f>STOCK[[#This Row],[Precio Final]]-STOCK[[#This Row],[Costo total]]</f>
        <v>19.63</v>
      </c>
      <c r="X1304" s="12">
        <f>STOCK[[#This Row],[Ganancia Unitaria]]*STOCK[[#This Row],[Salidas]]</f>
        <v>19.63</v>
      </c>
      <c r="AA1304" s="12">
        <f>STOCK[[#This Row],[Costo total]]*STOCK[[#This Row],[Entradas]]</f>
        <v>20.37</v>
      </c>
      <c r="AB1304" s="12">
        <f>STOCK[[#This Row],[Stock Actual]]*STOCK[[#This Row],[Costo total]]</f>
        <v>0</v>
      </c>
    </row>
    <row r="1305" spans="1:29" s="7" customFormat="1" ht="50" customHeight="1" x14ac:dyDescent="0.15">
      <c r="A1305" s="7" t="s">
        <v>2997</v>
      </c>
      <c r="B1305" s="70"/>
      <c r="C1305" s="7" t="s">
        <v>4</v>
      </c>
      <c r="D1305" s="12" t="s">
        <v>95</v>
      </c>
      <c r="E1305" s="12" t="s">
        <v>3032</v>
      </c>
      <c r="H1305" s="7">
        <f>STOCK[[#This Row],[Precio Final]]</f>
        <v>40</v>
      </c>
      <c r="I1305" s="7">
        <f>STOCK[[#This Row],[Precio Venta Ideal (x1.5)]]</f>
        <v>30.555</v>
      </c>
      <c r="J1305" s="8">
        <v>1</v>
      </c>
      <c r="K1305" s="8">
        <f>SUMIFS(VENTAS[Cantidad],VENTAS[Código del producto Vendido],STOCK[[#This Row],[Code]])</f>
        <v>0</v>
      </c>
      <c r="L1305" s="8">
        <f>STOCK[[#This Row],[Entradas]]-STOCK[[#This Row],[Salidas]]</f>
        <v>1</v>
      </c>
      <c r="M1305" s="7">
        <f>STOCK[[#This Row],[Precio Final]]*10%</f>
        <v>4</v>
      </c>
      <c r="N1305" s="12">
        <v>0</v>
      </c>
      <c r="O1305" s="12">
        <v>0</v>
      </c>
      <c r="P1305" s="7">
        <v>14.4</v>
      </c>
      <c r="Q1305" s="8">
        <v>0</v>
      </c>
      <c r="R1305" s="7">
        <v>0</v>
      </c>
      <c r="S1305" s="7">
        <v>1.97</v>
      </c>
      <c r="T1305" s="12">
        <f>STOCK[[#This Row],[Costo Unitario (USD)]]+STOCK[[#This Row],[Costo Envío (USD)]]+STOCK[[#This Row],[Comisión 10%]]</f>
        <v>20.37</v>
      </c>
      <c r="U1305" s="7">
        <f>STOCK[[#This Row],[Costo total]]*1.5</f>
        <v>30.555</v>
      </c>
      <c r="V1305" s="7">
        <v>40</v>
      </c>
      <c r="W1305" s="7">
        <f>STOCK[[#This Row],[Precio Final]]-STOCK[[#This Row],[Costo total]]</f>
        <v>19.63</v>
      </c>
      <c r="X1305" s="7">
        <f>STOCK[[#This Row],[Ganancia Unitaria]]*STOCK[[#This Row],[Salidas]]</f>
        <v>0</v>
      </c>
      <c r="AA1305" s="7">
        <f>STOCK[[#This Row],[Costo total]]*STOCK[[#This Row],[Entradas]]</f>
        <v>20.37</v>
      </c>
      <c r="AB1305" s="7">
        <f>STOCK[[#This Row],[Stock Actual]]*STOCK[[#This Row],[Costo total]]</f>
        <v>20.37</v>
      </c>
    </row>
    <row r="1306" spans="1:29" s="12" customFormat="1" ht="50" customHeight="1" x14ac:dyDescent="0.15">
      <c r="A1306" s="12" t="s">
        <v>2998</v>
      </c>
      <c r="C1306" s="12" t="s">
        <v>4</v>
      </c>
      <c r="D1306" s="12" t="s">
        <v>95</v>
      </c>
      <c r="E1306" s="12" t="s">
        <v>3034</v>
      </c>
      <c r="H1306" s="12">
        <f>STOCK[[#This Row],[Precio Final]]</f>
        <v>40</v>
      </c>
      <c r="I1306" s="12">
        <f>STOCK[[#This Row],[Precio Venta Ideal (x1.5)]]</f>
        <v>30.555</v>
      </c>
      <c r="J1306" s="87">
        <v>1</v>
      </c>
      <c r="K1306" s="87">
        <f>SUMIFS(VENTAS[Cantidad],VENTAS[Código del producto Vendido],STOCK[[#This Row],[Code]])</f>
        <v>0</v>
      </c>
      <c r="L1306" s="87">
        <f>STOCK[[#This Row],[Entradas]]-STOCK[[#This Row],[Salidas]]</f>
        <v>1</v>
      </c>
      <c r="M1306" s="12">
        <f>STOCK[[#This Row],[Precio Final]]*10%</f>
        <v>4</v>
      </c>
      <c r="N1306" s="12">
        <v>0</v>
      </c>
      <c r="O1306" s="12">
        <v>0</v>
      </c>
      <c r="P1306" s="7">
        <v>14.4</v>
      </c>
      <c r="Q1306" s="87">
        <v>0</v>
      </c>
      <c r="R1306" s="12">
        <v>0</v>
      </c>
      <c r="S1306" s="7">
        <v>1.97</v>
      </c>
      <c r="T1306" s="12">
        <f>STOCK[[#This Row],[Costo Unitario (USD)]]+STOCK[[#This Row],[Costo Envío (USD)]]+STOCK[[#This Row],[Comisión 10%]]</f>
        <v>20.37</v>
      </c>
      <c r="U1306" s="7">
        <f>STOCK[[#This Row],[Costo total]]*1.5</f>
        <v>30.555</v>
      </c>
      <c r="V1306" s="12">
        <v>40</v>
      </c>
      <c r="W1306" s="12">
        <f>STOCK[[#This Row],[Precio Final]]-STOCK[[#This Row],[Costo total]]</f>
        <v>19.63</v>
      </c>
      <c r="X1306" s="12">
        <f>STOCK[[#This Row],[Ganancia Unitaria]]*STOCK[[#This Row],[Salidas]]</f>
        <v>0</v>
      </c>
      <c r="AA1306" s="12">
        <f>STOCK[[#This Row],[Costo total]]*STOCK[[#This Row],[Entradas]]</f>
        <v>20.37</v>
      </c>
      <c r="AB1306" s="12">
        <f>STOCK[[#This Row],[Stock Actual]]*STOCK[[#This Row],[Costo total]]</f>
        <v>20.37</v>
      </c>
    </row>
    <row r="1307" spans="1:29" s="7" customFormat="1" ht="50" customHeight="1" x14ac:dyDescent="0.15">
      <c r="A1307" s="12" t="s">
        <v>3038</v>
      </c>
      <c r="B1307" s="12"/>
      <c r="C1307" s="12" t="s">
        <v>4</v>
      </c>
      <c r="D1307" s="12" t="s">
        <v>95</v>
      </c>
      <c r="E1307" s="12" t="s">
        <v>3035</v>
      </c>
      <c r="F1307" s="100"/>
      <c r="G1307" s="100"/>
      <c r="H1307" s="100">
        <f>STOCK[[#This Row],[Precio Final]]</f>
        <v>40</v>
      </c>
      <c r="I1307" s="100">
        <f>STOCK[[#This Row],[Precio Venta Ideal (x1.5)]]</f>
        <v>30.555</v>
      </c>
      <c r="J1307" s="101">
        <v>1</v>
      </c>
      <c r="K1307" s="101">
        <f>SUMIFS(VENTAS[Cantidad],VENTAS[Código del producto Vendido],STOCK[[#This Row],[Code]])</f>
        <v>0</v>
      </c>
      <c r="L1307" s="101">
        <f>STOCK[[#This Row],[Entradas]]-STOCK[[#This Row],[Salidas]]</f>
        <v>1</v>
      </c>
      <c r="M1307" s="100">
        <f>STOCK[[#This Row],[Precio Final]]*10%</f>
        <v>4</v>
      </c>
      <c r="N1307" s="12">
        <v>0</v>
      </c>
      <c r="O1307" s="12">
        <v>0</v>
      </c>
      <c r="P1307" s="7">
        <v>14.4</v>
      </c>
      <c r="Q1307" s="101">
        <v>0</v>
      </c>
      <c r="R1307" s="100">
        <v>0</v>
      </c>
      <c r="S1307" s="7">
        <v>1.97</v>
      </c>
      <c r="T1307" s="100">
        <f>STOCK[[#This Row],[Costo Unitario (USD)]]+STOCK[[#This Row],[Costo Envío (USD)]]+STOCK[[#This Row],[Comisión 10%]]</f>
        <v>20.37</v>
      </c>
      <c r="U1307" s="7">
        <f>STOCK[[#This Row],[Costo total]]*1.5</f>
        <v>30.555</v>
      </c>
      <c r="V1307" s="100">
        <v>40</v>
      </c>
      <c r="W1307" s="100">
        <f>STOCK[[#This Row],[Precio Final]]-STOCK[[#This Row],[Costo total]]</f>
        <v>19.63</v>
      </c>
      <c r="X1307" s="100">
        <f>STOCK[[#This Row],[Ganancia Unitaria]]*STOCK[[#This Row],[Salidas]]</f>
        <v>0</v>
      </c>
      <c r="Y1307" s="100"/>
      <c r="Z1307" s="100"/>
      <c r="AA1307" s="100">
        <f>STOCK[[#This Row],[Costo total]]*STOCK[[#This Row],[Entradas]]</f>
        <v>20.37</v>
      </c>
      <c r="AB1307" s="100">
        <f>STOCK[[#This Row],[Stock Actual]]*STOCK[[#This Row],[Costo total]]</f>
        <v>20.37</v>
      </c>
      <c r="AC1307" s="100"/>
    </row>
    <row r="1308" spans="1:29" s="12" customFormat="1" ht="50" customHeight="1" x14ac:dyDescent="0.15">
      <c r="A1308" s="12" t="s">
        <v>3039</v>
      </c>
      <c r="B1308" s="100"/>
      <c r="C1308" s="12" t="s">
        <v>4</v>
      </c>
      <c r="D1308" s="12" t="s">
        <v>95</v>
      </c>
      <c r="E1308" s="12" t="s">
        <v>3033</v>
      </c>
      <c r="F1308" s="100"/>
      <c r="G1308" s="100"/>
      <c r="H1308" s="100">
        <f>STOCK[[#This Row],[Precio Final]]</f>
        <v>40</v>
      </c>
      <c r="I1308" s="100">
        <f>STOCK[[#This Row],[Precio Venta Ideal (x1.5)]]</f>
        <v>30.555</v>
      </c>
      <c r="J1308" s="101">
        <v>1</v>
      </c>
      <c r="K1308" s="101">
        <f>SUMIFS(VENTAS[Cantidad],VENTAS[Código del producto Vendido],STOCK[[#This Row],[Code]])</f>
        <v>0</v>
      </c>
      <c r="L1308" s="101">
        <f>STOCK[[#This Row],[Entradas]]-STOCK[[#This Row],[Salidas]]</f>
        <v>1</v>
      </c>
      <c r="M1308" s="100">
        <f>STOCK[[#This Row],[Precio Final]]*10%</f>
        <v>4</v>
      </c>
      <c r="N1308" s="12">
        <v>0</v>
      </c>
      <c r="O1308" s="12">
        <v>0</v>
      </c>
      <c r="P1308" s="7">
        <v>14.4</v>
      </c>
      <c r="Q1308" s="101">
        <v>0</v>
      </c>
      <c r="R1308" s="100">
        <v>0</v>
      </c>
      <c r="S1308" s="7">
        <v>1.97</v>
      </c>
      <c r="T1308" s="100">
        <f>STOCK[[#This Row],[Costo Unitario (USD)]]+STOCK[[#This Row],[Costo Envío (USD)]]+STOCK[[#This Row],[Comisión 10%]]</f>
        <v>20.37</v>
      </c>
      <c r="U1308" s="7">
        <f>STOCK[[#This Row],[Costo total]]*1.5</f>
        <v>30.555</v>
      </c>
      <c r="V1308" s="100">
        <v>40</v>
      </c>
      <c r="W1308" s="100">
        <f>STOCK[[#This Row],[Precio Final]]-STOCK[[#This Row],[Costo total]]</f>
        <v>19.63</v>
      </c>
      <c r="X1308" s="100">
        <f>STOCK[[#This Row],[Ganancia Unitaria]]*STOCK[[#This Row],[Salidas]]</f>
        <v>0</v>
      </c>
      <c r="Y1308" s="100"/>
      <c r="Z1308" s="100"/>
      <c r="AA1308" s="100">
        <f>STOCK[[#This Row],[Costo total]]*STOCK[[#This Row],[Entradas]]</f>
        <v>20.37</v>
      </c>
      <c r="AB1308" s="100">
        <f>STOCK[[#This Row],[Stock Actual]]*STOCK[[#This Row],[Costo total]]</f>
        <v>20.37</v>
      </c>
      <c r="AC1308" s="100"/>
    </row>
    <row r="1309" spans="1:29" s="7" customFormat="1" ht="50" customHeight="1" x14ac:dyDescent="0.15">
      <c r="A1309" s="12" t="s">
        <v>3061</v>
      </c>
      <c r="B1309" s="100"/>
      <c r="C1309" s="12" t="s">
        <v>4</v>
      </c>
      <c r="D1309" s="12" t="s">
        <v>95</v>
      </c>
      <c r="E1309" s="12" t="s">
        <v>3060</v>
      </c>
      <c r="F1309" s="100"/>
      <c r="G1309" s="100"/>
      <c r="H1309" s="100">
        <f>STOCK[[#This Row],[Precio Final]]</f>
        <v>40</v>
      </c>
      <c r="I1309" s="100">
        <f>STOCK[[#This Row],[Precio Venta Ideal (x1.5)]]</f>
        <v>21</v>
      </c>
      <c r="J1309" s="101">
        <v>1</v>
      </c>
      <c r="K1309" s="101">
        <f>SUMIFS(VENTAS[Cantidad],VENTAS[Código del producto Vendido],STOCK[[#This Row],[Code]])</f>
        <v>1</v>
      </c>
      <c r="L1309" s="101">
        <f>STOCK[[#This Row],[Entradas]]-STOCK[[#This Row],[Salidas]]</f>
        <v>0</v>
      </c>
      <c r="M1309" s="100">
        <f>STOCK[[#This Row],[Precio Final]]*10%</f>
        <v>4</v>
      </c>
      <c r="N1309" s="100">
        <v>0</v>
      </c>
      <c r="O1309" s="100">
        <v>0</v>
      </c>
      <c r="P1309" s="100">
        <v>14.4</v>
      </c>
      <c r="Q1309" s="101">
        <v>0</v>
      </c>
      <c r="R1309" s="100">
        <v>0</v>
      </c>
      <c r="S1309" s="100">
        <v>1.97</v>
      </c>
      <c r="T1309" s="100">
        <f>STOCK[[#This Row],[Costo Unitario (USD)]]+STOCK[[#This Row],[Costo Envío (USD)]]+STOCK[[#This Row],[Comisión 10%]]</f>
        <v>20.37</v>
      </c>
      <c r="U1309" s="100">
        <f>ROUNDUP(T1309,0)</f>
        <v>21</v>
      </c>
      <c r="V1309" s="100">
        <v>40</v>
      </c>
      <c r="W1309" s="100">
        <f>STOCK[[#This Row],[Precio Final]]-STOCK[[#This Row],[Costo total]]</f>
        <v>19.63</v>
      </c>
      <c r="X1309" s="100">
        <f>STOCK[[#This Row],[Ganancia Unitaria]]*STOCK[[#This Row],[Salidas]]</f>
        <v>19.63</v>
      </c>
      <c r="Y1309" s="100"/>
      <c r="Z1309" s="100"/>
      <c r="AA1309" s="100">
        <f>STOCK[[#This Row],[Costo total]]*STOCK[[#This Row],[Entradas]]</f>
        <v>20.37</v>
      </c>
      <c r="AB1309" s="100">
        <f>STOCK[[#This Row],[Stock Actual]]*STOCK[[#This Row],[Costo total]]</f>
        <v>0</v>
      </c>
      <c r="AC1309" s="100"/>
    </row>
    <row r="1310" spans="1:29" s="12" customFormat="1" ht="50" customHeight="1" x14ac:dyDescent="0.15">
      <c r="A1310" s="12" t="s">
        <v>3095</v>
      </c>
      <c r="B1310" s="70"/>
      <c r="C1310" s="12" t="s">
        <v>4</v>
      </c>
      <c r="D1310" s="12" t="s">
        <v>2752</v>
      </c>
      <c r="E1310" s="12" t="s">
        <v>2720</v>
      </c>
      <c r="F1310" s="12" t="s">
        <v>250</v>
      </c>
      <c r="G1310" s="12" t="s">
        <v>2713</v>
      </c>
      <c r="H1310" s="12">
        <f>STOCK[[#This Row],[Precio Final]]</f>
        <v>45</v>
      </c>
      <c r="I1310" s="12">
        <f>STOCK[[#This Row],[Precio Venta Ideal (x1.5)]]</f>
        <v>43.454999999999998</v>
      </c>
      <c r="J1310" s="87">
        <v>2</v>
      </c>
      <c r="K1310" s="101">
        <f>SUMIFS(VENTAS[Cantidad],VENTAS[Código del producto Vendido],STOCK[[#This Row],[Code]])</f>
        <v>0</v>
      </c>
      <c r="L1310" s="87">
        <f>STOCK[[#This Row],[Entradas]]-STOCK[[#This Row],[Salidas]]</f>
        <v>2</v>
      </c>
      <c r="M1310" s="12">
        <f>STOCK[[#This Row],[Precio Final]]*10%</f>
        <v>4.5</v>
      </c>
      <c r="N1310" s="12">
        <v>0</v>
      </c>
      <c r="O1310" s="12">
        <v>0</v>
      </c>
      <c r="P1310" s="12">
        <v>22.5</v>
      </c>
      <c r="Q1310" s="87">
        <v>0</v>
      </c>
      <c r="R1310" s="12">
        <v>7.81</v>
      </c>
      <c r="S1310" s="12">
        <v>1.97</v>
      </c>
      <c r="T1310" s="12">
        <f>STOCK[[#This Row],[Costo Unitario (USD)]]+STOCK[[#This Row],[Costo Envío (USD)]]+STOCK[[#This Row],[Comisión 10%]]</f>
        <v>28.97</v>
      </c>
      <c r="U1310" s="12">
        <f>STOCK[[#This Row],[Costo total]]*1.5</f>
        <v>43.454999999999998</v>
      </c>
      <c r="V1310" s="12">
        <v>45</v>
      </c>
      <c r="W1310" s="12">
        <f>STOCK[[#This Row],[Precio Final]]-STOCK[[#This Row],[Costo total]]</f>
        <v>16.03</v>
      </c>
      <c r="X1310" s="12">
        <f>STOCK[[#This Row],[Ganancia Unitaria]]*STOCK[[#This Row],[Salidas]]</f>
        <v>0</v>
      </c>
      <c r="Y1310" s="12" t="s">
        <v>2753</v>
      </c>
      <c r="AA1310" s="12">
        <f>STOCK[[#This Row],[Costo total]]*STOCK[[#This Row],[Entradas]]</f>
        <v>57.94</v>
      </c>
      <c r="AB1310" s="12">
        <f>STOCK[[#This Row],[Stock Actual]]*STOCK[[#This Row],[Costo total]]</f>
        <v>57.94</v>
      </c>
    </row>
    <row r="1311" spans="1:29" s="12" customFormat="1" ht="50" customHeight="1" x14ac:dyDescent="0.15">
      <c r="A1311" s="12" t="s">
        <v>3094</v>
      </c>
      <c r="B1311" s="70"/>
      <c r="C1311" s="12" t="s">
        <v>4</v>
      </c>
      <c r="D1311" s="12" t="s">
        <v>2752</v>
      </c>
      <c r="E1311" s="12" t="s">
        <v>2720</v>
      </c>
      <c r="F1311" s="12" t="s">
        <v>551</v>
      </c>
      <c r="G1311" s="12" t="s">
        <v>2713</v>
      </c>
      <c r="H1311" s="12">
        <f>STOCK[[#This Row],[Precio Final]]</f>
        <v>46</v>
      </c>
      <c r="I1311" s="12">
        <f>STOCK[[#This Row],[Precio Venta Ideal (x1.5)]]</f>
        <v>43.605000000000004</v>
      </c>
      <c r="J1311" s="87">
        <v>2</v>
      </c>
      <c r="K1311" s="101">
        <f>SUMIFS(VENTAS[Cantidad],VENTAS[Código del producto Vendido],STOCK[[#This Row],[Code]])</f>
        <v>2</v>
      </c>
      <c r="L1311" s="87">
        <f>STOCK[[#This Row],[Entradas]]-STOCK[[#This Row],[Salidas]]</f>
        <v>0</v>
      </c>
      <c r="M1311" s="12">
        <f>STOCK[[#This Row],[Precio Final]]*10%</f>
        <v>4.6000000000000005</v>
      </c>
      <c r="N1311" s="12">
        <v>0</v>
      </c>
      <c r="O1311" s="12">
        <v>0</v>
      </c>
      <c r="P1311" s="12">
        <v>22.5</v>
      </c>
      <c r="Q1311" s="87">
        <v>0</v>
      </c>
      <c r="R1311" s="12">
        <v>7.81</v>
      </c>
      <c r="S1311" s="12">
        <v>1.97</v>
      </c>
      <c r="T1311" s="12">
        <f>STOCK[[#This Row],[Costo Unitario (USD)]]+STOCK[[#This Row],[Costo Envío (USD)]]+STOCK[[#This Row],[Comisión 10%]]</f>
        <v>29.07</v>
      </c>
      <c r="U1311" s="12">
        <f>STOCK[[#This Row],[Costo total]]*1.5</f>
        <v>43.605000000000004</v>
      </c>
      <c r="V1311" s="12">
        <v>46</v>
      </c>
      <c r="W1311" s="12">
        <f>STOCK[[#This Row],[Precio Final]]-STOCK[[#This Row],[Costo total]]</f>
        <v>16.93</v>
      </c>
      <c r="X1311" s="12">
        <f>STOCK[[#This Row],[Ganancia Unitaria]]*STOCK[[#This Row],[Salidas]]</f>
        <v>33.86</v>
      </c>
      <c r="Y1311" s="12" t="s">
        <v>2753</v>
      </c>
      <c r="AA1311" s="12">
        <f>STOCK[[#This Row],[Costo total]]*STOCK[[#This Row],[Entradas]]</f>
        <v>58.14</v>
      </c>
      <c r="AB1311" s="12">
        <f>STOCK[[#This Row],[Stock Actual]]*STOCK[[#This Row],[Costo total]]</f>
        <v>0</v>
      </c>
    </row>
    <row r="1312" spans="1:29" s="12" customFormat="1" ht="50" customHeight="1" x14ac:dyDescent="0.15">
      <c r="A1312" s="12" t="s">
        <v>3092</v>
      </c>
      <c r="B1312" s="70"/>
      <c r="C1312" s="12" t="s">
        <v>4</v>
      </c>
      <c r="D1312" s="12" t="s">
        <v>2752</v>
      </c>
      <c r="E1312" s="12" t="s">
        <v>2720</v>
      </c>
      <c r="F1312" s="12" t="s">
        <v>252</v>
      </c>
      <c r="G1312" s="12" t="s">
        <v>2713</v>
      </c>
      <c r="H1312" s="12">
        <f>STOCK[[#This Row],[Precio Final]]</f>
        <v>47</v>
      </c>
      <c r="I1312" s="12">
        <f>STOCK[[#This Row],[Precio Venta Ideal (x1.5)]]</f>
        <v>43.754999999999995</v>
      </c>
      <c r="J1312" s="87">
        <v>2</v>
      </c>
      <c r="K1312" s="101">
        <f>SUMIFS(VENTAS[Cantidad],VENTAS[Código del producto Vendido],STOCK[[#This Row],[Code]])</f>
        <v>0</v>
      </c>
      <c r="L1312" s="87">
        <f>STOCK[[#This Row],[Entradas]]-STOCK[[#This Row],[Salidas]]</f>
        <v>2</v>
      </c>
      <c r="M1312" s="12">
        <f>STOCK[[#This Row],[Precio Final]]*10%</f>
        <v>4.7</v>
      </c>
      <c r="N1312" s="12">
        <v>0</v>
      </c>
      <c r="O1312" s="12">
        <v>0</v>
      </c>
      <c r="P1312" s="12">
        <v>22.5</v>
      </c>
      <c r="Q1312" s="87">
        <v>0</v>
      </c>
      <c r="R1312" s="12">
        <v>7.81</v>
      </c>
      <c r="S1312" s="12">
        <v>1.97</v>
      </c>
      <c r="T1312" s="12">
        <f>STOCK[[#This Row],[Costo Unitario (USD)]]+STOCK[[#This Row],[Costo Envío (USD)]]+STOCK[[#This Row],[Comisión 10%]]</f>
        <v>29.169999999999998</v>
      </c>
      <c r="U1312" s="12">
        <f>STOCK[[#This Row],[Costo total]]*1.5</f>
        <v>43.754999999999995</v>
      </c>
      <c r="V1312" s="12">
        <v>47</v>
      </c>
      <c r="W1312" s="12">
        <f>STOCK[[#This Row],[Precio Final]]-STOCK[[#This Row],[Costo total]]</f>
        <v>17.830000000000002</v>
      </c>
      <c r="X1312" s="12">
        <f>STOCK[[#This Row],[Ganancia Unitaria]]*STOCK[[#This Row],[Salidas]]</f>
        <v>0</v>
      </c>
      <c r="Y1312" s="12" t="s">
        <v>2753</v>
      </c>
      <c r="AA1312" s="12">
        <f>STOCK[[#This Row],[Costo total]]*STOCK[[#This Row],[Entradas]]</f>
        <v>58.339999999999996</v>
      </c>
      <c r="AB1312" s="12">
        <f>STOCK[[#This Row],[Stock Actual]]*STOCK[[#This Row],[Costo total]]</f>
        <v>58.339999999999996</v>
      </c>
    </row>
    <row r="1313" spans="1:29" s="12" customFormat="1" ht="50" customHeight="1" x14ac:dyDescent="0.15">
      <c r="A1313" s="12" t="s">
        <v>3105</v>
      </c>
      <c r="B1313" s="105"/>
      <c r="C1313" s="100" t="s">
        <v>4</v>
      </c>
      <c r="D1313" s="100" t="s">
        <v>2366</v>
      </c>
      <c r="E1313" s="100" t="s">
        <v>3104</v>
      </c>
      <c r="F1313" s="100" t="s">
        <v>243</v>
      </c>
      <c r="G1313" s="100" t="s">
        <v>2638</v>
      </c>
      <c r="H1313" s="100">
        <f>STOCK[[#This Row],[Precio Final]]</f>
        <v>0</v>
      </c>
      <c r="I1313" s="100" t="e">
        <f>STOCK[[#This Row],[Precio Venta Ideal (x1.5)]]</f>
        <v>#DIV/0!</v>
      </c>
      <c r="J1313" s="101">
        <v>1</v>
      </c>
      <c r="K1313" s="101">
        <f>SUMIFS(VENTAS[Cantidad],VENTAS[Código del producto Vendido],STOCK[[#This Row],[Code]])</f>
        <v>0</v>
      </c>
      <c r="L1313" s="101">
        <f>STOCK[[#This Row],[Entradas]]-STOCK[[#This Row],[Salidas]]</f>
        <v>1</v>
      </c>
      <c r="M1313" s="100">
        <f>STOCK[[#This Row],[Precio Final]]*10%</f>
        <v>0</v>
      </c>
      <c r="N1313" s="100"/>
      <c r="O1313" s="100"/>
      <c r="P1313" s="100" t="e">
        <f>N1313/O1313</f>
        <v>#DIV/0!</v>
      </c>
      <c r="Q1313" s="101"/>
      <c r="R1313" s="100"/>
      <c r="S1313" s="100">
        <f>STOCK[[#This Row],[Peso (g)]]*STOCK[[#This Row],[Precio Envío Kilogramo (USD)]]/1000</f>
        <v>0</v>
      </c>
      <c r="T1313" s="100" t="e">
        <f>STOCK[[#This Row],[Costo Unitario (USD)]]+STOCK[[#This Row],[Costo Envío (USD)]]+STOCK[[#This Row],[Comisión 10%]]</f>
        <v>#DIV/0!</v>
      </c>
      <c r="U1313" s="100" t="e">
        <f>ROUNDUP(T1313,0)</f>
        <v>#DIV/0!</v>
      </c>
      <c r="V1313" s="100"/>
      <c r="W1313" s="100" t="e">
        <f>STOCK[[#This Row],[Precio Final]]-STOCK[[#This Row],[Costo total]]</f>
        <v>#DIV/0!</v>
      </c>
      <c r="X1313" s="100" t="e">
        <f>STOCK[[#This Row],[Ganancia Unitaria]]*STOCK[[#This Row],[Salidas]]</f>
        <v>#DIV/0!</v>
      </c>
      <c r="Y1313" s="100"/>
      <c r="Z1313" s="100"/>
      <c r="AA1313" s="100" t="e">
        <f>STOCK[[#This Row],[Costo total]]*STOCK[[#This Row],[Entradas]]</f>
        <v>#DIV/0!</v>
      </c>
      <c r="AB1313" s="100" t="e">
        <f>STOCK[[#This Row],[Stock Actual]]*STOCK[[#This Row],[Costo total]]</f>
        <v>#DIV/0!</v>
      </c>
      <c r="AC1313" s="100"/>
    </row>
    <row r="1314" spans="1:29" s="12" customFormat="1" ht="50" customHeight="1" x14ac:dyDescent="0.15">
      <c r="A1314" s="100"/>
      <c r="B1314" s="105"/>
      <c r="C1314" s="100"/>
      <c r="D1314" s="100"/>
      <c r="E1314" s="100"/>
      <c r="F1314" s="100"/>
      <c r="G1314" s="100"/>
      <c r="H1314" s="100">
        <f>STOCK[[#This Row],[Precio Final]]</f>
        <v>0</v>
      </c>
      <c r="I1314" s="100" t="e">
        <f>STOCK[[#This Row],[Precio Venta Ideal (x1.5)]]</f>
        <v>#DIV/0!</v>
      </c>
      <c r="J1314" s="101"/>
      <c r="K1314" s="101">
        <f>SUMIFS(VENTAS[Cantidad],VENTAS[Código del producto Vendido],STOCK[[#This Row],[Code]])</f>
        <v>0</v>
      </c>
      <c r="L1314" s="101">
        <f>STOCK[[#This Row],[Entradas]]-STOCK[[#This Row],[Salidas]]</f>
        <v>0</v>
      </c>
      <c r="M1314" s="100">
        <f>STOCK[[#This Row],[Precio Final]]*10%</f>
        <v>0</v>
      </c>
      <c r="N1314" s="100"/>
      <c r="O1314" s="100"/>
      <c r="P1314" s="100" t="e">
        <f>N1314/O1314</f>
        <v>#DIV/0!</v>
      </c>
      <c r="Q1314" s="101"/>
      <c r="R1314" s="100"/>
      <c r="S1314" s="100">
        <f>STOCK[[#This Row],[Peso (g)]]*STOCK[[#This Row],[Precio Envío Kilogramo (USD)]]/1000</f>
        <v>0</v>
      </c>
      <c r="T1314" s="100" t="e">
        <f>STOCK[[#This Row],[Costo Unitario (USD)]]+STOCK[[#This Row],[Costo Envío (USD)]]+STOCK[[#This Row],[Comisión 10%]]</f>
        <v>#DIV/0!</v>
      </c>
      <c r="U1314" s="100" t="e">
        <f>ROUNDUP(T1314,0)</f>
        <v>#DIV/0!</v>
      </c>
      <c r="V1314" s="100"/>
      <c r="W1314" s="100" t="e">
        <f>STOCK[[#This Row],[Precio Final]]-STOCK[[#This Row],[Costo total]]</f>
        <v>#DIV/0!</v>
      </c>
      <c r="X1314" s="100" t="e">
        <f>STOCK[[#This Row],[Ganancia Unitaria]]*STOCK[[#This Row],[Salidas]]</f>
        <v>#DIV/0!</v>
      </c>
      <c r="Y1314" s="100"/>
      <c r="Z1314" s="100"/>
      <c r="AA1314" s="100" t="e">
        <f>STOCK[[#This Row],[Costo total]]*STOCK[[#This Row],[Entradas]]</f>
        <v>#DIV/0!</v>
      </c>
      <c r="AB1314" s="100" t="e">
        <f>STOCK[[#This Row],[Stock Actual]]*STOCK[[#This Row],[Costo total]]</f>
        <v>#DIV/0!</v>
      </c>
      <c r="AC1314" s="100"/>
    </row>
    <row r="1315" spans="1:29" s="12" customFormat="1" ht="204" customHeight="1" x14ac:dyDescent="0.15">
      <c r="A1315" s="94" t="s">
        <v>3027</v>
      </c>
      <c r="B1315" s="92" t="s">
        <v>3026</v>
      </c>
      <c r="C1315" s="92" t="s">
        <v>3026</v>
      </c>
      <c r="D1315" s="94" t="s">
        <v>3027</v>
      </c>
      <c r="E1315" s="91" t="s">
        <v>3029</v>
      </c>
      <c r="F1315" s="94" t="s">
        <v>3027</v>
      </c>
      <c r="G1315" s="89"/>
      <c r="H1315" s="92" t="s">
        <v>3026</v>
      </c>
      <c r="I1315" s="92" t="s">
        <v>3026</v>
      </c>
      <c r="J1315" s="94" t="s">
        <v>3027</v>
      </c>
      <c r="K1315" s="92" t="s">
        <v>3026</v>
      </c>
      <c r="L1315" s="92" t="s">
        <v>3026</v>
      </c>
      <c r="M1315" s="92" t="s">
        <v>3026</v>
      </c>
      <c r="N1315" s="89"/>
      <c r="O1315" s="89"/>
      <c r="P1315" s="94" t="s">
        <v>3027</v>
      </c>
      <c r="Q1315" s="94" t="s">
        <v>3027</v>
      </c>
      <c r="R1315" s="94" t="s">
        <v>3027</v>
      </c>
      <c r="S1315" s="94" t="s">
        <v>3027</v>
      </c>
      <c r="T1315" s="92" t="s">
        <v>3026</v>
      </c>
      <c r="U1315" s="92" t="s">
        <v>3026</v>
      </c>
      <c r="V1315" s="94" t="s">
        <v>3027</v>
      </c>
      <c r="W1315" s="92" t="s">
        <v>3026</v>
      </c>
      <c r="X1315" s="92" t="s">
        <v>3026</v>
      </c>
      <c r="Y1315" s="90"/>
      <c r="Z1315" s="89"/>
      <c r="AA1315" s="92" t="s">
        <v>3026</v>
      </c>
      <c r="AB1315" s="92" t="s">
        <v>3026</v>
      </c>
      <c r="AC1315" s="89"/>
    </row>
    <row r="1316" spans="1:29" s="102" customFormat="1" ht="50" customHeight="1" x14ac:dyDescent="0.15">
      <c r="A1316" s="1"/>
      <c r="B1316" s="1"/>
      <c r="C1316" s="1"/>
      <c r="D1316" s="17"/>
      <c r="E1316" s="2"/>
      <c r="F1316" s="2"/>
      <c r="G1316" s="1"/>
      <c r="H1316" s="1"/>
      <c r="I1316" s="1"/>
      <c r="J1316" s="1"/>
      <c r="K1316" s="1"/>
      <c r="L1316" s="1"/>
      <c r="M1316" s="1"/>
      <c r="N1316" s="1"/>
      <c r="O1316" s="3"/>
      <c r="P1316" s="3"/>
      <c r="Q1316" s="1"/>
      <c r="R1316" s="1"/>
      <c r="S1316" s="3"/>
      <c r="T1316" s="3"/>
      <c r="U1316" s="64"/>
      <c r="V1316" s="3"/>
      <c r="W1316" s="3"/>
      <c r="X1316" s="3"/>
      <c r="Y1316" s="88"/>
      <c r="Z1316" s="1"/>
      <c r="AA1316" s="1"/>
      <c r="AB1316" s="1"/>
      <c r="AC1316" s="1"/>
    </row>
    <row r="1317" spans="1:29" s="102" customFormat="1" ht="50" customHeight="1" x14ac:dyDescent="0.15">
      <c r="A1317" s="1"/>
      <c r="B1317" s="1"/>
      <c r="C1317" s="1"/>
      <c r="D1317" s="17"/>
      <c r="E1317" s="2"/>
      <c r="F1317" s="2"/>
      <c r="G1317" s="1"/>
      <c r="H1317" s="1"/>
      <c r="I1317" s="1"/>
      <c r="J1317" s="1"/>
      <c r="K1317" s="1"/>
      <c r="L1317" s="1"/>
      <c r="M1317" s="1"/>
      <c r="N1317" s="1"/>
      <c r="O1317" s="3"/>
      <c r="P1317" s="3"/>
      <c r="Q1317" s="1"/>
      <c r="R1317" s="1"/>
      <c r="S1317" s="3"/>
      <c r="T1317" s="3"/>
      <c r="U1317" s="64"/>
      <c r="V1317" s="3"/>
      <c r="W1317" s="3"/>
      <c r="X1317" s="3"/>
      <c r="Y1317" s="88"/>
      <c r="Z1317" s="1"/>
      <c r="AA1317" s="1"/>
      <c r="AB1317" s="1"/>
      <c r="AC1317" s="1"/>
    </row>
    <row r="1318" spans="1:29" s="102" customFormat="1" ht="50" customHeight="1" x14ac:dyDescent="0.15">
      <c r="A1318" s="1"/>
      <c r="B1318" s="1"/>
      <c r="C1318" s="1"/>
      <c r="D1318" s="17"/>
      <c r="E1318" s="2"/>
      <c r="F1318" s="2"/>
      <c r="G1318" s="1"/>
      <c r="H1318" s="1"/>
      <c r="I1318" s="1"/>
      <c r="J1318" s="1"/>
      <c r="K1318" s="1"/>
      <c r="L1318" s="1"/>
      <c r="M1318" s="1"/>
      <c r="N1318" s="1"/>
      <c r="O1318" s="3"/>
      <c r="P1318" s="3"/>
      <c r="Q1318" s="1"/>
      <c r="R1318" s="1"/>
      <c r="S1318" s="3"/>
      <c r="T1318" s="3"/>
      <c r="U1318" s="64"/>
      <c r="V1318" s="3"/>
      <c r="W1318" s="3"/>
      <c r="X1318" s="3"/>
      <c r="Y1318" s="88"/>
      <c r="Z1318" s="1"/>
      <c r="AA1318" s="1"/>
      <c r="AB1318" s="1"/>
      <c r="AC1318" s="1"/>
    </row>
    <row r="1319" spans="1:29" s="93" customFormat="1" ht="13" x14ac:dyDescent="0.15">
      <c r="A1319" s="1"/>
      <c r="B1319" s="1"/>
      <c r="C1319" s="1"/>
      <c r="D1319" s="17"/>
      <c r="E1319" s="2"/>
      <c r="F1319" s="2"/>
      <c r="G1319" s="1"/>
      <c r="H1319" s="1"/>
      <c r="I1319" s="1"/>
      <c r="J1319" s="1"/>
      <c r="K1319" s="1"/>
      <c r="L1319" s="1"/>
      <c r="M1319" s="1"/>
      <c r="N1319" s="1"/>
      <c r="O1319" s="3"/>
      <c r="P1319" s="3"/>
      <c r="Q1319" s="1"/>
      <c r="R1319" s="1"/>
      <c r="S1319" s="3"/>
      <c r="T1319" s="3"/>
      <c r="U1319" s="64"/>
      <c r="V1319" s="3"/>
      <c r="W1319" s="3"/>
      <c r="X1319" s="3"/>
      <c r="Y1319" s="88"/>
      <c r="Z1319" s="1"/>
      <c r="AA1319" s="1"/>
      <c r="AB1319" s="1"/>
      <c r="AC1319" s="1"/>
    </row>
  </sheetData>
  <phoneticPr fontId="6" type="noConversion"/>
  <conditionalFormatting sqref="L2:M1309">
    <cfRule type="cellIs" dxfId="55" priority="198" operator="lessThan">
      <formula>0</formula>
    </cfRule>
    <cfRule type="cellIs" dxfId="54" priority="199" operator="lessThan">
      <formula>0</formula>
    </cfRule>
  </conditionalFormatting>
  <conditionalFormatting sqref="V2:X2 U3:X3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8 V330:X330 V332:X332 V334:X334 V336:X336 V338:X338 V340:X340 V342:X342 V344:X344 V346:X346 V348:X348 V350:X350 V352:X352 V354:X354 V356:X356 V358:X358 V360:X360 V362:X362 V364:X364 V366:X366 V368:X368 V370:X370 V372:X372 V374:X374 V376:X376 V378:X378 V380:X380 V382:X382 V384:X384 V386:X386 V388:X388 V390:X390 V392:X392 V394:X394 V396:X396 V398:X398 V400:X400 V402:X402 V404:X404 V406:X406 V408:X408 V410:X410 V412:X412 V414:X414 V416:X416 V418:X418 V420:X420 V422:X422 V424:X424 V426:X426 V428:X428 V430:X430 V432:X432 V434:X434 V436:X436 V438:X438 V440:X440 V442:X442 V444:X444 V446:X446 V448:X448 V450:X450 V452:X452 V454:X454 V456:X456 V458:X458 V460:X460 V462:X462 V464:X464 V466:X466 V468:X468 V470:X470 V472:X472 V474:X474 V476:X476 V478:X478 V480:X480 V482:X482 V484:X484 V486:X486 V488:X488 V490:X490 V492:X492 V494:X494 V496:X496 V498:X498 V500:X500 V502:X502 V504:X504 V506:X506 V508:X508 V510:X510 V512:X512 V514:X514 V516:X516 V518:X518 V520:X520 V522:X522 V524:X524 V526:X526 V528:X528 V530:X530 V532:X532 V534:X534 V536:X536 V538:X539 V541:X541 V543:X543 V545:X545 V547:X547 V549:X549 V551:X551 V553:X553 V555:X555 V557:X557 V559:X559 V561:X561 V563:X563 V565:X565 V567:X567 V569:X569 V571:X571 V573:X573 V575:X575 V577:X577 V579:X579 V581:X581 V583:X583 V585:X585 V587:X587 V589:X589 V591:X591 V593:X593 V595:X595 V597:X597 V599:X599 V601:X601 V603:X603 V605:X605 V607:X607 V609:X609 V611:X611 V613:X613 V615:X615 V617:X617 V619:X619 V621:X621 V623:X623 V625:X625 V627:X627 V629:X629 V631:X631 V633:X633 V635:X635 V637:X637 V639:X639 V641:X641 V643:X643 V645:X645 V647:X647 V649:X649 V651:X651 V653:X653 V655:X655 V657:X657 V659:X659 V661:X661 V663:X663 V665:X665 V667:X667 V669:X669 V671:X671 V673:X673 V675:X675 V677:X677 V679:X679 V681:X681 V683:X683 V685:X685 V687:X687 V689:X689 V691:X691 V693:X693 V695:X695 V697:X697 V699:X699 V701:X701 V703:X703 V705:X705 V707:X707 V709:X709 V711:X711 V713:X713 V715:X715 V717:X717 V719:X719 V721:X721 V723:X723 V725:X725 V727:X727 V729:X729 V731:X731 V733:X733 V735:X735 V737:X737 V739:X739 V741:X741 V743:X743 V745:X745 V747:X747 V749:X749 V751:X751 V753:X753 V755:X755 V757:X757 V759:X759 V761:X761 V763:X763 V765:X765 V767:X767 V769:X769 V771:X771 V773:X773 V775:X775 V777:X777 V779:X779 V781:X781 V783:X783 V785:X785 V787:X787 V789:X789 V791:X791 V793:X793 V795:X795 V797:X797 V799:X799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4 V1156:X1156 V1159:X1159 V1161:X1161 V1163:X1163 V1165:X1165 V1167:X1167 V1169:X1169 V1171:X1171 V1173:X1173 V1175:X1175 V1177:X1177 V1179:X1179 V1181:X1181 V1183:X1183 V1185:X1185 V1187:X1187 V1189:X1189 V1191:X1191 V1193:X1193 V1195:X1195 V1197:X1197 V1199:X1199 V1201:X1201 V1203:X1203 V1205:X1205 V1207:X1207 V1209:X1209 V1211:X1212 V1214:X1214 V1226:X1226 V1228: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29:X329 U331:X331 U333:X333 U335:X335 U337:X337 U339:X339 U341:X341 U343:X343 U345:X345 U347:X347 U349:X349 U351:X351 U353:X353 U355:X355 U357:X357 U359:X359 U361:X361 U363:X363 U365:X365 U367:X367 U369:X369 U371:X371 U373:X373 U375:X375 U377:X377 U379:X379 U381:X381 U383:X383 U385:X385 U387:X387 U389:X389 U391:X391 U393:X393 U395:X395 U397:X397 U399:X399 U401:X401 U403:X403 U405:X405 U407:X407 U409:X409 U411:X411 U413:X413 U415:X415 U417:X417 U419:X419 U421:X421 U423:X423 U425:X425 U427:X427 U429:X429 U431:X431 U433:X433 U435:X435 U437:X437 U439:X439 U441:X441 U443:X443 U445:X445 U447:X447 U449:X449 U451:X451 U453:X453 U455:X455 U457:X457 U459:X459 U461:X461 U463:X463 U465:X465 U467:X467 U469:X469 U471:X471 U473:X473 U475:X475 U477:X477 U479:X479 U481:X481 U483:X483 U485:X485 U487:X487 U489:X489 U491:X491 U493:X493 U495:X495 U497:X497 U499:X499 U501:X501 U503:X503 U505:X505 U507:X507 U509:X509 U511:X511 U513:X513 U515:X515 U517:X517 U519:X519 U521:X521 U523:X523 U525:X525 U527:X527 U529:X529 U531:X531 U533:X533 U535:X535 U537:X537 U540:X540 U542:X542 U544:X544 U546:X546 U548:X548 U550:X550 U552:X552 U554:X554 U556:X556 U558:X558 U560:X560 U562:X562 U564:X564 U566:X566 U568:X568 U570:X570 U572:X572 U574:X574 U576:X576 U578:X578 U580:X580 U582:X582 U584:X584 U586:X586 U588:X588 U590:X590 U592:X592 U594:X594 U596:X596 U598:X598 U600:X600 U602:X602 U604:X604 U606:X606 U608:X608 U610:X610 U612:X612 U614:X614 U616:X616 U618:X618 U620:X620 U622:X622 U624:X624 U626:X626 U628:X628 U630:X630 U632:X632 U634:X634 U636:X636 U638:X638 U640:X640 U642:X642 U644:X644 U646:X646 U648:X648 U650:X650 U652:X652 U654:X654 U656:X656 U658:X658 U660:X660 U662:X662 U664:X664 U666:X666 U668:X668 U670:X670 U672:X672 U674:X674 U676:X676 U678:X678 U680:X680 U682:X682 U684:X684 U686:X686 U688:X688 U690:X690 U692:X692 U694:X694 U696:X696 U698:X698 U700:X700 U702:X702 U704:X704 U706:X706 U708:X708 U710:X710 U712:X712 U714:X714 U716:X716 U718:X718 U720:X720 U722:X722 U724:X724 U726:X726 U728:X728 U730:X730 U732:X732 U734:X734 U736:X736 U738:X738 U740:X740 U742:X742 U744:X744 U746:X746 U748:X748 U750:X750 U752:X752 U754:X754 U756:X756 U758:X758 U760:X760 U762:X762 U764:X764 U766:X766 U768:X768 U770:X770 U772:X772 U774:X774 U776:X776 U778:X778 U780:X780 U782:X782 U784:X784 U786:X786 U788:X788 U790:X790 U792:X792 U794:X794 U796:X796 U798:X798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5:X1155 U1157:X1157 U1160:X1160 U1162:X1162 U1164:X1164 U1166:X1166 U1168:X1168 U1170:X1170 U1172:X1172 U1174:X1174 U1176:X1176 U1178:X1178 U1180:X1180 U1182:X1182 U1184:X1184 U1186:X1186 U1188:X1188 U1190:X1190 U1192:X1192 U1194:X1194 U1196:X1196 U1198:X1198 U1200:X1200 U1202:X1202 U1204:X1204 U1206:X1206 U1208:X1208 U1210:X1210 U1213:X1213 U1215:X1215 U1225:X1225 U1227:X1227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9 N1158:R1158 A1158:G1158 U1158:AC1158 H1308:J1309 L1308:M1309 K1308:K1314 H2:M1307 S2:T1309 V1216:X1224">
    <cfRule type="expression" dxfId="53" priority="196">
      <formula>$L2=0</formula>
    </cfRule>
  </conditionalFormatting>
  <conditionalFormatting sqref="A2:B2">
    <cfRule type="expression" dxfId="52" priority="195">
      <formula>$L2=0</formula>
    </cfRule>
  </conditionalFormatting>
  <conditionalFormatting sqref="N2:R2">
    <cfRule type="expression" dxfId="51" priority="193">
      <formula>$L2=0</formula>
    </cfRule>
  </conditionalFormatting>
  <conditionalFormatting sqref="N2:R2">
    <cfRule type="containsBlanks" dxfId="50" priority="194">
      <formula>LEN(TRIM(N2))=0</formula>
    </cfRule>
  </conditionalFormatting>
  <conditionalFormatting sqref="D2:G2">
    <cfRule type="expression" dxfId="49" priority="192">
      <formula>$L2=0</formula>
    </cfRule>
  </conditionalFormatting>
  <conditionalFormatting sqref="C2">
    <cfRule type="expression" dxfId="48" priority="191">
      <formula>$L2=0</formula>
    </cfRule>
  </conditionalFormatting>
  <conditionalFormatting sqref="U2">
    <cfRule type="expression" dxfId="47" priority="190">
      <formula>$L2=0</formula>
    </cfRule>
  </conditionalFormatting>
  <conditionalFormatting sqref="A3:B3">
    <cfRule type="expression" dxfId="46" priority="142">
      <formula>$L3=0</formula>
    </cfRule>
  </conditionalFormatting>
  <conditionalFormatting sqref="N3:R3">
    <cfRule type="expression" dxfId="45" priority="140">
      <formula>$L3=0</formula>
    </cfRule>
  </conditionalFormatting>
  <conditionalFormatting sqref="N3:R3">
    <cfRule type="containsBlanks" dxfId="44" priority="141">
      <formula>LEN(TRIM(N3))=0</formula>
    </cfRule>
  </conditionalFormatting>
  <conditionalFormatting sqref="D3:G3">
    <cfRule type="expression" dxfId="43" priority="139">
      <formula>$L3=0</formula>
    </cfRule>
  </conditionalFormatting>
  <conditionalFormatting sqref="C3">
    <cfRule type="expression" dxfId="42" priority="138">
      <formula>$L3=0</formula>
    </cfRule>
  </conditionalFormatting>
  <conditionalFormatting sqref="A2:B2">
    <cfRule type="duplicateValues" dxfId="41" priority="2717"/>
  </conditionalFormatting>
  <conditionalFormatting sqref="A3:B3">
    <cfRule type="duplicateValues" dxfId="40" priority="2718"/>
  </conditionalFormatting>
  <conditionalFormatting sqref="Y2">
    <cfRule type="expression" dxfId="39" priority="55">
      <formula>$L2=0</formula>
    </cfRule>
  </conditionalFormatting>
  <conditionalFormatting sqref="Z2:AC2">
    <cfRule type="expression" dxfId="38" priority="54">
      <formula>$L2=0</formula>
    </cfRule>
  </conditionalFormatting>
  <conditionalFormatting sqref="Y3:AC3">
    <cfRule type="expression" dxfId="37" priority="53">
      <formula>$L3=0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9: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expression" dxfId="36" priority="30">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9: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expression" dxfId="35" priority="28">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8: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containsBlanks" dxfId="34" priority="29">
      <formula>LEN(TRIM(N4))=0</formula>
    </cfRule>
  </conditionalFormatting>
  <conditionalFormatting sqref="D4:G4 D6:G6 D8:G8 D10:G10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202:G202 D204:G204 D206:G206 D208:G208 D210:G210 D212:G212 D214:G214 D216:G216 D218:G218 D220:G220 D222:G222 D224:G224 D226:G226 D228:G228 D230:G230 D232:G232 D234:G234 D236:G236 D238:G238 D240:G240 D242:G242 D244:G244 D246:G246 D248:G248 D250:G250 D252:G252 D254:G254 D256:G256 D258:G258 D260:G260 D262:G262 D264:G264 D266:G266 D268:G268 D270:G270 D272:G272 D274:G274 D276:G276 D278:G278 D280:G280 D282:G282 D284:G284 D286:G286 D288:G288 D290:G290 D292:G292 D294:G294 D296:G296 D298:G298 D300:G300 D302:G302 D304:G304 D306:G306 D308:G308 D310:G310 D312:G312 D314:G314 D316:G316 D318:G318 D320:G320 D322:G322 D324:G324 D326:G326 D328:G328 D330:G330 D332:G332 D334:G334 D336:G336 D338:G338 D340:G340 D342:G342 D344:G344 D346:G346 D348:G348 D350:G350 D352:G352 D354:G354 D356:G356 D358:G358 D360:G360 D362:G362 D364:G364 D366:G366 D368:G368 D370:G370 D372:G372 D374:G374 D376:G376 D378:G378 D380:G380 D382:G382 D384:G384 D386:G386 D388:G388 D390:G390 D392:G392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9 D541:G541 D543:G543 D545:G545 D547:G547 D549:G549 D551:G551 D553:G553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9:G659 D661:G661 D663:G663 D665:G665 D667:G667 D669:G669 D671:G671 D673:G673 D675:G675 D677:G677 D679:G679 D681:G681 D683:G683 D685:G685 D687:G687 D689:G689 D691:G691 D693:G693 D695:G695 D697:G697 D699:G699 D701:G701 D703:G703 D705:G705 D707:G707 D709:G709 D711:G711 D713:G713 D715:G715 D717:G717 D719:G719 D721:G721 D723:G723 D725:G725 D727:G727 D729:G729 D731:G731 D733:G733 D735:G735 D737:G737 D739:G739 D741:G741 D743:G743 D745:G745 D747:G747 D749:G749 D751:G751 D753:G753 D755:G755 D757:G757 D759:G759 D761:G761 D763:G763 D765:G765 D767:G767 D769:G769 D771:G771 D773:G773 D775:G775 D777:G777 D779:G779 D781:G781 D783:G783 D785:G785 D787:G787 D789:G789 D791:G791 D793:G793 D795:G795 D797:G797 D799:G799 D801:G801 D803:G803 D805:G805 D807:G807 D809:G809 D811:G811 D813:G813 D815:G815 D817:G817 D819:G819 D821:G821 D823:G823 D825:G825 D827:G827 D829:G829 D831:G831 D833:G833 D835:G835 D837:G837 D839:G839 D841:G841 D843:G843 D845:G845 D847:G847 D849:G849 D851:G851 D853:G853 D855:G855 D857:G857 D859:G859 D861:G861 D863:G863 D865:G865 D867:G867 D869:G869 D871:G871 D873:G873 D875:G875 D877:G877 D879:G879 D881:G881 D883:G883 D885:G885 D887:G887 D889:G889 D891:G891 D893 D895:G895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5:G965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3:G1033 D1035:G1035 D1037:G1037 D1039:G1039 D1041:G1041 D1043:G1043 D1045:G1045 D1047:G1047 D1049:G1049 D1051:G1051 D1053:G1053 D1055:G1055 D1057:G1057 D1059:G1059 D1061:G1061 D1063:G1063 D1065:G1065 D1067:G1067 D1069:G1069 D1071:G1071 D1073:G1073 D1075:G1075 D1077:G1077 D1079:G1079 D1081:G1081 D1083:G1083 D1085:G1085 D1087:G1087 D1089:G1089 D1091:G1091 D1093:G1093 D1095:G1095 D1097:G1097 D1099:G1099 D1101:G1101 D1103:G1103 D1105:G1105 D1107:G1107 D1109:G1109 D1111:G1111 D1113:G1113 D1115:G1115 D1117:G1117 D1119:G1119 D1121:G1121 D1123:G1123 D1125:G1125 D1127:G1127 D1129:G1129 D1131:G1131 D1133:G1133 D1135:G1135 D1137:G1137 D1139:G1139 D1141:G1141 D1143:G1143 D1145:G1145 D1147:G1147 D1149:G1149 D1151:G1151 D1153:D1154 D1156:G1156 D1159:G1159 D1161:G1161 D1163:G1163 D1165:G1165 D1167:G1167 D1169:G1169 D1171:G1171 D1173:G1173 D1175:G1175 D1177:G1177 D1179:G1179 D1181:G1181 D1183:G1183 D1185:G1185 D1187:G1187 D1189:G1189 D1191:G1191 D1193:G1193 D1195:G1195 D1197:G1197 D1199:G1199 D1201:G1201 D1203:G1203 D1205:G1205 D1207:G1207 D1209:G1209 D1214:G1214 D1226:G1226 D1228:G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F1306:G1306 D1305:E1308 D1307:G1309 F893:G893 E892:E893 F1153:G1154 E1152:E1153 D1211:G1212 D1216:G1216 G1217:G1225 D1217:F1224">
    <cfRule type="expression" dxfId="33" priority="27">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C1154 C1156 C1159 C1161 C1163 C1165 C1167 C1169 C1171 C1173 C1175 C1177 C1179 C1181 C1183 C1185 C1187 C1189 C1191 C1193 C1195 C1197 C1199 C1201 C1203 C1205 C1207 C1209 C1211:C1212 C1214 C1226 C1228 C1230 C1232 C1234 C1236 C1238 C1240 C1242 C1244 C1246 C1248 C1250 C1252 C1254 C1256 C1258 C1260 C1262 C1264 C1266 C1268 C1270 C1272 C1274 C1276 C1278 C1280 C1282 C1284 C1286 C1288 C1290 C1292 C1294 C1296 C1298 C1300 C1302 C1304 C1306:C1309 C1216:C1224">
    <cfRule type="expression" dxfId="32" priority="26">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 U330 U332 U334 U336 U338 U340 U342 U344 U346 U348 U350 U352 U354 U356 U358 U360 U362 U364 U366 U368 U370 U372 U374 U376 U378 U380 U382 U384 U386 U388 U390 U392 U394 U396 U398 U400 U402 U404 U406 U408 U410 U412 U414 U416 U418 U420 U422 U424 U426 U428 U430 U432 U434 U436 U438 U440 U442 U444 U446 U448 U450 U452 U454 U456 U458 U460 U462 U464 U466 U468 U470 U472 U474 U476 U478 U480 U482 U484 U486 U488 U490 U492 U494 U496 U498 U500 U502 U504 U506 U508 U510 U512 U514 U516 U518 U520 U522 U524 U526 U528 U530 U532 U534 U536 U538:U539 U541 U543 U545 U547 U549 U551 U553 U555 U557 U559 U561 U563 U565 U567 U569 U571 U573 U575 U577 U579 U581 U583 U585 U587 U589 U591 U593 U595 U597 U599 U601 U603 U605 U607 U609 U611 U613 U615 U617 U619 U621 U623 U625 U627 U629 U631 U633 U635 U637 U639 U641 U643 U645 U647 U649 U651 U653 U655 U657 U659 U661 U663 U665 U667 U669 U671 U673 U675 U677 U679 U681 U683 U685 U687 U689 U691 U693 U695 U697 U699 U701 U703 U705 U707 U709 U711 U713 U715 U717 U719 U721 U723 U725 U727 U729 U731 U733 U735 U737 U739 U741 U743 U745 U747 U749 U751 U753 U755 U757 U759 U761 U763 U765 U767 U769 U771 U773 U775 U777 U779 U781 U783 U785 U787 U789 U791 U793 U795 U797 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5 U1077 U1079 U1081 U1083 U1085 U1087 U1089 U1091 U1093 U1095 U1097 U1099 U1101 U1103 U1105 U1107 U1109 U1111 U1113 U1115 U1117 U1119 U1121 U1123 U1125 U1127 U1129 U1131 U1133 U1135 U1137 U1139 U1141 U1143 U1145 U1147 U1149 U1151 U1153:U1154 U1156 U1159 U1161 U1163 U1165 U1167 U1169 U1171 U1173 U1175 U1177 U1179 U1181 U1183 U1185 U1187 U1189 U1191 U1193 U1195 U1197 U1199 U1201 U1203 U1205 U1207 U1209 U1211:U1212 U1214 U1216:U1224 U1226 U1228 U1230 U1232 U1234 U1236 U1238 U1240 U1242 U1244 U1246 U1248 U1250 U1252 U1254 U1256 U1258 U1260 U1262 U1264 U1266 U1268 U1270 U1272 U1274 U1276 U1278 U1280 U1282 U1284 U1286 U1288 U1290 U1292 U1294 U1296 U1298 U1300 U1302 U1304">
    <cfRule type="expression" dxfId="31" priority="25">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5:B1155 A1157:B1157 A1160:B1160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expression" dxfId="30" priority="24">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expression" dxfId="29" priority="22">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containsBlanks" dxfId="28" priority="23">
      <formula>LEN(TRIM(N5))=0</formula>
    </cfRule>
  </conditionalFormatting>
  <conditionalFormatting sqref="D5:G5 D7:G7 D9:G9 D11:G11 D13:G13 D15:G15 D17:G17 D19:G19 D21:G21 D23:G23 D25:G25 D27:G27 D29:G29 D31:G31 D33:G33 D35:G35 D37:G37 D39:G39 D41:G41 D43:G43 D45:G45 D47:G47 D49:G49 D51:G51 D53:G53 D55:G55 D57:G57 D59:G59 D61:G61 D63:G63 D65:G65 D67:G67 D69:G69 D71:G71 D73:G73 D75:G75 D77:G77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1:G151 D153:G153 D155:G155 D157:G157 D159:G159 D161:G161 D163:G163 D165:G165 D167:G167 D169:G169 D171:G171 D173:G173 D175:G175 D177:G177 D179:G179 D181:G181 D183:G183 D185:G185 D187:G187 D189:G189 D191:G191 D193:G193 D195:G195 D197:G197 D199:G199 D201:G201 D203:G203 D205:G205 D207:G207 D209:G209 D211:G211 D213:G213 D215:G215 D217:G217 D219:G219 D221:G221 D223:G223 D225:G225 D227:G227 D229:G229 D231:G231 D233:G233 D235:G235 D237:G237 D239:G239 D241:G241 D243:G243 D245:G245 D247:G247 D249:G249 D251:G251 D253:G253 D255:G255 D257:G257 D259:G259 D261:G261 D263:G263 D265:G265 D267:G267 D269:G269 D271:G271 D273:G273 D275:G275 D277:G277 D279:G279 D281:G281 D283:G283 D285:G285 D287:G287 D289:G289 D291:G291 D293:G293 D295:G295 D297:G297 D299:G299 D301:G301 D303:G303 D305:G305 D307:G307 D309:G309 D311:G311 D313:G313 D315:G315 D317:G317 D319:G319 D321:G321 D323:G323 D325:G325 D327:G327 D329:G329 D331:G331 D333:G333 D335:G335 D337:G337 D339:G339 D341:G341 D343:G343 D345:G345 D347:G347 D349:G349 D351:G351 D353:G353 D355:G355 D357:G357 D359:G359 D361:G361 D363:G363 D365:G365 D367:G367 D369:G369 D371:G371 D373:G373 D375:G375 D377:G377 D379:G379 D381:G381 D383:G383 D385:G385 D387:G387 D389:G389 D391:G391 D393:G393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40:G540 D542:G542 D544:G544 D546:G546 D548:G548 D550:G550 D552:G552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58:G658 D660:G660 D662:G662 D664:G664 D666:G666 D668:G668 D670:G670 D672:G672 D674:G674 D676:G676 D678:G678 D680:G680 D682:G682 D684:G684 D686:G686 D688:G688 D690:G690 D692:G692 D694:G694 D696:G696 D698:G698 D700:G700 D702:G702 D704:G704 D706:G706 D708:G708 D710:G710 D712:G712 D714:G714 D716:G716 D718:G718 D720:G720 D722:G722 D724:G724 D726:G726 D728:G728 D730:G730 D732:G732 D734:G734 D736:G736 D738:G738 D740:G740 D742:G742 D744:G744 D746:G746 D748:G748 D750:G750 D752:G752 D754:G754 D756:G756 D758:G758 D760:G760 D762:G762 D764:G764 D766:G766 D768:G768 D770:G770 D772:G772 D774:G774 D776:G776 D778:G778 D780:G780 D782:G782 D784:G784 D786:G786 D788:G788 D790:G790 D792:G792 D794:G794 D796:G796 D798:G798 D800:G800 D802:G802 D804:G804 D806:G806 D808:G808 D810:G810 D812:G812 D814:G814 D816:G816 D818:G818 D820:G820 D822:G822 D824:G824 D826:G826 D828:G828 D830:G830 D832:G832 D834:G834 D836:G836 D838:G838 D840:G840 D842:G842 D844:G844 D846:G846 D848:G848 D850:G850 D852:G852 D854:G854 D856:G856 D858:G858 D860:G860 D862:G862 D864:G864 D866:G866 D868:G868 D870:G870 D872:G872 D874:G874 D876:G876 D878:G878 D880:G880 D882:G882 D884:G884 D886:G886 D888:G888 D890:G890 D892 D894:G894 D896:G896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2:G1032 D1034:G1034 D1036:G1036 D1038:G1038 D1040:G1040 D1042:G1042 D1044:G1044 D1046:G1046 D1048:G1048 D1050:G1050 D1052:G1052 D1054:G1054 D1056:G1056 D1058:G1058 D1060:G1060 D1062:G1062 D1064:G1064 D1066:G1066 D1068:G1068 D1070:G1070 D1072:G1072 D1074:G1074 D1076:G1076 D1078:G1078 D1080:G1080 D1082:G1082 D1084:G1084 D1086:G1086 D1088:G1088 D1090:G1090 D1092:G1092 D1094:G1094 D1096:G1096 D1098:G1098 D1100:G1100 D1102:G1102 D1104:G1104 D1106:G1106 D1108:G1108 D1110:G1110 D1112:G1112 D1114:G1114 D1116:G1116 D1118:G1118 D1120:G1120 D1122:G1122 D1124:G1124 D1126:G1126 D1128:G1128 D1130:G1130 D1132:G1132 D1134:G1134 D1136:G1136 D1138:G1138 D1140:G1140 D1142:G1142 D1144:G1144 D1146:G1146 D1148:G1148 D1150:G1150 D1152 D1155:G1155 D1157:G1157 D1160:G1160 D1162:G1162 D1164:G1164 D1166:G1166 D1168:G1168 D1170:G1170 D1172:G1172 D1174:G1174 D1176:G1176 D1178:G1178 D1180:G1180 D1182:G1182 D1184:G1184 D1186:G1186 D1188:G1188 D1190:G1190 D1192:G1192 D1194:G1194 D1196:G1196 D1198:G1198 D1200:G1200 D1202:G1202 D1204:G1204 D1206:G1206 D1208:G1208 D1210:G1210 D1213:G1213 D1215:G1215 D1225:F1225 D1227:G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F1305:G1305 E1154 F892:G892 F1152:G1152">
    <cfRule type="expression" dxfId="27" priority="21">
      <formula>$L5=0</formula>
    </cfRule>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5 C1157 C1160 C1162 C1164 C1166 C1168 C1170 C1172 C1174 C1176 C1178 C1180 C1182 C1184 C1186 C1188 C1190 C1192 C1194 C1196 C1198 C1200 C1202 C1204 C1206 C1208 C1210 C1213 C1215 C1225 C1227 C1229 C1231 C1233 C1235 C1237 C1239 C1241 C1243 C1245 C1247 C1249 C1251 C1253 C1255 C1257 C1259 C1261 C1263 C1265 C1267 C1269 C1271 C1273 C1275 C1277 C1279 C1281 C1283 C1285 C1287 C1289 C1291 C1293 C1295 C1297 C1299 C1301 C1303 C1305">
    <cfRule type="expression" dxfId="26" priority="20">
      <formula>$L5=0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8: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duplicateValues" dxfId="25" priority="31"/>
  </conditionalFormatting>
  <conditionalFormatting sqref="A1160:B1160 A1155:B1155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7:B1157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duplicateValues" dxfId="24" priority="32"/>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 Y330 Y332 Y334 Y336 Y338 Y340 Y342 Y344 Y346 Y348 Y350 Y352 Y354 Y356 Y358 Y360 Y362 Y364 Y366 Y368 Y370 Y372 Y374 Y376 Y378 Y380 Y382 Y384 Y386 Y388 Y390 Y392 Y394 Y396 Y398 Y400 Y402 Y404 Y406 Y408 Y410 Y412 Y414 Y416 Y418 Y420 Y422 Y424 Y426 Y428 Y430 Y432 Y434 Y436 Y438 Y440 Y442 Y444 Y446 Y448 Y450 Y452 Y454 Y456 Y458 Y460 Y462 Y464 Y466 Y468 Y470 Y472 Y474 Y476 Y478 Y480 Y482 Y484 Y486 Y488 Y490 Y492 Y494 Y496 Y498 Y500 Y502 Y504 Y506 Y508 Y510 Y512 Y514 Y516 Y518 Y520 Y522 Y524 Y526 Y528 Y530 Y532 Y534 Y536 Y538:Y539 Y541 Y543 Y545 Y547 Y549 Y551 Y553 Y555 Y557 Y559 Y561 Y563 Y565 Y567 Y569 Y571 Y573 Y575 Y577 Y579 Y581 Y583 Y585 Y587 Y589 Y591 Y593 Y595 Y597 Y599 Y601 Y603 Y605 Y607 Y609 Y611 Y613 Y615 Y617 Y619 Y621 Y623 Y625 Y627 Y629 Y631 Y633 Y635 Y637 Y639 Y641 Y643 Y645 Y647 Y649 Y651 Y653 Y655 Y657 Y659 Y661 Y663 Y665 Y667 Y669 Y671 Y673 Y675 Y677 Y679 Y681 Y683 Y685 Y687 Y689 Y691 Y693 Y695 Y697 Y699 Y701 Y703 Y705 Y707 Y709 Y711 Y713 Y715 Y717 Y719 Y721 Y723 Y725 Y727 Y729 Y731 Y733 Y735 Y737 Y739 Y741 Y743 Y745 Y747 Y749 Y751 Y753 Y755 Y757 Y759 Y761 Y763 Y765 Y767 Y769 Y771 Y773 Y775 Y777 Y779 Y781 Y783 Y785 Y787 Y789 Y791 Y793 Y795 Y797 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5 Y1077 Y1079 Y1081 Y1083 Y1085 Y1087 Y1089 Y1091 Y1093 Y1095 Y1097 Y1099 Y1101 Y1103 Y1105 Y1107 Y1109 Y1111 Y1113 Y1115 Y1117 Y1119 Y1121 Y1123 Y1125 Y1127 Y1129 Y1131 Y1133 Y1135 Y1137 Y1139 Y1141 Y1143 Y1145 Y1147 Y1149 Y1151 Y1153:Y1154 Y1156 Y1159 Y1161 Y1163 Y1165 Y1167 Y1169 Y1171 Y1173 Y1175 Y1177 Y1179 Y1181 Y1183 Y1185 Y1187 Y1189 Y1191 Y1193 Y1195 Y1197 Y1199 Y1201 Y1203 Y1205 Y1207 Y1209 Y1211:Y1212 Y1214 Y1216:Y1224 Y1226 Y1228 Y1230 Y1232 Y1234 Y1236 Y1238 Y1240 Y1242 Y1244 Y1246 Y1248 Y1250 Y1252 Y1254 Y1256 Y1258 Y1260 Y1262 Y1264 Y1266 Y1268 Y1270 Y1272 Y1274 Y1276 Y1278 Y1280 Y1282 Y1284 Y1286 Y1288 Y1290 Y1292 Y1294 Y1296 Y1298 Y1300 Y1302 Y1304 Y1306:Y1309">
    <cfRule type="expression" dxfId="23" priority="18">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8 Z330:AC330 Z332:AC332 Z334:AC334 Z336:AC336 Z338:AC338 Z340:AC340 Z342:AC342 Z344:AC344 Z346:AC346 Z348:AC348 Z350:AC350 Z352:AC352 Z354:AC354 Z356:AC356 Z358:AC358 Z360:AC360 Z362:AC362 Z364:AC364 Z366:AC366 Z368:AC368 Z370:AC370 Z372:AC372 Z374:AC374 Z376:AC376 Z378:AC378 Z380:AC380 Z382:AC382 Z384:AC384 Z386:AC386 Z388:AC388 Z390:AC390 Z392:AC392 Z394:AC394 Z396:AC396 Z398:AC398 Z400:AC400 Z402:AC402 Z404:AC404 Z406:AC406 Z408:AC408 Z410:AC410 Z412:AC412 Z414:AC414 Z416:AC416 Z418:AC418 Z420:AC420 Z422:AC422 Z424:AC424 Z426:AC426 Z428:AC428 Z430:AC430 Z432:AC432 Z434:AC434 Z436:AC436 Z438:AC438 Z440:AC440 Z442:AC442 Z444:AC444 Z446:AC446 Z448:AC448 Z450:AC450 Z452:AC452 Z454:AC454 Z456:AC456 Z458:AC458 Z460:AC460 Z462:AC462 Z464:AC464 Z466:AC466 Z468:AC468 Z470:AC470 Z472:AC472 Z474:AC474 Z476:AC476 Z478:AC478 Z480:AC480 Z482:AC482 Z484:AC484 Z486:AC486 Z488:AC488 Z490:AC490 Z492:AC492 Z494:AC494 Z496:AC496 Z498:AC498 Z500:AC500 Z502:AC502 Z504:AC504 Z506:AC506 Z508:AC508 Z510:AC510 Z512:AC512 Z514:AC514 Z516:AC516 Z518:AC518 Z520:AC520 Z522:AC522 Z524:AC524 Z526:AC526 Z528:AC528 Z530:AC530 Z532:AC532 Z534:AC534 Z536:AC536 Z538:AC539 Z541:AC541 Z543:AC543 Z545:AC545 Z547:AC547 Z549:AC549 Z551:AC551 Z553:AC553 Z555:AC555 Z557:AC557 Z559:AC559 Z561:AC561 Z563:AC563 Z565:AC565 Z567:AC567 Z569:AC569 Z571:AC571 Z573:AC573 Z575:AC575 Z577:AC577 Z579:AC579 Z581:AC581 Z583:AC583 Z585:AC585 Z587:AC587 Z589:AC589 Z591:AC591 Z593:AC593 Z595:AC595 Z597:AC597 Z599:AC599 Z601:AC601 Z603:AC603 Z605:AC605 Z607:AC607 Z609:AC609 Z611:AC611 Z613:AC613 Z615:AC615 Z617:AC617 Z619:AC619 Z621:AC621 Z623:AC623 Z625:AC625 Z627:AC627 Z629:AC629 Z631:AC631 Z633:AC633 Z635:AC635 Z637:AC637 Z639:AC639 Z641:AC641 Z643:AC643 Z645:AC645 Z647:AC647 Z649:AC649 Z651:AC651 Z653:AC653 Z655:AC655 Z657:AC657 Z659:AC659 Z661:AC661 Z663:AC663 Z665:AC665 Z667:AC667 Z669:AC669 Z671:AC671 Z673:AC673 Z675:AC675 Z677:AC677 Z679:AC679 Z681:AC681 Z683:AC683 Z685:AC685 Z687:AC687 Z689:AC689 Z691:AC691 Z693:AC693 Z695:AC695 Z697:AC697 Z699:AC699 Z701:AC701 Z703:AC703 Z705:AC705 Z707:AC707 Z709:AC709 Z711:AC711 Z713:AC713 Z715:AC715 Z717:AC717 Z719:AC719 Z721:AC721 Z723:AC723 Z725:AC725 Z727:AC727 Z729:AC729 Z731:AC731 Z733:AC733 Z735:AC735 Z737:AC737 Z739:AC739 Z741:AC741 Z743:AC743 Z745:AC745 Z747:AC747 Z749:AC749 Z751:AC751 Z753:AC753 Z755:AC755 Z757:AC757 Z759:AC759 Z761:AC761 Z763:AC763 Z765:AC765 Z767:AC767 Z769:AC769 Z771:AC771 Z773:AC773 Z775:AC775 Z777:AC777 Z779:AC779 Z781:AC781 Z783:AC783 Z785:AC785 Z787:AC787 Z789:AC789 Z791:AC791 Z793:AC793 Z795:AC795 Z797:AC797 Z799: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AC1003 Z1005:AC1005 Z1007:AC1007 Z1009:AC1009 Z1011:AC1011 Z1013:AC1013 Z1015:AC1015 Z1017:AC1017 Z1019:AC1019 Z1021:AC1021 Z1023:AC1023 Z1025:AC1025 Z1027:AC1027 Z1029:AC1029 Z1031:AC1031 Z1033:AC1033 Z1035:AC1035 Z1037:AC1037 Z1039:AC1039 Z1041:AC1041 Z1043:AC1043 Z1045:AC1045 Z1047:AC1047 Z1049:AC1049 Z1051:AC1051 Z1053:AC1053 Z1055:AC1055 Z1057:AC1057 Z1059:AC1059 Z1061:AC1061 Z1063:AC1063 Z1065:AC1065 Z1067:AC1067 Z1069:AC1069 Z1071:AC1071 Z1073:AC1073 Z1075:AC1075 Z1077:AC1077 Z1079:AC1079 Z1081:AC1081 Z1083:AC1083 Z1085:AC1085 Z1087:AC1087 Z1089:AC1089 Z1091:AC1091 Z1093:AC1093 Z1095:AC1095 Z1097:AC1097 Z1099:AC1099 Z1101:AC1101 Z1103:AC1103 Z1105:AC1105 Z1107:AC1107 Z1109:AC1109 Z1111:AC1111 Z1113:AC1113 Z1115:AC1115 Z1117:AC1117 Z1119:AC1119 Z1121:AC1121 Z1123:AC1123 Z1125:AC1125 Z1127:AC1127 Z1129:AC1129 Z1131:AC1131 Z1133:AC1133 Z1135:AC1135 Z1137:AC1137 Z1139:AC1139 Z1141:AC1141 Z1143:AC1143 Z1145:AC1145 Z1147:AC1147 Z1149:AC1149 Z1151:AC1151 Z1153:AC1154 Z1156:AC1156 Z1159:AC1159 Z1161:AC1161 Z1163:AC1163 Z1165:AC1165 Z1167:AC1167 Z1169:AC1169 Z1171:AC1171 Z1173:AC1173 Z1175:AC1175 Z1177:AC1177 Z1179:AC1179 Z1181:AC1181 Z1183:AC1183 Z1185:AC1185 Z1187:AC1187 Z1189:AC1189 Z1191:AC1191 Z1193:AC1193 Z1195:AC1195 Z1197:AC1197 Z1199:AC1199 Z1201:AC1201 Z1203:AC1203 Z1205:AC1205 Z1207:AC1207 Z1209:AC1209 Z1211:AC1212 Z1214:AC1214 Z1216:AC1224 Z1226:AC1226 Z1228:AC1228 Z1230:AC1230 Z1232:AC1232 Z1234:AC1234 Z1236:AC1236 Z1238:AC1238 Z1240:AC1240 Z1242:AC1242 Z1244:AC1244 Z1246:AC1246 Z1248:AC1248 Z1250:AC1250 Z1252:AC1252 Z1254:AC1254 Z1256:AC1256 Z1258:AC1258 Z1260:AC1260 Z1262:AC1262 Z1264:AC1264 Z1266:AC1266 Z1268:AC1268 Z1270:AC1270 Z1272:AC1272 Z1274:AC1274 Z1276:AC1276 Z1278:AC1278 Z1280:AC1280 Z1282:AC1282 Z1284:AC1284 Z1286:AC1286 Z1288:AC1288 Z1290:AC1290 Z1292:AC1292 Z1294:AC1294 Z1296:AC1296 Z1298:AC1298 Z1300:AC1300 Z1302:AC1302 Z1304:AC1304 Z1306:AC1309">
    <cfRule type="expression" dxfId="22" priority="17">
      <formula>$L4=0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29:AC329 Y331:AC331 Y333:AC333 Y335:AC335 Y337:AC337 Y339:AC339 Y341:AC341 Y343:AC343 Y345:AC345 Y347:AC347 Y349:AC349 Y351:AC351 Y353:AC353 Y355:AC355 Y357:AC357 Y359:AC359 Y361:AC361 Y363:AC363 Y365:AC365 Y367:AC367 Y369:AC369 Y371:AC371 Y373:AC373 Y375:AC375 Y377:AC377 Y379:AC379 Y381:AC381 Y383:AC383 Y385:AC385 Y387:AC387 Y389:AC389 Y391:AC391 Y393:AC393 Y395:AC395 Y397:AC397 Y399:AC399 Y401:AC401 Y403:AC403 Y405:AC405 Y407:AC407 Y409:AC409 Y411:AC411 Y413:AC413 Y415:AC415 Y417:AC417 Y419:AC419 Y421:AC421 Y423:AC423 Y425:AC425 Y427:AC427 Y429:AC429 Y431:AC431 Y433:AC433 Y435:AC435 Y437:AC437 Y439:AC439 Y441:AC441 Y443:AC443 Y445:AC445 Y447:AC447 Y449:AC449 Y451:AC451 Y453:AC453 Y455:AC455 Y457:AC457 Y459:AC459 Y461:AC461 Y463:AC463 Y465:AC465 Y467:AC467 Y469:AC469 Y471:AC471 Y473:AC473 Y475:AC475 Y477:AC477 Y479:AC479 Y481:AC481 Y483:AC483 Y485:AC485 Y487:AC487 Y489:AC489 Y491:AC491 Y493:AC493 Y495:AC495 Y497:AC497 Y499:AC499 Y501:AC501 Y503:AC503 Y505:AC505 Y507:AC507 Y509:AC509 Y511:AC511 Y513:AC513 Y515:AC515 Y517:AC517 Y519:AC519 Y521:AC521 Y523:AC523 Y525:AC525 Y527:AC527 Y529:AC529 Y531:AC531 Y533:AC533 Y535:AC535 Y537:AC537 Y540:AC540 Y542:AC542 Y544:AC544 Y546:AC546 Y548:AC548 Y550:AC550 Y552:AC552 Y554:AC554 Y556:AC556 Y558:AC558 Y560:AC560 Y562:AC562 Y564:AC564 Y566:AC566 Y568:AC568 Y570:AC570 Y572:AC572 Y574:AC574 Y576:AC576 Y578:AC578 Y580:AC580 Y582:AC582 Y584:AC584 Y586:AC586 Y588:AC588 Y590:AC590 Y592:AC592 Y594:AC594 Y596:AC596 Y598:AC598 Y600:AC600 Y602:AC602 Y604:AC604 Y606:AC606 Y608:AC608 Y610:AC610 Y612:AC612 Y614:AC614 Y616:AC616 Y618:AC618 Y620:AC620 Y622:AC622 Y624:AC624 Y626:AC626 Y628:AC628 Y630:AC630 Y632:AC632 Y634:AC634 Y636:AC636 Y638:AC638 Y640:AC640 Y642:AC642 Y644:AC644 Y646:AC646 Y648:AC648 Y650:AC650 Y652:AC652 Y654:AC654 Y656:AC656 Y658:AC658 Y660:AC660 Y662:AC662 Y664:AC664 Y666:AC666 Y668:AC668 Y670:AC670 Y672:AC672 Y674:AC674 Y676:AC676 Y678:AC678 Y680:AC680 Y682:AC682 Y684:AC684 Y686:AC686 Y688:AC688 Y690:AC690 Y692:AC692 Y694:AC694 Y696:AC696 Y698:AC698 Y700:AC700 Y702:AC702 Y704:AC704 Y706:AC706 Y708:AC708 Y710:AC710 Y712:AC712 Y714:AC714 Y716:AC716 Y718:AC718 Y720:AC720 Y722:AC722 Y724:AC724 Y726:AC726 Y728:AC728 Y730:AC730 Y732:AC732 Y734:AC734 Y736:AC736 Y738:AC738 Y740:AC740 Y742:AC742 Y744:AC744 Y746:AC746 Y748:AC748 Y750:AC750 Y752:AC752 Y754:AC754 Y756:AC756 Y758:AC758 Y760:AC760 Y762:AC762 Y764:AC764 Y766:AC766 Y768:AC768 Y770:AC770 Y772:AC772 Y774:AC774 Y776:AC776 Y778:AC778 Y780:AC780 Y782:AC782 Y784:AC784 Y786:AC786 Y788:AC788 Y790:AC790 Y792:AC792 Y794:AC794 Y796:AC796 Y798:AC798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AC1004 Y1006:AC1006 Y1008:AC1008 Y1010:AC1010 Y1012:AC1012 Y1014:AC1014 Y1016:AC1016 Y1018:AC1018 Y1020:AC1020 Y1022:AC1022 Y1024:AC1024 Y1026:AC1026 Y1028:AC1028 Y1030:AC1030 Y1032:AC1032 Y1034:AC1034 Y1036:AC1036 Y1038:AC1038 Y1040:AC1040 Y1042:AC1042 Y1044:AC1044 Y1046:AC1046 Y1048:AC1048 Y1050:AC1050 Y1052:AC1052 Y1054:AC1054 Y1056:AC1056 Y1058:AC1058 Y1060:AC1060 Y1062:AC1062 Y1064:AC1064 Y1066:AC1066 Y1068:AC1068 Y1070:AC1070 Y1072:AC1072 Y1074:AC1074 Y1076:AC1076 Y1078:AC1078 Y1080:AC1080 Y1082:AC1082 Y1084:AC1084 Y1086:AC1086 Y1088:AC1088 Y1090:AC1090 Y1092:AC1092 Y1094:AC1094 Y1096:AC1096 Y1098:AC1098 Y1100:AC1100 Y1102:AC1102 Y1104:AC1104 Y1106:AC1106 Y1108:AC1108 Y1110:AC1110 Y1112:AC1112 Y1114:AC1114 Y1116:AC1116 Y1118:AC1118 Y1120:AC1120 Y1122:AC1122 Y1124:AC1124 Y1126:AC1126 Y1128:AC1128 Y1130:AC1130 Y1132:AC1132 Y1134:AC1134 Y1136:AC1136 Y1138:AC1138 Y1140:AC1140 Y1142:AC1142 Y1144:AC1144 Y1146:AC1146 Y1148:AC1148 Y1150:AC1150 Y1152:AC1152 Y1155:AC1155 Y1157:AC1157 Y1160:AC1160 Y1162:AC1162 Y1164:AC1164 Y1166:AC1166 Y1168:AC1168 Y1170:AC1170 Y1172:AC1172 Y1174:AC1174 Y1176:AC1176 Y1178:AC1178 Y1180:AC1180 Y1182:AC1182 Y1184:AC1184 Y1186:AC1186 Y1188:AC1188 Y1190:AC1190 Y1192:AC1192 Y1194:AC1194 Y1196:AC1196 Y1198:AC1198 Y1200:AC1200 Y1202:AC1202 Y1204:AC1204 Y1206:AC1206 Y1208:AC1208 Y1210:AC1210 Y1213:AC1213 Y1215:AC1215 Y1225:AC1225 Y1227:AC1227 Y1229:AC1229 Y1231:AC1231 Y1233:AC1233 Y1235:AC1235 Y1237:AC1237 Y1239:AC1239 Y1241:AC1241 Y1243:AC1243 Y1245:AC1245 Y1247:AC1247 Y1249:AC1249 Y1251:AC1251 Y1253:AC1253 Y1255:AC1255 Y1257:AC1257 Y1259:AC1259 Y1261:AC1261 Y1263:AC1263 Y1265:AC1265 Y1267:AC1267 Y1269:AC1269 Y1271:AC1271 Y1273:AC1273 Y1275:AC1275 Y1277:AC1277 Y1279:AC1279 Y1281:AC1281 Y1283:AC1283 Y1285:AC1285 Y1287:AC1287 Y1289:AC1289 Y1291:AC1291 Y1293:AC1293 Y1295:AC1295 Y1297:AC1297 Y1299:AC1299 Y1301:AC1301 Y1303:AC1303 Y1305:AC1305">
    <cfRule type="expression" dxfId="21" priority="16">
      <formula>$L5=0</formula>
    </cfRule>
  </conditionalFormatting>
  <conditionalFormatting sqref="P1211:P1212">
    <cfRule type="expression" dxfId="20" priority="13">
      <formula>$L1211=0</formula>
    </cfRule>
  </conditionalFormatting>
  <conditionalFormatting sqref="P1211:P1212">
    <cfRule type="containsBlanks" dxfId="19" priority="14">
      <formula>LEN(TRIM(P1211))=0</formula>
    </cfRule>
  </conditionalFormatting>
  <conditionalFormatting sqref="L1310:M1314">
    <cfRule type="cellIs" dxfId="18" priority="11" operator="lessThan">
      <formula>0</formula>
    </cfRule>
    <cfRule type="cellIs" dxfId="17" priority="12" operator="lessThan">
      <formula>0</formula>
    </cfRule>
  </conditionalFormatting>
  <conditionalFormatting sqref="V1310:X1314 H1310:J1314 S1310:T1314 L1310:M1314">
    <cfRule type="expression" dxfId="16" priority="10">
      <formula>$L1310=0</formula>
    </cfRule>
  </conditionalFormatting>
  <conditionalFormatting sqref="A1310:B1314">
    <cfRule type="expression" dxfId="15" priority="8">
      <formula>$L1310=0</formula>
    </cfRule>
  </conditionalFormatting>
  <conditionalFormatting sqref="N1310:R1314">
    <cfRule type="expression" dxfId="14" priority="6">
      <formula>$L1310=0</formula>
    </cfRule>
  </conditionalFormatting>
  <conditionalFormatting sqref="N1310:R1314">
    <cfRule type="containsBlanks" dxfId="13" priority="7">
      <formula>LEN(TRIM(N1310))=0</formula>
    </cfRule>
  </conditionalFormatting>
  <conditionalFormatting sqref="D1310:G1314">
    <cfRule type="expression" dxfId="12" priority="5">
      <formula>$L1310=0</formula>
    </cfRule>
  </conditionalFormatting>
  <conditionalFormatting sqref="C1310:C1314">
    <cfRule type="expression" dxfId="11" priority="4">
      <formula>$L1310=0</formula>
    </cfRule>
  </conditionalFormatting>
  <conditionalFormatting sqref="U1310:U1314">
    <cfRule type="expression" dxfId="10" priority="3">
      <formula>$L1310=0</formula>
    </cfRule>
  </conditionalFormatting>
  <conditionalFormatting sqref="A1310:B1314">
    <cfRule type="duplicateValues" dxfId="9" priority="9"/>
  </conditionalFormatting>
  <conditionalFormatting sqref="Y1310:Y1314">
    <cfRule type="expression" dxfId="8" priority="2">
      <formula>$L1310=0</formula>
    </cfRule>
  </conditionalFormatting>
  <conditionalFormatting sqref="Z1310:AC1314">
    <cfRule type="expression" dxfId="7" priority="1">
      <formula>$L1310=0</formula>
    </cfRule>
  </conditionalFormatting>
  <dataValidations count="1">
    <dataValidation type="list" allowBlank="1" showInputMessage="1" showErrorMessage="1" sqref="B228:B237 B2:B163 B165:B226" xr:uid="{623B9E46-E579-8C41-918C-4848932067A0}">
      <formula1>$A$2:$A$1000698</formula1>
    </dataValidation>
  </dataValidations>
  <pageMargins left="1" right="1" top="1" bottom="1" header="0.25" footer="0.25"/>
  <pageSetup scale="10" orientation="portrait"/>
  <headerFooter>
    <oddFooter>&amp;C&amp;"Helvetica Neue,Regular"&amp;12&amp;K000000&amp;P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FADA-4DDC-0348-B59F-50C97DE97C28}">
  <sheetPr codeName="Sheet3"/>
  <dimension ref="A1:N1408"/>
  <sheetViews>
    <sheetView topLeftCell="A1387" zoomScale="143" zoomScaleNormal="125" workbookViewId="0">
      <selection activeCell="D1408" sqref="D1408"/>
    </sheetView>
  </sheetViews>
  <sheetFormatPr baseColWidth="10" defaultRowHeight="13" x14ac:dyDescent="0.15"/>
  <cols>
    <col min="1" max="1" width="11.1640625" style="21" customWidth="1"/>
    <col min="2" max="2" width="25" customWidth="1"/>
    <col min="3" max="3" width="21.6640625" customWidth="1"/>
    <col min="4" max="4" width="30.33203125" customWidth="1"/>
    <col min="5" max="5" width="12.33203125" bestFit="1" customWidth="1"/>
    <col min="6" max="6" width="52.1640625" customWidth="1"/>
    <col min="7" max="7" width="10" style="2" customWidth="1"/>
    <col min="8" max="8" width="9.6640625" style="6" customWidth="1"/>
    <col min="9" max="9" width="12.5" style="6" customWidth="1"/>
    <col min="10" max="10" width="13.83203125" style="6" customWidth="1"/>
    <col min="11" max="11" width="16.6640625" style="6" customWidth="1"/>
    <col min="12" max="12" width="10" style="6" customWidth="1"/>
    <col min="13" max="13" width="12.83203125" bestFit="1" customWidth="1"/>
  </cols>
  <sheetData>
    <row r="1" spans="1:14" ht="19" customHeight="1" x14ac:dyDescent="0.15">
      <c r="A1" s="103" t="s">
        <v>1381</v>
      </c>
      <c r="B1" s="103"/>
      <c r="C1" s="103"/>
      <c r="D1" s="103"/>
      <c r="E1" s="103"/>
      <c r="G1" s="104" t="s">
        <v>1382</v>
      </c>
      <c r="H1" s="104"/>
      <c r="I1" s="53"/>
      <c r="J1" s="51"/>
      <c r="K1" s="52"/>
    </row>
    <row r="2" spans="1:14" s="58" customFormat="1" ht="42" x14ac:dyDescent="0.15">
      <c r="A2" s="54" t="s">
        <v>15</v>
      </c>
      <c r="B2" s="55" t="s">
        <v>1491</v>
      </c>
      <c r="C2" s="55" t="s">
        <v>1379</v>
      </c>
      <c r="D2" s="55" t="s">
        <v>1380</v>
      </c>
      <c r="E2" s="55" t="s">
        <v>1378</v>
      </c>
      <c r="F2" s="55" t="s">
        <v>21</v>
      </c>
      <c r="G2" s="56" t="s">
        <v>16</v>
      </c>
      <c r="H2" s="57" t="s">
        <v>22</v>
      </c>
      <c r="I2" s="57" t="s">
        <v>1384</v>
      </c>
      <c r="J2" s="57" t="s">
        <v>1374</v>
      </c>
      <c r="K2" s="57" t="s">
        <v>3030</v>
      </c>
      <c r="L2" s="57" t="s">
        <v>11</v>
      </c>
      <c r="M2" s="55" t="s">
        <v>3028</v>
      </c>
    </row>
    <row r="3" spans="1:14" ht="14" x14ac:dyDescent="0.15">
      <c r="A3" s="22">
        <v>45017</v>
      </c>
      <c r="B3" s="4"/>
      <c r="D3" s="4"/>
      <c r="E3" s="4" t="s">
        <v>25</v>
      </c>
      <c r="F3" t="str">
        <f>IFERROR(VLOOKUP(VENTAS[[#This Row],[Código del producto Vendido]],STOCK[],5,FALSE),"-")</f>
        <v>Bañador de una pieza con degradado</v>
      </c>
      <c r="G3" s="2">
        <v>1</v>
      </c>
      <c r="H3" s="6">
        <v>25</v>
      </c>
      <c r="I3" s="6">
        <f>VENTAS[[#This Row],[Cantidad]]*VENTAS[[#This Row],[Precio Venta]]</f>
        <v>25</v>
      </c>
      <c r="J3" s="6">
        <f>IF(VENTAS[[#This Row],[Nombre del Gestor]]&gt;1,  VENTAS[[#This Row],[Total]]*10%, 0)</f>
        <v>0</v>
      </c>
      <c r="K3" s="6">
        <f>IFERROR(VLOOKUP(VENTAS[[#This Row],[Código del producto Vendido]],STOCK[],16,FALSE)*VENTAS[[#This Row],[Cantidad]] + VLOOKUP(VENTAS[[#This Row],[Código del producto Vendido]],STOCK[],19,FALSE)*VENTAS[[#This Row],[Cantidad]],VENTAS[[#This Row],[Total]])</f>
        <v>15.684444444444445</v>
      </c>
      <c r="L3" s="6">
        <f>VENTAS[[#This Row],[Total]]-VENTAS[[#This Row],[Comisión 10%]]-VENTAS[[#This Row],[Costo SIN Comision]]</f>
        <v>9.3155555555555551</v>
      </c>
      <c r="M3" s="5"/>
      <c r="N3" s="4"/>
    </row>
    <row r="4" spans="1:14" ht="14" x14ac:dyDescent="0.15">
      <c r="A4" s="23">
        <v>45017</v>
      </c>
      <c r="B4" s="4"/>
      <c r="E4" s="4" t="s">
        <v>47</v>
      </c>
      <c r="F4" t="str">
        <f>IFERROR(VLOOKUP(VENTAS[[#This Row],[Código del producto Vendido]],STOCK[],5,FALSE),"-")</f>
        <v>Jeans de pierna recta desgarro</v>
      </c>
      <c r="G4" s="2">
        <v>1</v>
      </c>
      <c r="H4" s="6">
        <v>30</v>
      </c>
      <c r="I4" s="6">
        <f>VENTAS[[#This Row],[Cantidad]]*VENTAS[[#This Row],[Precio Venta]]</f>
        <v>30</v>
      </c>
      <c r="J4" s="6">
        <f>IF(VENTAS[[#This Row],[Nombre del Gestor]]&gt;1,  VENTAS[[#This Row],[Total]]*10%, 0)</f>
        <v>0</v>
      </c>
      <c r="K4" s="6">
        <f>IFERROR(VLOOKUP(VENTAS[[#This Row],[Código del producto Vendido]],STOCK[],16,FALSE)*VENTAS[[#This Row],[Cantidad]] + VLOOKUP(VENTAS[[#This Row],[Código del producto Vendido]],STOCK[],19,FALSE)*VENTAS[[#This Row],[Cantidad]],VENTAS[[#This Row],[Total]])</f>
        <v>18.686666666666667</v>
      </c>
      <c r="L4" s="6">
        <f>VENTAS[[#This Row],[Total]]-VENTAS[[#This Row],[Comisión 10%]]-VENTAS[[#This Row],[Costo SIN Comision]]</f>
        <v>11.313333333333333</v>
      </c>
      <c r="M4" s="6"/>
      <c r="N4" s="4"/>
    </row>
    <row r="5" spans="1:14" ht="14" x14ac:dyDescent="0.15">
      <c r="A5" s="22">
        <v>45017</v>
      </c>
      <c r="E5" s="4" t="s">
        <v>47</v>
      </c>
      <c r="F5" t="str">
        <f>IFERROR(VLOOKUP(VENTAS[[#This Row],[Código del producto Vendido]],STOCK[],5,FALSE),"-")</f>
        <v>Jeans de pierna recta desgarro</v>
      </c>
      <c r="G5" s="2">
        <v>1</v>
      </c>
      <c r="H5" s="6">
        <v>30</v>
      </c>
      <c r="I5" s="6">
        <f>VENTAS[[#This Row],[Cantidad]]*VENTAS[[#This Row],[Precio Venta]]</f>
        <v>30</v>
      </c>
      <c r="J5" s="6">
        <f>IF(VENTAS[[#This Row],[Nombre del Gestor]]&gt;1,  VENTAS[[#This Row],[Total]]*10%, 0)</f>
        <v>0</v>
      </c>
      <c r="K5" s="6">
        <f>IFERROR(VLOOKUP(VENTAS[[#This Row],[Código del producto Vendido]],STOCK[],16,FALSE)*VENTAS[[#This Row],[Cantidad]] + VLOOKUP(VENTAS[[#This Row],[Código del producto Vendido]],STOCK[],19,FALSE)*VENTAS[[#This Row],[Cantidad]],VENTAS[[#This Row],[Total]])</f>
        <v>18.686666666666667</v>
      </c>
      <c r="L5" s="6">
        <f>VENTAS[[#This Row],[Total]]-VENTAS[[#This Row],[Comisión 10%]]-VENTAS[[#This Row],[Costo SIN Comision]]</f>
        <v>11.313333333333333</v>
      </c>
      <c r="M5" s="5"/>
      <c r="N5" s="19"/>
    </row>
    <row r="6" spans="1:14" ht="14" x14ac:dyDescent="0.15">
      <c r="A6" s="23">
        <v>45017</v>
      </c>
      <c r="D6" s="4"/>
      <c r="E6" s="4" t="s">
        <v>47</v>
      </c>
      <c r="F6" t="str">
        <f>IFERROR(VLOOKUP(VENTAS[[#This Row],[Código del producto Vendido]],STOCK[],5,FALSE),"-")</f>
        <v>Jeans de pierna recta desgarro</v>
      </c>
      <c r="G6" s="2">
        <v>1</v>
      </c>
      <c r="H6" s="6">
        <v>30</v>
      </c>
      <c r="I6" s="6">
        <f>VENTAS[[#This Row],[Cantidad]]*VENTAS[[#This Row],[Precio Venta]]</f>
        <v>30</v>
      </c>
      <c r="J6" s="6">
        <f>IF(VENTAS[[#This Row],[Nombre del Gestor]]&gt;1,  VENTAS[[#This Row],[Total]]*10%, 0)</f>
        <v>0</v>
      </c>
      <c r="K6" s="6">
        <f>IFERROR(VLOOKUP(VENTAS[[#This Row],[Código del producto Vendido]],STOCK[],16,FALSE)*VENTAS[[#This Row],[Cantidad]] + VLOOKUP(VENTAS[[#This Row],[Código del producto Vendido]],STOCK[],19,FALSE)*VENTAS[[#This Row],[Cantidad]],VENTAS[[#This Row],[Total]])</f>
        <v>18.686666666666667</v>
      </c>
      <c r="L6" s="6">
        <f>VENTAS[[#This Row],[Total]]-VENTAS[[#This Row],[Comisión 10%]]-VENTAS[[#This Row],[Costo SIN Comision]]</f>
        <v>11.313333333333333</v>
      </c>
      <c r="M6" s="6"/>
    </row>
    <row r="7" spans="1:14" ht="14" x14ac:dyDescent="0.15">
      <c r="A7" s="22">
        <v>45017</v>
      </c>
      <c r="E7" s="4" t="s">
        <v>29</v>
      </c>
      <c r="F7" t="str">
        <f>IFERROR(VLOOKUP(VENTAS[[#This Row],[Código del producto Vendido]],STOCK[],5,FALSE),"-")</f>
        <v>-</v>
      </c>
      <c r="G7" s="2">
        <v>2</v>
      </c>
      <c r="H7" s="6">
        <v>25</v>
      </c>
      <c r="I7" s="6">
        <f>VENTAS[[#This Row],[Cantidad]]*VENTAS[[#This Row],[Precio Venta]]</f>
        <v>50</v>
      </c>
      <c r="J7" s="6">
        <f>IF(VENTAS[[#This Row],[Nombre del Gestor]]&gt;1,  VENTAS[[#This Row],[Total]]*10%, 0)</f>
        <v>0</v>
      </c>
      <c r="K7" s="6">
        <f>IFERROR(VLOOKUP(VENTAS[[#This Row],[Código del producto Vendido]],STOCK[],16,FALSE)*VENTAS[[#This Row],[Cantidad]] + VLOOKUP(VENTAS[[#This Row],[Código del producto Vendido]],STOCK[],19,FALSE)*VENTAS[[#This Row],[Cantidad]],VENTAS[[#This Row],[Total]])</f>
        <v>50</v>
      </c>
      <c r="L7" s="6">
        <f>VENTAS[[#This Row],[Total]]-VENTAS[[#This Row],[Comisión 10%]]-VENTAS[[#This Row],[Costo SIN Comision]]</f>
        <v>0</v>
      </c>
      <c r="M7" s="6"/>
    </row>
    <row r="8" spans="1:14" ht="14" x14ac:dyDescent="0.15">
      <c r="A8" s="23">
        <v>45017</v>
      </c>
      <c r="E8" s="4" t="s">
        <v>30</v>
      </c>
      <c r="F8" t="str">
        <f>IFERROR(VLOOKUP(VENTAS[[#This Row],[Código del producto Vendido]],STOCK[],5,FALSE),"-")</f>
        <v>Bañador una pieza de malla en contraste</v>
      </c>
      <c r="G8" s="2">
        <v>1</v>
      </c>
      <c r="H8" s="6">
        <v>25</v>
      </c>
      <c r="I8" s="6">
        <f>VENTAS[[#This Row],[Cantidad]]*VENTAS[[#This Row],[Precio Venta]]</f>
        <v>25</v>
      </c>
      <c r="J8" s="6">
        <f>IF(VENTAS[[#This Row],[Nombre del Gestor]]&gt;1,  VENTAS[[#This Row],[Total]]*10%, 0)</f>
        <v>0</v>
      </c>
      <c r="K8" s="6">
        <f>IFERROR(VLOOKUP(VENTAS[[#This Row],[Código del producto Vendido]],STOCK[],16,FALSE)*VENTAS[[#This Row],[Cantidad]] + VLOOKUP(VENTAS[[#This Row],[Código del producto Vendido]],STOCK[],19,FALSE)*VENTAS[[#This Row],[Cantidad]],VENTAS[[#This Row],[Total]])</f>
        <v>14.063333333333334</v>
      </c>
      <c r="L8" s="6">
        <f>VENTAS[[#This Row],[Total]]-VENTAS[[#This Row],[Comisión 10%]]-VENTAS[[#This Row],[Costo SIN Comision]]</f>
        <v>10.936666666666666</v>
      </c>
      <c r="M8" s="6"/>
    </row>
    <row r="9" spans="1:14" ht="14" x14ac:dyDescent="0.15">
      <c r="A9" s="22">
        <v>45017</v>
      </c>
      <c r="E9" s="4" t="s">
        <v>31</v>
      </c>
      <c r="F9" t="str">
        <f>IFERROR(VLOOKUP(VENTAS[[#This Row],[Código del producto Vendido]],STOCK[],5,FALSE),"-")</f>
        <v xml:space="preserve">Bañador estampado de planta </v>
      </c>
      <c r="G9" s="2">
        <v>1</v>
      </c>
      <c r="H9" s="6">
        <v>25</v>
      </c>
      <c r="I9" s="6">
        <f>VENTAS[[#This Row],[Cantidad]]*VENTAS[[#This Row],[Precio Venta]]</f>
        <v>25</v>
      </c>
      <c r="J9" s="6">
        <f>IF(VENTAS[[#This Row],[Nombre del Gestor]]&gt;1,  VENTAS[[#This Row],[Total]]*10%, 0)</f>
        <v>0</v>
      </c>
      <c r="K9" s="6">
        <f>IFERROR(VLOOKUP(VENTAS[[#This Row],[Código del producto Vendido]],STOCK[],16,FALSE)*VENTAS[[#This Row],[Cantidad]] + VLOOKUP(VENTAS[[#This Row],[Código del producto Vendido]],STOCK[],19,FALSE)*VENTAS[[#This Row],[Cantidad]],VENTAS[[#This Row],[Total]])</f>
        <v>15.128888888888889</v>
      </c>
      <c r="L9" s="6">
        <f>VENTAS[[#This Row],[Total]]-VENTAS[[#This Row],[Comisión 10%]]-VENTAS[[#This Row],[Costo SIN Comision]]</f>
        <v>9.8711111111111105</v>
      </c>
      <c r="M9" s="6"/>
    </row>
    <row r="10" spans="1:14" ht="14" x14ac:dyDescent="0.15">
      <c r="A10" s="23">
        <v>45017</v>
      </c>
      <c r="E10" s="4" t="s">
        <v>32</v>
      </c>
      <c r="F10" t="str">
        <f>IFERROR(VLOOKUP(VENTAS[[#This Row],[Código del producto Vendido]],STOCK[],5,FALSE),"-")</f>
        <v>Bañador estampado de planta</v>
      </c>
      <c r="G10" s="2">
        <v>2</v>
      </c>
      <c r="H10" s="6">
        <v>25</v>
      </c>
      <c r="I10" s="6">
        <f>VENTAS[[#This Row],[Cantidad]]*VENTAS[[#This Row],[Precio Venta]]</f>
        <v>50</v>
      </c>
      <c r="J10" s="6">
        <f>IF(VENTAS[[#This Row],[Nombre del Gestor]]&gt;1,  VENTAS[[#This Row],[Total]]*10%, 0)</f>
        <v>0</v>
      </c>
      <c r="K10" s="6">
        <f>IFERROR(VLOOKUP(VENTAS[[#This Row],[Código del producto Vendido]],STOCK[],16,FALSE)*VENTAS[[#This Row],[Cantidad]] + VLOOKUP(VENTAS[[#This Row],[Código del producto Vendido]],STOCK[],19,FALSE)*VENTAS[[#This Row],[Cantidad]],VENTAS[[#This Row],[Total]])</f>
        <v>31.957777777777778</v>
      </c>
      <c r="L10" s="6">
        <f>VENTAS[[#This Row],[Total]]-VENTAS[[#This Row],[Comisión 10%]]-VENTAS[[#This Row],[Costo SIN Comision]]</f>
        <v>18.042222222222222</v>
      </c>
      <c r="M10" s="6"/>
    </row>
    <row r="11" spans="1:14" ht="14" x14ac:dyDescent="0.15">
      <c r="A11" s="22">
        <v>45017</v>
      </c>
      <c r="E11" s="4" t="s">
        <v>24</v>
      </c>
      <c r="F11" t="str">
        <f>IFERROR(VLOOKUP(VENTAS[[#This Row],[Código del producto Vendido]],STOCK[],5,FALSE),"-")</f>
        <v xml:space="preserve">Bañador con cremallera </v>
      </c>
      <c r="G11" s="2">
        <v>1</v>
      </c>
      <c r="H11" s="6">
        <v>25</v>
      </c>
      <c r="I11" s="6">
        <f>VENTAS[[#This Row],[Cantidad]]*VENTAS[[#This Row],[Precio Venta]]</f>
        <v>25</v>
      </c>
      <c r="J11" s="6">
        <f>IF(VENTAS[[#This Row],[Nombre del Gestor]]&gt;1,  VENTAS[[#This Row],[Total]]*10%, 0)</f>
        <v>0</v>
      </c>
      <c r="K11" s="6">
        <f>IFERROR(VLOOKUP(VENTAS[[#This Row],[Código del producto Vendido]],STOCK[],16,FALSE)*VENTAS[[#This Row],[Cantidad]] + VLOOKUP(VENTAS[[#This Row],[Código del producto Vendido]],STOCK[],19,FALSE)*VENTAS[[#This Row],[Cantidad]],VENTAS[[#This Row],[Total]])</f>
        <v>15.916666666666666</v>
      </c>
      <c r="L11" s="6">
        <f>VENTAS[[#This Row],[Total]]-VENTAS[[#This Row],[Comisión 10%]]-VENTAS[[#This Row],[Costo SIN Comision]]</f>
        <v>9.0833333333333339</v>
      </c>
      <c r="M11" s="6"/>
    </row>
    <row r="12" spans="1:14" ht="14" x14ac:dyDescent="0.15">
      <c r="A12" s="23">
        <v>45017</v>
      </c>
      <c r="E12" s="4" t="s">
        <v>556</v>
      </c>
      <c r="F12" t="str">
        <f>IFERROR(VLOOKUP(VENTAS[[#This Row],[Código del producto Vendido]],STOCK[],5,FALSE),"-")</f>
        <v xml:space="preserve">Pareo falda </v>
      </c>
      <c r="G12" s="2">
        <v>1</v>
      </c>
      <c r="H12" s="6">
        <v>8</v>
      </c>
      <c r="I12" s="6">
        <f>VENTAS[[#This Row],[Cantidad]]*VENTAS[[#This Row],[Precio Venta]]</f>
        <v>8</v>
      </c>
      <c r="J12" s="6">
        <f>IF(VENTAS[[#This Row],[Nombre del Gestor]]&gt;1,  VENTAS[[#This Row],[Total]]*10%, 0)</f>
        <v>0</v>
      </c>
      <c r="K12" s="6">
        <f>IFERROR(VLOOKUP(VENTAS[[#This Row],[Código del producto Vendido]],STOCK[],16,FALSE)*VENTAS[[#This Row],[Cantidad]] + VLOOKUP(VENTAS[[#This Row],[Código del producto Vendido]],STOCK[],19,FALSE)*VENTAS[[#This Row],[Cantidad]],VENTAS[[#This Row],[Total]])</f>
        <v>4.3372222222222225</v>
      </c>
      <c r="L12" s="6">
        <f>VENTAS[[#This Row],[Total]]-VENTAS[[#This Row],[Comisión 10%]]-VENTAS[[#This Row],[Costo SIN Comision]]</f>
        <v>3.6627777777777775</v>
      </c>
      <c r="M12" s="6"/>
    </row>
    <row r="13" spans="1:14" ht="14" x14ac:dyDescent="0.15">
      <c r="A13" s="22">
        <v>45017</v>
      </c>
      <c r="E13" s="4" t="s">
        <v>558</v>
      </c>
      <c r="F13" t="str">
        <f>IFERROR(VLOOKUP(VENTAS[[#This Row],[Código del producto Vendido]],STOCK[],5,FALSE),"-")</f>
        <v>Bikini Floral</v>
      </c>
      <c r="G13" s="2">
        <v>1</v>
      </c>
      <c r="H13" s="6">
        <v>25</v>
      </c>
      <c r="I13" s="6">
        <f>VENTAS[[#This Row],[Cantidad]]*VENTAS[[#This Row],[Precio Venta]]</f>
        <v>25</v>
      </c>
      <c r="J13" s="6">
        <f>IF(VENTAS[[#This Row],[Nombre del Gestor]]&gt;1,  VENTAS[[#This Row],[Total]]*10%, 0)</f>
        <v>0</v>
      </c>
      <c r="K13" s="6">
        <f>IFERROR(VLOOKUP(VENTAS[[#This Row],[Código del producto Vendido]],STOCK[],16,FALSE)*VENTAS[[#This Row],[Cantidad]] + VLOOKUP(VENTAS[[#This Row],[Código del producto Vendido]],STOCK[],19,FALSE)*VENTAS[[#This Row],[Cantidad]],VENTAS[[#This Row],[Total]])</f>
        <v>19.56111111111111</v>
      </c>
      <c r="L13" s="6">
        <f>VENTAS[[#This Row],[Total]]-VENTAS[[#This Row],[Comisión 10%]]-VENTAS[[#This Row],[Costo SIN Comision]]</f>
        <v>5.43888888888889</v>
      </c>
      <c r="M13" s="6"/>
    </row>
    <row r="14" spans="1:14" ht="14" x14ac:dyDescent="0.15">
      <c r="A14" s="23">
        <v>45017</v>
      </c>
      <c r="E14" s="4" t="s">
        <v>205</v>
      </c>
      <c r="F14" t="str">
        <f>IFERROR(VLOOKUP(VENTAS[[#This Row],[Código del producto Vendido]],STOCK[],5,FALSE),"-")</f>
        <v>Pareo Pantalón</v>
      </c>
      <c r="G14" s="2">
        <v>1</v>
      </c>
      <c r="H14" s="6">
        <v>15</v>
      </c>
      <c r="I14" s="6">
        <f>VENTAS[[#This Row],[Cantidad]]*VENTAS[[#This Row],[Precio Venta]]</f>
        <v>15</v>
      </c>
      <c r="J14" s="6">
        <f>IF(VENTAS[[#This Row],[Nombre del Gestor]]&gt;1,  VENTAS[[#This Row],[Total]]*10%, 0)</f>
        <v>0</v>
      </c>
      <c r="K14" s="6">
        <f>IFERROR(VLOOKUP(VENTAS[[#This Row],[Código del producto Vendido]],STOCK[],16,FALSE)*VENTAS[[#This Row],[Cantidad]] + VLOOKUP(VENTAS[[#This Row],[Código del producto Vendido]],STOCK[],19,FALSE)*VENTAS[[#This Row],[Cantidad]],VENTAS[[#This Row],[Total]])</f>
        <v>10.063333333333333</v>
      </c>
      <c r="L14" s="6">
        <f>VENTAS[[#This Row],[Total]]-VENTAS[[#This Row],[Comisión 10%]]-VENTAS[[#This Row],[Costo SIN Comision]]</f>
        <v>4.9366666666666674</v>
      </c>
      <c r="M14" s="6"/>
    </row>
    <row r="15" spans="1:14" ht="14" x14ac:dyDescent="0.15">
      <c r="A15" s="22">
        <v>45017</v>
      </c>
      <c r="E15" s="4" t="s">
        <v>207</v>
      </c>
      <c r="F15" t="str">
        <f>IFERROR(VLOOKUP(VENTAS[[#This Row],[Código del producto Vendido]],STOCK[],5,FALSE),"-")</f>
        <v>Pareo pantalón en malla</v>
      </c>
      <c r="G15" s="2">
        <v>1</v>
      </c>
      <c r="H15" s="6">
        <v>15</v>
      </c>
      <c r="I15" s="6">
        <f>VENTAS[[#This Row],[Cantidad]]*VENTAS[[#This Row],[Precio Venta]]</f>
        <v>15</v>
      </c>
      <c r="J15" s="6">
        <f>IF(VENTAS[[#This Row],[Nombre del Gestor]]&gt;1,  VENTAS[[#This Row],[Total]]*10%, 0)</f>
        <v>0</v>
      </c>
      <c r="K15" s="6">
        <f>IFERROR(VLOOKUP(VENTAS[[#This Row],[Código del producto Vendido]],STOCK[],16,FALSE)*VENTAS[[#This Row],[Cantidad]] + VLOOKUP(VENTAS[[#This Row],[Código del producto Vendido]],STOCK[],19,FALSE)*VENTAS[[#This Row],[Cantidad]],VENTAS[[#This Row],[Total]])</f>
        <v>10.063333333333333</v>
      </c>
      <c r="L15" s="6">
        <f>VENTAS[[#This Row],[Total]]-VENTAS[[#This Row],[Comisión 10%]]-VENTAS[[#This Row],[Costo SIN Comision]]</f>
        <v>4.9366666666666674</v>
      </c>
      <c r="M15" s="6"/>
    </row>
    <row r="16" spans="1:14" ht="14" x14ac:dyDescent="0.15">
      <c r="A16" s="23">
        <v>45017</v>
      </c>
      <c r="E16" s="4" t="s">
        <v>696</v>
      </c>
      <c r="F16" t="str">
        <f>IFERROR(VLOOKUP(VENTAS[[#This Row],[Código del producto Vendido]],STOCK[],5,FALSE),"-")</f>
        <v>Bañador bikini de manga raglán con cordón floral</v>
      </c>
      <c r="G16" s="2">
        <v>1</v>
      </c>
      <c r="H16" s="6">
        <v>25</v>
      </c>
      <c r="I16" s="6">
        <f>VENTAS[[#This Row],[Cantidad]]*VENTAS[[#This Row],[Precio Venta]]</f>
        <v>25</v>
      </c>
      <c r="J16" s="6">
        <f>IF(VENTAS[[#This Row],[Nombre del Gestor]]&gt;1,  VENTAS[[#This Row],[Total]]*10%, 0)</f>
        <v>0</v>
      </c>
      <c r="K16" s="6">
        <f>IFERROR(VLOOKUP(VENTAS[[#This Row],[Código del producto Vendido]],STOCK[],16,FALSE)*VENTAS[[#This Row],[Cantidad]] + VLOOKUP(VENTAS[[#This Row],[Código del producto Vendido]],STOCK[],19,FALSE)*VENTAS[[#This Row],[Cantidad]],VENTAS[[#This Row],[Total]])</f>
        <v>19.794444444444444</v>
      </c>
      <c r="L16" s="6">
        <f>VENTAS[[#This Row],[Total]]-VENTAS[[#This Row],[Comisión 10%]]-VENTAS[[#This Row],[Costo SIN Comision]]</f>
        <v>5.2055555555555557</v>
      </c>
      <c r="M16" s="6"/>
    </row>
    <row r="17" spans="1:13" ht="14" x14ac:dyDescent="0.15">
      <c r="A17" s="22">
        <v>45017</v>
      </c>
      <c r="E17" s="4" t="s">
        <v>33</v>
      </c>
      <c r="F17" t="str">
        <f>IFERROR(VLOOKUP(VENTAS[[#This Row],[Código del producto Vendido]],STOCK[],5,FALSE),"-")</f>
        <v>Bañador estampado de planta</v>
      </c>
      <c r="G17" s="2">
        <v>1</v>
      </c>
      <c r="H17" s="6">
        <v>25</v>
      </c>
      <c r="I17" s="6">
        <f>VENTAS[[#This Row],[Cantidad]]*VENTAS[[#This Row],[Precio Venta]]</f>
        <v>25</v>
      </c>
      <c r="J17" s="6">
        <f>IF(VENTAS[[#This Row],[Nombre del Gestor]]&gt;1,  VENTAS[[#This Row],[Total]]*10%, 0)</f>
        <v>0</v>
      </c>
      <c r="K17" s="6">
        <f>IFERROR(VLOOKUP(VENTAS[[#This Row],[Código del producto Vendido]],STOCK[],16,FALSE)*VENTAS[[#This Row],[Cantidad]] + VLOOKUP(VENTAS[[#This Row],[Código del producto Vendido]],STOCK[],19,FALSE)*VENTAS[[#This Row],[Cantidad]],VENTAS[[#This Row],[Total]])</f>
        <v>15.978888888888889</v>
      </c>
      <c r="L17" s="6">
        <f>VENTAS[[#This Row],[Total]]-VENTAS[[#This Row],[Comisión 10%]]-VENTAS[[#This Row],[Costo SIN Comision]]</f>
        <v>9.0211111111111109</v>
      </c>
      <c r="M17" s="6"/>
    </row>
    <row r="18" spans="1:13" ht="14" x14ac:dyDescent="0.15">
      <c r="A18" s="23">
        <v>45017</v>
      </c>
      <c r="E18" s="4" t="s">
        <v>696</v>
      </c>
      <c r="F18" t="str">
        <f>IFERROR(VLOOKUP(VENTAS[[#This Row],[Código del producto Vendido]],STOCK[],5,FALSE),"-")</f>
        <v>Bañador bikini de manga raglán con cordón floral</v>
      </c>
      <c r="G18" s="2">
        <v>1</v>
      </c>
      <c r="H18" s="6">
        <v>25</v>
      </c>
      <c r="I18" s="6">
        <f>VENTAS[[#This Row],[Cantidad]]*VENTAS[[#This Row],[Precio Venta]]</f>
        <v>25</v>
      </c>
      <c r="J18" s="6">
        <f>IF(VENTAS[[#This Row],[Nombre del Gestor]]&gt;1,  VENTAS[[#This Row],[Total]]*10%, 0)</f>
        <v>0</v>
      </c>
      <c r="K18" s="6">
        <f>IFERROR(VLOOKUP(VENTAS[[#This Row],[Código del producto Vendido]],STOCK[],16,FALSE)*VENTAS[[#This Row],[Cantidad]] + VLOOKUP(VENTAS[[#This Row],[Código del producto Vendido]],STOCK[],19,FALSE)*VENTAS[[#This Row],[Cantidad]],VENTAS[[#This Row],[Total]])</f>
        <v>19.794444444444444</v>
      </c>
      <c r="L18" s="6">
        <f>VENTAS[[#This Row],[Total]]-VENTAS[[#This Row],[Comisión 10%]]-VENTAS[[#This Row],[Costo SIN Comision]]</f>
        <v>5.2055555555555557</v>
      </c>
      <c r="M18" s="6"/>
    </row>
    <row r="19" spans="1:13" ht="14" x14ac:dyDescent="0.15">
      <c r="A19" s="22">
        <v>45017</v>
      </c>
      <c r="E19" s="4" t="s">
        <v>37</v>
      </c>
      <c r="F19" t="str">
        <f>IFERROR(VLOOKUP(VENTAS[[#This Row],[Código del producto Vendido]],STOCK[],5,FALSE),"-")</f>
        <v>Bañador con estampado floral</v>
      </c>
      <c r="G19" s="2">
        <v>1</v>
      </c>
      <c r="H19" s="6">
        <v>25</v>
      </c>
      <c r="I19" s="6">
        <f>VENTAS[[#This Row],[Cantidad]]*VENTAS[[#This Row],[Precio Venta]]</f>
        <v>25</v>
      </c>
      <c r="J19" s="6">
        <f>IF(VENTAS[[#This Row],[Nombre del Gestor]]&gt;1,  VENTAS[[#This Row],[Total]]*10%, 0)</f>
        <v>0</v>
      </c>
      <c r="K19" s="6">
        <f>IFERROR(VLOOKUP(VENTAS[[#This Row],[Código del producto Vendido]],STOCK[],16,FALSE)*VENTAS[[#This Row],[Cantidad]] + VLOOKUP(VENTAS[[#This Row],[Código del producto Vendido]],STOCK[],19,FALSE)*VENTAS[[#This Row],[Cantidad]],VENTAS[[#This Row],[Total]])</f>
        <v>18.031111111111109</v>
      </c>
      <c r="L19" s="6">
        <f>VENTAS[[#This Row],[Total]]-VENTAS[[#This Row],[Comisión 10%]]-VENTAS[[#This Row],[Costo SIN Comision]]</f>
        <v>6.9688888888888911</v>
      </c>
      <c r="M19" s="6"/>
    </row>
    <row r="20" spans="1:13" ht="14" x14ac:dyDescent="0.15">
      <c r="A20" s="23">
        <v>45017</v>
      </c>
      <c r="E20" s="4" t="s">
        <v>38</v>
      </c>
      <c r="F20" t="str">
        <f>IFERROR(VLOOKUP(VENTAS[[#This Row],[Código del producto Vendido]],STOCK[],5,FALSE),"-")</f>
        <v>Bañador en contraste con cremallera</v>
      </c>
      <c r="G20" s="2">
        <v>1</v>
      </c>
      <c r="H20" s="6">
        <v>25</v>
      </c>
      <c r="I20" s="6">
        <f>VENTAS[[#This Row],[Cantidad]]*VENTAS[[#This Row],[Precio Venta]]</f>
        <v>25</v>
      </c>
      <c r="J20" s="6">
        <f>IF(VENTAS[[#This Row],[Nombre del Gestor]]&gt;1,  VENTAS[[#This Row],[Total]]*10%, 0)</f>
        <v>0</v>
      </c>
      <c r="K20" s="6">
        <f>IFERROR(VLOOKUP(VENTAS[[#This Row],[Código del producto Vendido]],STOCK[],16,FALSE)*VENTAS[[#This Row],[Cantidad]] + VLOOKUP(VENTAS[[#This Row],[Código del producto Vendido]],STOCK[],19,FALSE)*VENTAS[[#This Row],[Cantidad]],VENTAS[[#This Row],[Total]])</f>
        <v>16.687777777777779</v>
      </c>
      <c r="L20" s="6">
        <f>VENTAS[[#This Row],[Total]]-VENTAS[[#This Row],[Comisión 10%]]-VENTAS[[#This Row],[Costo SIN Comision]]</f>
        <v>8.3122222222222213</v>
      </c>
      <c r="M20" s="6"/>
    </row>
    <row r="21" spans="1:13" ht="14" x14ac:dyDescent="0.15">
      <c r="A21" s="23">
        <v>45017</v>
      </c>
      <c r="E21" s="4" t="s">
        <v>39</v>
      </c>
      <c r="F21" t="str">
        <f>IFERROR(VLOOKUP(VENTAS[[#This Row],[Código del producto Vendido]],STOCK[],5,FALSE),"-")</f>
        <v>Bañador color combinado con cremallera_S</v>
      </c>
      <c r="G21" s="2">
        <v>1</v>
      </c>
      <c r="H21" s="6">
        <v>25</v>
      </c>
      <c r="I21" s="6">
        <f>VENTAS[[#This Row],[Cantidad]]*VENTAS[[#This Row],[Precio Venta]]</f>
        <v>25</v>
      </c>
      <c r="J21" s="6">
        <f>IF(VENTAS[[#This Row],[Nombre del Gestor]]&gt;1,  VENTAS[[#This Row],[Total]]*10%, 0)</f>
        <v>0</v>
      </c>
      <c r="K21" s="6">
        <f>IFERROR(VLOOKUP(VENTAS[[#This Row],[Código del producto Vendido]],STOCK[],16,FALSE)*VENTAS[[#This Row],[Cantidad]] + VLOOKUP(VENTAS[[#This Row],[Código del producto Vendido]],STOCK[],19,FALSE)*VENTAS[[#This Row],[Cantidad]],VENTAS[[#This Row],[Total]])</f>
        <v>16.77277777777778</v>
      </c>
      <c r="L21" s="6">
        <f>VENTAS[[#This Row],[Total]]-VENTAS[[#This Row],[Comisión 10%]]-VENTAS[[#This Row],[Costo SIN Comision]]</f>
        <v>8.2272222222222204</v>
      </c>
      <c r="M21" s="6"/>
    </row>
    <row r="22" spans="1:13" ht="14" x14ac:dyDescent="0.15">
      <c r="A22" s="22">
        <v>45017</v>
      </c>
      <c r="E22" s="4" t="s">
        <v>192</v>
      </c>
      <c r="F22" t="str">
        <f>IFERROR(VLOOKUP(VENTAS[[#This Row],[Código del producto Vendido]],STOCK[],5,FALSE),"-")</f>
        <v>Bikini con cordón lateral</v>
      </c>
      <c r="G22" s="2">
        <v>1</v>
      </c>
      <c r="H22" s="6">
        <v>22</v>
      </c>
      <c r="I22" s="6">
        <f>VENTAS[[#This Row],[Cantidad]]*VENTAS[[#This Row],[Precio Venta]]</f>
        <v>22</v>
      </c>
      <c r="J22" s="6">
        <f>IF(VENTAS[[#This Row],[Nombre del Gestor]]&gt;1,  VENTAS[[#This Row],[Total]]*10%, 0)</f>
        <v>0</v>
      </c>
      <c r="K22" s="6">
        <f>IFERROR(VLOOKUP(VENTAS[[#This Row],[Código del producto Vendido]],STOCK[],16,FALSE)*VENTAS[[#This Row],[Cantidad]] + VLOOKUP(VENTAS[[#This Row],[Código del producto Vendido]],STOCK[],19,FALSE)*VENTAS[[#This Row],[Cantidad]],VENTAS[[#This Row],[Total]])</f>
        <v>14.550555555555555</v>
      </c>
      <c r="L22" s="6">
        <f>VENTAS[[#This Row],[Total]]-VENTAS[[#This Row],[Comisión 10%]]-VENTAS[[#This Row],[Costo SIN Comision]]</f>
        <v>7.4494444444444454</v>
      </c>
      <c r="M22" s="6"/>
    </row>
    <row r="23" spans="1:13" ht="14" x14ac:dyDescent="0.15">
      <c r="A23" s="23">
        <v>45017</v>
      </c>
      <c r="E23" s="4" t="s">
        <v>588</v>
      </c>
      <c r="F23" t="str">
        <f>IFERROR(VLOOKUP(VENTAS[[#This Row],[Código del producto Vendido]],STOCK[],5,FALSE),"-")</f>
        <v>Jeans de pierna recta desgarro</v>
      </c>
      <c r="G23" s="2">
        <v>1</v>
      </c>
      <c r="H23" s="6">
        <v>30</v>
      </c>
      <c r="I23" s="6">
        <f>VENTAS[[#This Row],[Cantidad]]*VENTAS[[#This Row],[Precio Venta]]</f>
        <v>30</v>
      </c>
      <c r="J23" s="6">
        <f>IF(VENTAS[[#This Row],[Nombre del Gestor]]&gt;1,  VENTAS[[#This Row],[Total]]*10%, 0)</f>
        <v>0</v>
      </c>
      <c r="K23" s="6">
        <f>IFERROR(VLOOKUP(VENTAS[[#This Row],[Código del producto Vendido]],STOCK[],16,FALSE)*VENTAS[[#This Row],[Cantidad]] + VLOOKUP(VENTAS[[#This Row],[Código del producto Vendido]],STOCK[],19,FALSE)*VENTAS[[#This Row],[Cantidad]],VENTAS[[#This Row],[Total]])</f>
        <v>18.686666666666667</v>
      </c>
      <c r="L23" s="6">
        <f>VENTAS[[#This Row],[Total]]-VENTAS[[#This Row],[Comisión 10%]]-VENTAS[[#This Row],[Costo SIN Comision]]</f>
        <v>11.313333333333333</v>
      </c>
      <c r="M23" s="6"/>
    </row>
    <row r="24" spans="1:13" ht="14" x14ac:dyDescent="0.15">
      <c r="A24" s="23">
        <v>45017</v>
      </c>
      <c r="E24" s="4" t="s">
        <v>588</v>
      </c>
      <c r="F24" t="str">
        <f>IFERROR(VLOOKUP(VENTAS[[#This Row],[Código del producto Vendido]],STOCK[],5,FALSE),"-")</f>
        <v>Jeans de pierna recta desgarro</v>
      </c>
      <c r="G24" s="2">
        <v>1</v>
      </c>
      <c r="H24" s="6">
        <v>22</v>
      </c>
      <c r="I24" s="6">
        <f>VENTAS[[#This Row],[Cantidad]]*VENTAS[[#This Row],[Precio Venta]]</f>
        <v>22</v>
      </c>
      <c r="J24" s="6">
        <f>IF(VENTAS[[#This Row],[Nombre del Gestor]]&gt;1,  VENTAS[[#This Row],[Total]]*10%, 0)</f>
        <v>0</v>
      </c>
      <c r="K24" s="6">
        <f>IFERROR(VLOOKUP(VENTAS[[#This Row],[Código del producto Vendido]],STOCK[],16,FALSE)*VENTAS[[#This Row],[Cantidad]] + VLOOKUP(VENTAS[[#This Row],[Código del producto Vendido]],STOCK[],19,FALSE)*VENTAS[[#This Row],[Cantidad]],VENTAS[[#This Row],[Total]])</f>
        <v>18.686666666666667</v>
      </c>
      <c r="L24" s="6">
        <f>VENTAS[[#This Row],[Total]]-VENTAS[[#This Row],[Comisión 10%]]-VENTAS[[#This Row],[Costo SIN Comision]]</f>
        <v>3.3133333333333326</v>
      </c>
      <c r="M24" s="6"/>
    </row>
    <row r="25" spans="1:13" ht="14" x14ac:dyDescent="0.15">
      <c r="A25" s="22">
        <v>45017</v>
      </c>
      <c r="E25" s="4" t="s">
        <v>193</v>
      </c>
      <c r="F25" t="str">
        <f>IFERROR(VLOOKUP(VENTAS[[#This Row],[Código del producto Vendido]],STOCK[],5,FALSE),"-")</f>
        <v>Bañador bikini tropical con estampado de hoja de talle alto_L</v>
      </c>
      <c r="G25" s="2">
        <v>2</v>
      </c>
      <c r="H25" s="6">
        <v>22</v>
      </c>
      <c r="I25" s="6">
        <f>VENTAS[[#This Row],[Cantidad]]*VENTAS[[#This Row],[Precio Venta]]</f>
        <v>44</v>
      </c>
      <c r="J25" s="6">
        <f>IF(VENTAS[[#This Row],[Nombre del Gestor]]&gt;1,  VENTAS[[#This Row],[Total]]*10%, 0)</f>
        <v>0</v>
      </c>
      <c r="K25" s="6">
        <f>IFERROR(VLOOKUP(VENTAS[[#This Row],[Código del producto Vendido]],STOCK[],16,FALSE)*VENTAS[[#This Row],[Cantidad]] + VLOOKUP(VENTAS[[#This Row],[Código del producto Vendido]],STOCK[],19,FALSE)*VENTAS[[#This Row],[Cantidad]],VENTAS[[#This Row],[Total]])</f>
        <v>26.777777777777779</v>
      </c>
      <c r="L25" s="6">
        <f>VENTAS[[#This Row],[Total]]-VENTAS[[#This Row],[Comisión 10%]]-VENTAS[[#This Row],[Costo SIN Comision]]</f>
        <v>17.222222222222221</v>
      </c>
      <c r="M25" s="6"/>
    </row>
    <row r="26" spans="1:13" ht="14" x14ac:dyDescent="0.15">
      <c r="A26" s="23">
        <v>45017</v>
      </c>
      <c r="E26" s="4" t="s">
        <v>194</v>
      </c>
      <c r="F26" t="str">
        <f>IFERROR(VLOOKUP(VENTAS[[#This Row],[Código del producto Vendido]],STOCK[],5,FALSE),"-")</f>
        <v>Bañador bikini tropical con estampado de hoja de talle alto_M</v>
      </c>
      <c r="G26" s="2">
        <v>2</v>
      </c>
      <c r="H26" s="6">
        <v>22</v>
      </c>
      <c r="I26" s="6">
        <f>VENTAS[[#This Row],[Cantidad]]*VENTAS[[#This Row],[Precio Venta]]</f>
        <v>44</v>
      </c>
      <c r="J26" s="6">
        <f>IF(VENTAS[[#This Row],[Nombre del Gestor]]&gt;1,  VENTAS[[#This Row],[Total]]*10%, 0)</f>
        <v>0</v>
      </c>
      <c r="K26" s="6">
        <f>IFERROR(VLOOKUP(VENTAS[[#This Row],[Código del producto Vendido]],STOCK[],16,FALSE)*VENTAS[[#This Row],[Cantidad]] + VLOOKUP(VENTAS[[#This Row],[Código del producto Vendido]],STOCK[],19,FALSE)*VENTAS[[#This Row],[Cantidad]],VENTAS[[#This Row],[Total]])</f>
        <v>26.777777777777779</v>
      </c>
      <c r="L26" s="6">
        <f>VENTAS[[#This Row],[Total]]-VENTAS[[#This Row],[Comisión 10%]]-VENTAS[[#This Row],[Costo SIN Comision]]</f>
        <v>17.222222222222221</v>
      </c>
      <c r="M26" s="6"/>
    </row>
    <row r="27" spans="1:13" ht="14" x14ac:dyDescent="0.15">
      <c r="A27" s="23">
        <v>45017</v>
      </c>
      <c r="E27" s="4" t="s">
        <v>40</v>
      </c>
      <c r="F27" t="str">
        <f>IFERROR(VLOOKUP(VENTAS[[#This Row],[Código del producto Vendido]],STOCK[],5,FALSE),"-")</f>
        <v>Bañador una pieza tropical_XL</v>
      </c>
      <c r="G27" s="2">
        <v>2</v>
      </c>
      <c r="H27" s="6">
        <v>25</v>
      </c>
      <c r="I27" s="6">
        <f>VENTAS[[#This Row],[Cantidad]]*VENTAS[[#This Row],[Precio Venta]]</f>
        <v>50</v>
      </c>
      <c r="J27" s="6">
        <f>IF(VENTAS[[#This Row],[Nombre del Gestor]]&gt;1,  VENTAS[[#This Row],[Total]]*10%, 0)</f>
        <v>0</v>
      </c>
      <c r="K27" s="6">
        <f>IFERROR(VLOOKUP(VENTAS[[#This Row],[Código del producto Vendido]],STOCK[],16,FALSE)*VENTAS[[#This Row],[Cantidad]] + VLOOKUP(VENTAS[[#This Row],[Código del producto Vendido]],STOCK[],19,FALSE)*VENTAS[[#This Row],[Cantidad]],VENTAS[[#This Row],[Total]])</f>
        <v>27.666666666666668</v>
      </c>
      <c r="L27" s="6">
        <f>VENTAS[[#This Row],[Total]]-VENTAS[[#This Row],[Comisión 10%]]-VENTAS[[#This Row],[Costo SIN Comision]]</f>
        <v>22.333333333333332</v>
      </c>
      <c r="M27" s="6"/>
    </row>
    <row r="28" spans="1:13" ht="14" x14ac:dyDescent="0.15">
      <c r="A28" s="22">
        <v>45017</v>
      </c>
      <c r="E28" s="4" t="s">
        <v>41</v>
      </c>
      <c r="F28" t="str">
        <f>IFERROR(VLOOKUP(VENTAS[[#This Row],[Código del producto Vendido]],STOCK[],5,FALSE),"-")</f>
        <v>Bañador una pieza tropical_M</v>
      </c>
      <c r="G28" s="2">
        <v>3</v>
      </c>
      <c r="H28" s="6">
        <v>25</v>
      </c>
      <c r="I28" s="6">
        <f>VENTAS[[#This Row],[Cantidad]]*VENTAS[[#This Row],[Precio Venta]]</f>
        <v>75</v>
      </c>
      <c r="J28" s="6">
        <f>IF(VENTAS[[#This Row],[Nombre del Gestor]]&gt;1,  VENTAS[[#This Row],[Total]]*10%, 0)</f>
        <v>0</v>
      </c>
      <c r="K28" s="6">
        <f>IFERROR(VLOOKUP(VENTAS[[#This Row],[Código del producto Vendido]],STOCK[],16,FALSE)*VENTAS[[#This Row],[Cantidad]] + VLOOKUP(VENTAS[[#This Row],[Código del producto Vendido]],STOCK[],19,FALSE)*VENTAS[[#This Row],[Cantidad]],VENTAS[[#This Row],[Total]])</f>
        <v>41.5</v>
      </c>
      <c r="L28" s="6">
        <f>VENTAS[[#This Row],[Total]]-VENTAS[[#This Row],[Comisión 10%]]-VENTAS[[#This Row],[Costo SIN Comision]]</f>
        <v>33.5</v>
      </c>
      <c r="M28" s="6"/>
    </row>
    <row r="29" spans="1:13" ht="14" x14ac:dyDescent="0.15">
      <c r="A29" s="23">
        <v>45017</v>
      </c>
      <c r="E29" s="4" t="s">
        <v>42</v>
      </c>
      <c r="F29" t="str">
        <f>IFERROR(VLOOKUP(VENTAS[[#This Row],[Código del producto Vendido]],STOCK[],5,FALSE),"-")</f>
        <v>Bañador una pieza tropical_L</v>
      </c>
      <c r="G29" s="2">
        <v>3</v>
      </c>
      <c r="H29" s="6">
        <v>25</v>
      </c>
      <c r="I29" s="6">
        <f>VENTAS[[#This Row],[Cantidad]]*VENTAS[[#This Row],[Precio Venta]]</f>
        <v>75</v>
      </c>
      <c r="J29" s="6">
        <f>IF(VENTAS[[#This Row],[Nombre del Gestor]]&gt;1,  VENTAS[[#This Row],[Total]]*10%, 0)</f>
        <v>0</v>
      </c>
      <c r="K29" s="6">
        <f>IFERROR(VLOOKUP(VENTAS[[#This Row],[Código del producto Vendido]],STOCK[],16,FALSE)*VENTAS[[#This Row],[Cantidad]] + VLOOKUP(VENTAS[[#This Row],[Código del producto Vendido]],STOCK[],19,FALSE)*VENTAS[[#This Row],[Cantidad]],VENTAS[[#This Row],[Total]])</f>
        <v>41.5</v>
      </c>
      <c r="L29" s="6">
        <f>VENTAS[[#This Row],[Total]]-VENTAS[[#This Row],[Comisión 10%]]-VENTAS[[#This Row],[Costo SIN Comision]]</f>
        <v>33.5</v>
      </c>
      <c r="M29" s="6"/>
    </row>
    <row r="30" spans="1:13" ht="14" x14ac:dyDescent="0.15">
      <c r="A30" s="23">
        <v>45017</v>
      </c>
      <c r="E30" s="4" t="s">
        <v>44</v>
      </c>
      <c r="F30" t="str">
        <f>IFERROR(VLOOKUP(VENTAS[[#This Row],[Código del producto Vendido]],STOCK[],5,FALSE),"-")</f>
        <v>Bañador estampado de planta</v>
      </c>
      <c r="G30" s="2">
        <v>2</v>
      </c>
      <c r="H30" s="6">
        <v>25</v>
      </c>
      <c r="I30" s="6">
        <f>VENTAS[[#This Row],[Cantidad]]*VENTAS[[#This Row],[Precio Venta]]</f>
        <v>50</v>
      </c>
      <c r="J30" s="6">
        <f>IF(VENTAS[[#This Row],[Nombre del Gestor]]&gt;1,  VENTAS[[#This Row],[Total]]*10%, 0)</f>
        <v>0</v>
      </c>
      <c r="K30" s="6">
        <f>IFERROR(VLOOKUP(VENTAS[[#This Row],[Código del producto Vendido]],STOCK[],16,FALSE)*VENTAS[[#This Row],[Cantidad]] + VLOOKUP(VENTAS[[#This Row],[Código del producto Vendido]],STOCK[],19,FALSE)*VENTAS[[#This Row],[Cantidad]],VENTAS[[#This Row],[Total]])</f>
        <v>26.833333333333332</v>
      </c>
      <c r="L30" s="6">
        <f>VENTAS[[#This Row],[Total]]-VENTAS[[#This Row],[Comisión 10%]]-VENTAS[[#This Row],[Costo SIN Comision]]</f>
        <v>23.166666666666668</v>
      </c>
      <c r="M30" s="6"/>
    </row>
    <row r="31" spans="1:13" ht="14" x14ac:dyDescent="0.15">
      <c r="A31" s="22">
        <v>45017</v>
      </c>
      <c r="E31" s="4" t="s">
        <v>696</v>
      </c>
      <c r="F31" t="str">
        <f>IFERROR(VLOOKUP(VENTAS[[#This Row],[Código del producto Vendido]],STOCK[],5,FALSE),"-")</f>
        <v>Bañador bikini de manga raglán con cordón floral</v>
      </c>
      <c r="G31" s="2">
        <v>1</v>
      </c>
      <c r="H31" s="6">
        <v>25</v>
      </c>
      <c r="I31" s="6">
        <f>VENTAS[[#This Row],[Cantidad]]*VENTAS[[#This Row],[Precio Venta]]</f>
        <v>25</v>
      </c>
      <c r="J31" s="6">
        <f>IF(VENTAS[[#This Row],[Nombre del Gestor]]&gt;1,  VENTAS[[#This Row],[Total]]*10%, 0)</f>
        <v>0</v>
      </c>
      <c r="K31" s="6">
        <f>IFERROR(VLOOKUP(VENTAS[[#This Row],[Código del producto Vendido]],STOCK[],16,FALSE)*VENTAS[[#This Row],[Cantidad]] + VLOOKUP(VENTAS[[#This Row],[Código del producto Vendido]],STOCK[],19,FALSE)*VENTAS[[#This Row],[Cantidad]],VENTAS[[#This Row],[Total]])</f>
        <v>19.794444444444444</v>
      </c>
      <c r="L31" s="6">
        <f>VENTAS[[#This Row],[Total]]-VENTAS[[#This Row],[Comisión 10%]]-VENTAS[[#This Row],[Costo SIN Comision]]</f>
        <v>5.2055555555555557</v>
      </c>
      <c r="M31" s="6"/>
    </row>
    <row r="32" spans="1:13" ht="14" x14ac:dyDescent="0.15">
      <c r="A32" s="23">
        <v>45017</v>
      </c>
      <c r="E32" s="4" t="s">
        <v>45</v>
      </c>
      <c r="F32" t="str">
        <f>IFERROR(VLOOKUP(VENTAS[[#This Row],[Código del producto Vendido]],STOCK[],5,FALSE),"-")</f>
        <v>Bañador estampado de planta</v>
      </c>
      <c r="G32" s="2">
        <v>2</v>
      </c>
      <c r="H32" s="6">
        <v>25</v>
      </c>
      <c r="I32" s="6">
        <f>VENTAS[[#This Row],[Cantidad]]*VENTAS[[#This Row],[Precio Venta]]</f>
        <v>50</v>
      </c>
      <c r="J32" s="6">
        <f>IF(VENTAS[[#This Row],[Nombre del Gestor]]&gt;1,  VENTAS[[#This Row],[Total]]*10%, 0)</f>
        <v>0</v>
      </c>
      <c r="K32" s="6">
        <f>IFERROR(VLOOKUP(VENTAS[[#This Row],[Código del producto Vendido]],STOCK[],16,FALSE)*VENTAS[[#This Row],[Cantidad]] + VLOOKUP(VENTAS[[#This Row],[Código del producto Vendido]],STOCK[],19,FALSE)*VENTAS[[#This Row],[Cantidad]],VENTAS[[#This Row],[Total]])</f>
        <v>26.833333333333332</v>
      </c>
      <c r="L32" s="6">
        <f>VENTAS[[#This Row],[Total]]-VENTAS[[#This Row],[Comisión 10%]]-VENTAS[[#This Row],[Costo SIN Comision]]</f>
        <v>23.166666666666668</v>
      </c>
      <c r="M32" s="6"/>
    </row>
    <row r="33" spans="1:13" ht="14" x14ac:dyDescent="0.15">
      <c r="A33" s="23">
        <v>45017</v>
      </c>
      <c r="E33" s="4" t="s">
        <v>684</v>
      </c>
      <c r="F33" t="str">
        <f>IFERROR(VLOOKUP(VENTAS[[#This Row],[Código del producto Vendido]],STOCK[],5,FALSE),"-")</f>
        <v>Bikini tropical con estampado de hoja</v>
      </c>
      <c r="G33" s="2">
        <v>1</v>
      </c>
      <c r="H33" s="6">
        <v>25</v>
      </c>
      <c r="I33" s="6">
        <f>VENTAS[[#This Row],[Cantidad]]*VENTAS[[#This Row],[Precio Venta]]</f>
        <v>25</v>
      </c>
      <c r="J33" s="6">
        <f>IF(VENTAS[[#This Row],[Nombre del Gestor]]&gt;1,  VENTAS[[#This Row],[Total]]*10%, 0)</f>
        <v>0</v>
      </c>
      <c r="K33" s="6">
        <f>IFERROR(VLOOKUP(VENTAS[[#This Row],[Código del producto Vendido]],STOCK[],16,FALSE)*VENTAS[[#This Row],[Cantidad]] + VLOOKUP(VENTAS[[#This Row],[Código del producto Vendido]],STOCK[],19,FALSE)*VENTAS[[#This Row],[Cantidad]],VENTAS[[#This Row],[Total]])</f>
        <v>13.388888888888889</v>
      </c>
      <c r="L33" s="6">
        <f>VENTAS[[#This Row],[Total]]-VENTAS[[#This Row],[Comisión 10%]]-VENTAS[[#This Row],[Costo SIN Comision]]</f>
        <v>11.611111111111111</v>
      </c>
      <c r="M33" s="6"/>
    </row>
    <row r="34" spans="1:13" ht="14" x14ac:dyDescent="0.15">
      <c r="A34" s="23">
        <v>45017</v>
      </c>
      <c r="E34" s="4" t="s">
        <v>683</v>
      </c>
      <c r="F34" t="str">
        <f>IFERROR(VLOOKUP(VENTAS[[#This Row],[Código del producto Vendido]],STOCK[],5,FALSE),"-")</f>
        <v>Bikini Floral</v>
      </c>
      <c r="G34" s="2">
        <v>1</v>
      </c>
      <c r="H34" s="6">
        <v>25</v>
      </c>
      <c r="I34" s="6">
        <f>VENTAS[[#This Row],[Cantidad]]*VENTAS[[#This Row],[Precio Venta]]</f>
        <v>25</v>
      </c>
      <c r="J34" s="6">
        <f>IF(VENTAS[[#This Row],[Nombre del Gestor]]&gt;1,  VENTAS[[#This Row],[Total]]*10%, 0)</f>
        <v>0</v>
      </c>
      <c r="K34" s="6">
        <f>IFERROR(VLOOKUP(VENTAS[[#This Row],[Código del producto Vendido]],STOCK[],16,FALSE)*VENTAS[[#This Row],[Cantidad]] + VLOOKUP(VENTAS[[#This Row],[Código del producto Vendido]],STOCK[],19,FALSE)*VENTAS[[#This Row],[Cantidad]],VENTAS[[#This Row],[Total]])</f>
        <v>13.944444444444445</v>
      </c>
      <c r="L34" s="6">
        <f>VENTAS[[#This Row],[Total]]-VENTAS[[#This Row],[Comisión 10%]]-VENTAS[[#This Row],[Costo SIN Comision]]</f>
        <v>11.055555555555555</v>
      </c>
      <c r="M34" s="6"/>
    </row>
    <row r="35" spans="1:13" ht="14" x14ac:dyDescent="0.15">
      <c r="A35" s="23">
        <v>45017</v>
      </c>
      <c r="E35" s="4" t="s">
        <v>195</v>
      </c>
      <c r="F35" t="str">
        <f>IFERROR(VLOOKUP(VENTAS[[#This Row],[Código del producto Vendido]],STOCK[],5,FALSE),"-")</f>
        <v>Bañador bikini con estampado tropical_M</v>
      </c>
      <c r="G35" s="2">
        <v>1</v>
      </c>
      <c r="H35" s="6">
        <v>22</v>
      </c>
      <c r="I35" s="6">
        <f>VENTAS[[#This Row],[Cantidad]]*VENTAS[[#This Row],[Precio Venta]]</f>
        <v>22</v>
      </c>
      <c r="J35" s="6">
        <f>IF(VENTAS[[#This Row],[Nombre del Gestor]]&gt;1,  VENTAS[[#This Row],[Total]]*10%, 0)</f>
        <v>0</v>
      </c>
      <c r="K35" s="6">
        <f>IFERROR(VLOOKUP(VENTAS[[#This Row],[Código del producto Vendido]],STOCK[],16,FALSE)*VENTAS[[#This Row],[Cantidad]] + VLOOKUP(VENTAS[[#This Row],[Código del producto Vendido]],STOCK[],19,FALSE)*VENTAS[[#This Row],[Cantidad]],VENTAS[[#This Row],[Total]])</f>
        <v>11.202222222222222</v>
      </c>
      <c r="L35" s="6">
        <f>VENTAS[[#This Row],[Total]]-VENTAS[[#This Row],[Comisión 10%]]-VENTAS[[#This Row],[Costo SIN Comision]]</f>
        <v>10.797777777777778</v>
      </c>
      <c r="M35" s="6"/>
    </row>
    <row r="36" spans="1:13" ht="14" x14ac:dyDescent="0.15">
      <c r="A36" s="23">
        <v>45017</v>
      </c>
      <c r="E36" s="4" t="s">
        <v>196</v>
      </c>
      <c r="F36" t="str">
        <f>IFERROR(VLOOKUP(VENTAS[[#This Row],[Código del producto Vendido]],STOCK[],5,FALSE),"-")</f>
        <v>Bañador bikini con estampado tropical con nudo de talle alto_M</v>
      </c>
      <c r="G36" s="2">
        <v>1</v>
      </c>
      <c r="H36" s="6">
        <v>22</v>
      </c>
      <c r="I36" s="6">
        <f>VENTAS[[#This Row],[Cantidad]]*VENTAS[[#This Row],[Precio Venta]]</f>
        <v>22</v>
      </c>
      <c r="J36" s="6">
        <f>IF(VENTAS[[#This Row],[Nombre del Gestor]]&gt;1,  VENTAS[[#This Row],[Total]]*10%, 0)</f>
        <v>0</v>
      </c>
      <c r="K36" s="6">
        <f>IFERROR(VLOOKUP(VENTAS[[#This Row],[Código del producto Vendido]],STOCK[],16,FALSE)*VENTAS[[#This Row],[Cantidad]] + VLOOKUP(VENTAS[[#This Row],[Código del producto Vendido]],STOCK[],19,FALSE)*VENTAS[[#This Row],[Cantidad]],VENTAS[[#This Row],[Total]])</f>
        <v>11.402777777777779</v>
      </c>
      <c r="L36" s="6">
        <f>VENTAS[[#This Row],[Total]]-VENTAS[[#This Row],[Comisión 10%]]-VENTAS[[#This Row],[Costo SIN Comision]]</f>
        <v>10.597222222222221</v>
      </c>
      <c r="M36" s="6"/>
    </row>
    <row r="37" spans="1:13" ht="28" x14ac:dyDescent="0.15">
      <c r="A37" s="23">
        <v>45017</v>
      </c>
      <c r="E37" s="4" t="s">
        <v>136</v>
      </c>
      <c r="F37" t="str">
        <f>IFERROR(VLOOKUP(VENTAS[[#This Row],[Código del producto Vendido]],STOCK[],5,FALSE),"-")</f>
        <v>SHEIN Vestido de hombros descubiertos con botón falso de cintura fruncido de manga farol_S</v>
      </c>
      <c r="G37" s="2">
        <v>1</v>
      </c>
      <c r="H37" s="6">
        <v>25</v>
      </c>
      <c r="I37" s="6">
        <f>VENTAS[[#This Row],[Cantidad]]*VENTAS[[#This Row],[Precio Venta]]</f>
        <v>25</v>
      </c>
      <c r="J37" s="6">
        <f>IF(VENTAS[[#This Row],[Nombre del Gestor]]&gt;1,  VENTAS[[#This Row],[Total]]*10%, 0)</f>
        <v>0</v>
      </c>
      <c r="K37" s="6">
        <f>IFERROR(VLOOKUP(VENTAS[[#This Row],[Código del producto Vendido]],STOCK[],16,FALSE)*VENTAS[[#This Row],[Cantidad]] + VLOOKUP(VENTAS[[#This Row],[Código del producto Vendido]],STOCK[],19,FALSE)*VENTAS[[#This Row],[Cantidad]],VENTAS[[#This Row],[Total]])</f>
        <v>17.260555555555555</v>
      </c>
      <c r="L37" s="6">
        <f>VENTAS[[#This Row],[Total]]-VENTAS[[#This Row],[Comisión 10%]]-VENTAS[[#This Row],[Costo SIN Comision]]</f>
        <v>7.7394444444444446</v>
      </c>
      <c r="M37" s="6"/>
    </row>
    <row r="38" spans="1:13" ht="14" x14ac:dyDescent="0.15">
      <c r="A38" s="23">
        <v>45017</v>
      </c>
      <c r="E38" s="4" t="s">
        <v>197</v>
      </c>
      <c r="F38" t="str">
        <f>IFERROR(VLOOKUP(VENTAS[[#This Row],[Código del producto Vendido]],STOCK[],5,FALSE),"-")</f>
        <v>Bañador bikini push up de cuadros girante_M</v>
      </c>
      <c r="G38" s="2">
        <v>1</v>
      </c>
      <c r="H38" s="6">
        <v>22</v>
      </c>
      <c r="I38" s="6">
        <f>VENTAS[[#This Row],[Cantidad]]*VENTAS[[#This Row],[Precio Venta]]</f>
        <v>22</v>
      </c>
      <c r="J38" s="6">
        <f>IF(VENTAS[[#This Row],[Nombre del Gestor]]&gt;1,  VENTAS[[#This Row],[Total]]*10%, 0)</f>
        <v>0</v>
      </c>
      <c r="K38" s="6">
        <f>IFERROR(VLOOKUP(VENTAS[[#This Row],[Código del producto Vendido]],STOCK[],16,FALSE)*VENTAS[[#This Row],[Cantidad]] + VLOOKUP(VENTAS[[#This Row],[Código del producto Vendido]],STOCK[],19,FALSE)*VENTAS[[#This Row],[Cantidad]],VENTAS[[#This Row],[Total]])</f>
        <v>11.001111111111111</v>
      </c>
      <c r="L38" s="6">
        <f>VENTAS[[#This Row],[Total]]-VENTAS[[#This Row],[Comisión 10%]]-VENTAS[[#This Row],[Costo SIN Comision]]</f>
        <v>10.998888888888889</v>
      </c>
      <c r="M38" s="6"/>
    </row>
    <row r="39" spans="1:13" ht="14" x14ac:dyDescent="0.15">
      <c r="A39" s="23">
        <v>45017</v>
      </c>
      <c r="E39" s="4" t="s">
        <v>709</v>
      </c>
      <c r="F39" t="str">
        <f>IFERROR(VLOOKUP(VENTAS[[#This Row],[Código del producto Vendido]],STOCK[],5,FALSE),"-")</f>
        <v>Bolsa bandolera</v>
      </c>
      <c r="G39" s="2">
        <v>1</v>
      </c>
      <c r="H39" s="6">
        <v>15</v>
      </c>
      <c r="I39" s="6">
        <f>VENTAS[[#This Row],[Cantidad]]*VENTAS[[#This Row],[Precio Venta]]</f>
        <v>15</v>
      </c>
      <c r="J39" s="6">
        <f>IF(VENTAS[[#This Row],[Nombre del Gestor]]&gt;1,  VENTAS[[#This Row],[Total]]*10%, 0)</f>
        <v>0</v>
      </c>
      <c r="K39" s="6">
        <f>IFERROR(VLOOKUP(VENTAS[[#This Row],[Código del producto Vendido]],STOCK[],16,FALSE)*VENTAS[[#This Row],[Cantidad]] + VLOOKUP(VENTAS[[#This Row],[Código del producto Vendido]],STOCK[],19,FALSE)*VENTAS[[#This Row],[Cantidad]],VENTAS[[#This Row],[Total]])</f>
        <v>8.9444444444444446</v>
      </c>
      <c r="L39" s="6">
        <f>VENTAS[[#This Row],[Total]]-VENTAS[[#This Row],[Comisión 10%]]-VENTAS[[#This Row],[Costo SIN Comision]]</f>
        <v>6.0555555555555554</v>
      </c>
      <c r="M39" s="6"/>
    </row>
    <row r="40" spans="1:13" ht="14" x14ac:dyDescent="0.15">
      <c r="A40" s="23">
        <v>45017</v>
      </c>
      <c r="E40" s="4" t="s">
        <v>170</v>
      </c>
      <c r="F40" t="str">
        <f>IFERROR(VLOOKUP(VENTAS[[#This Row],[Código del producto Vendido]],STOCK[],5,FALSE),"-")</f>
        <v>Bolso cartera con solapa transparente</v>
      </c>
      <c r="G40" s="2">
        <v>1</v>
      </c>
      <c r="H40" s="6">
        <v>10</v>
      </c>
      <c r="I40" s="6">
        <f>VENTAS[[#This Row],[Cantidad]]*VENTAS[[#This Row],[Precio Venta]]</f>
        <v>10</v>
      </c>
      <c r="J40" s="6">
        <f>IF(VENTAS[[#This Row],[Nombre del Gestor]]&gt;1,  VENTAS[[#This Row],[Total]]*10%, 0)</f>
        <v>0</v>
      </c>
      <c r="K40" s="6">
        <f>IFERROR(VLOOKUP(VENTAS[[#This Row],[Código del producto Vendido]],STOCK[],16,FALSE)*VENTAS[[#This Row],[Cantidad]] + VLOOKUP(VENTAS[[#This Row],[Código del producto Vendido]],STOCK[],19,FALSE)*VENTAS[[#This Row],[Cantidad]],VENTAS[[#This Row],[Total]])</f>
        <v>5.1305555555555555</v>
      </c>
      <c r="L40" s="6">
        <f>VENTAS[[#This Row],[Total]]-VENTAS[[#This Row],[Comisión 10%]]-VENTAS[[#This Row],[Costo SIN Comision]]</f>
        <v>4.8694444444444445</v>
      </c>
      <c r="M40" s="6"/>
    </row>
    <row r="41" spans="1:13" ht="14" x14ac:dyDescent="0.15">
      <c r="A41" s="23">
        <v>45017</v>
      </c>
      <c r="B41" s="4"/>
      <c r="E41" s="4" t="s">
        <v>170</v>
      </c>
      <c r="F41" t="str">
        <f>IFERROR(VLOOKUP(VENTAS[[#This Row],[Código del producto Vendido]],STOCK[],5,FALSE),"-")</f>
        <v>Bolso cartera con solapa transparente</v>
      </c>
      <c r="G41" s="2">
        <v>1</v>
      </c>
      <c r="H41" s="6">
        <v>10</v>
      </c>
      <c r="I41" s="6">
        <f>VENTAS[[#This Row],[Cantidad]]*VENTAS[[#This Row],[Precio Venta]]</f>
        <v>10</v>
      </c>
      <c r="J41" s="6">
        <f>IF(VENTAS[[#This Row],[Nombre del Gestor]]&gt;1,  VENTAS[[#This Row],[Total]]*10%, 0)</f>
        <v>0</v>
      </c>
      <c r="K41" s="6">
        <f>IFERROR(VLOOKUP(VENTAS[[#This Row],[Código del producto Vendido]],STOCK[],16,FALSE)*VENTAS[[#This Row],[Cantidad]] + VLOOKUP(VENTAS[[#This Row],[Código del producto Vendido]],STOCK[],19,FALSE)*VENTAS[[#This Row],[Cantidad]],VENTAS[[#This Row],[Total]])</f>
        <v>5.1305555555555555</v>
      </c>
      <c r="L41" s="6">
        <f>VENTAS[[#This Row],[Total]]-VENTAS[[#This Row],[Comisión 10%]]-VENTAS[[#This Row],[Costo SIN Comision]]</f>
        <v>4.8694444444444445</v>
      </c>
      <c r="M41" s="6"/>
    </row>
    <row r="42" spans="1:13" ht="14" x14ac:dyDescent="0.15">
      <c r="A42" s="23">
        <v>45017</v>
      </c>
      <c r="E42" s="4" t="s">
        <v>198</v>
      </c>
      <c r="F42" t="str">
        <f>IFERROR(VLOOKUP(VENTAS[[#This Row],[Código del producto Vendido]],STOCK[],5,FALSE),"-")</f>
        <v>Bañador bikini con nudo delantero bajo fruncido tropical_S</v>
      </c>
      <c r="G42" s="2">
        <v>1</v>
      </c>
      <c r="H42" s="6">
        <v>22</v>
      </c>
      <c r="I42" s="6">
        <f>VENTAS[[#This Row],[Cantidad]]*VENTAS[[#This Row],[Precio Venta]]</f>
        <v>22</v>
      </c>
      <c r="J42" s="6">
        <f>IF(VENTAS[[#This Row],[Nombre del Gestor]]&gt;1,  VENTAS[[#This Row],[Total]]*10%, 0)</f>
        <v>0</v>
      </c>
      <c r="K42" s="6">
        <f>IFERROR(VLOOKUP(VENTAS[[#This Row],[Código del producto Vendido]],STOCK[],16,FALSE)*VENTAS[[#This Row],[Cantidad]] + VLOOKUP(VENTAS[[#This Row],[Código del producto Vendido]],STOCK[],19,FALSE)*VENTAS[[#This Row],[Cantidad]],VENTAS[[#This Row],[Total]])</f>
        <v>12.480555555555554</v>
      </c>
      <c r="L42" s="6">
        <f>VENTAS[[#This Row],[Total]]-VENTAS[[#This Row],[Comisión 10%]]-VENTAS[[#This Row],[Costo SIN Comision]]</f>
        <v>9.5194444444444457</v>
      </c>
      <c r="M42" s="6"/>
    </row>
    <row r="43" spans="1:13" ht="15" customHeight="1" x14ac:dyDescent="0.15">
      <c r="A43" s="23">
        <v>45017</v>
      </c>
      <c r="E43" s="4" t="s">
        <v>208</v>
      </c>
      <c r="F43" t="str">
        <f>IFERROR(VLOOKUP(VENTAS[[#This Row],[Código del producto Vendido]],STOCK[],5,FALSE),"-")</f>
        <v>3 piezas Bañador bikini push up con estampado tropical con falda de playa</v>
      </c>
      <c r="G43" s="2">
        <v>2</v>
      </c>
      <c r="H43" s="6">
        <v>25</v>
      </c>
      <c r="I43" s="6">
        <f>VENTAS[[#This Row],[Cantidad]]*VENTAS[[#This Row],[Precio Venta]]</f>
        <v>50</v>
      </c>
      <c r="J43" s="6">
        <f>IF(VENTAS[[#This Row],[Nombre del Gestor]]&gt;1,  VENTAS[[#This Row],[Total]]*10%, 0)</f>
        <v>0</v>
      </c>
      <c r="K43" s="6">
        <f>IFERROR(VLOOKUP(VENTAS[[#This Row],[Código del producto Vendido]],STOCK[],16,FALSE)*VENTAS[[#This Row],[Cantidad]] + VLOOKUP(VENTAS[[#This Row],[Código del producto Vendido]],STOCK[],19,FALSE)*VENTAS[[#This Row],[Cantidad]],VENTAS[[#This Row],[Total]])</f>
        <v>33.111111111111114</v>
      </c>
      <c r="L43" s="6">
        <f>VENTAS[[#This Row],[Total]]-VENTAS[[#This Row],[Comisión 10%]]-VENTAS[[#This Row],[Costo SIN Comision]]</f>
        <v>16.888888888888886</v>
      </c>
      <c r="M43" s="6"/>
    </row>
    <row r="44" spans="1:13" ht="14" x14ac:dyDescent="0.15">
      <c r="A44" s="23">
        <v>45017</v>
      </c>
      <c r="E44" s="4" t="s">
        <v>713</v>
      </c>
      <c r="F44" t="str">
        <f>IFERROR(VLOOKUP(VENTAS[[#This Row],[Código del producto Vendido]],STOCK[],5,FALSE),"-")</f>
        <v xml:space="preserve">Bikini push up tropical </v>
      </c>
      <c r="G44" s="2">
        <v>1</v>
      </c>
      <c r="H44" s="6">
        <v>25</v>
      </c>
      <c r="I44" s="6">
        <f>VENTAS[[#This Row],[Cantidad]]*VENTAS[[#This Row],[Precio Venta]]</f>
        <v>25</v>
      </c>
      <c r="J44" s="6">
        <f>IF(VENTAS[[#This Row],[Nombre del Gestor]]&gt;1,  VENTAS[[#This Row],[Total]]*10%, 0)</f>
        <v>0</v>
      </c>
      <c r="K44" s="6">
        <f>IFERROR(VLOOKUP(VENTAS[[#This Row],[Código del producto Vendido]],STOCK[],16,FALSE)*VENTAS[[#This Row],[Cantidad]] + VLOOKUP(VENTAS[[#This Row],[Código del producto Vendido]],STOCK[],19,FALSE)*VENTAS[[#This Row],[Cantidad]],VENTAS[[#This Row],[Total]])</f>
        <v>16.555555555555557</v>
      </c>
      <c r="L44" s="6">
        <f>VENTAS[[#This Row],[Total]]-VENTAS[[#This Row],[Comisión 10%]]-VENTAS[[#This Row],[Costo SIN Comision]]</f>
        <v>8.4444444444444429</v>
      </c>
      <c r="M44" s="6"/>
    </row>
    <row r="45" spans="1:13" ht="28" x14ac:dyDescent="0.15">
      <c r="A45" s="23">
        <v>45017</v>
      </c>
      <c r="E45" s="4" t="s">
        <v>209</v>
      </c>
      <c r="F45" t="str">
        <f>IFERROR(VLOOKUP(VENTAS[[#This Row],[Código del producto Vendido]],STOCK[],5,FALSE),"-")</f>
        <v>3 piezas Bañador bikini triángulo halter con estampado geométrico con pantalones cover up</v>
      </c>
      <c r="G45" s="2">
        <v>2</v>
      </c>
      <c r="H45" s="6">
        <v>25</v>
      </c>
      <c r="I45" s="6">
        <f>VENTAS[[#This Row],[Cantidad]]*VENTAS[[#This Row],[Precio Venta]]</f>
        <v>50</v>
      </c>
      <c r="J45" s="6">
        <f>IF(VENTAS[[#This Row],[Nombre del Gestor]]&gt;1,  VENTAS[[#This Row],[Total]]*10%, 0)</f>
        <v>0</v>
      </c>
      <c r="K45" s="6">
        <f>IFERROR(VLOOKUP(VENTAS[[#This Row],[Código del producto Vendido]],STOCK[],16,FALSE)*VENTAS[[#This Row],[Cantidad]] + VLOOKUP(VENTAS[[#This Row],[Código del producto Vendido]],STOCK[],19,FALSE)*VENTAS[[#This Row],[Cantidad]],VENTAS[[#This Row],[Total]])</f>
        <v>32.088888888888889</v>
      </c>
      <c r="L45" s="6">
        <f>VENTAS[[#This Row],[Total]]-VENTAS[[#This Row],[Comisión 10%]]-VENTAS[[#This Row],[Costo SIN Comision]]</f>
        <v>17.911111111111111</v>
      </c>
      <c r="M45" s="6"/>
    </row>
    <row r="46" spans="1:13" ht="14" x14ac:dyDescent="0.15">
      <c r="A46" s="23">
        <v>45017</v>
      </c>
      <c r="E46" s="4" t="s">
        <v>725</v>
      </c>
      <c r="F46" t="str">
        <f>IFERROR(VLOOKUP(VENTAS[[#This Row],[Código del producto Vendido]],STOCK[],5,FALSE),"-")</f>
        <v xml:space="preserve">Gafas minimalista de moda </v>
      </c>
      <c r="G46" s="2">
        <v>1</v>
      </c>
      <c r="H46" s="6">
        <v>10</v>
      </c>
      <c r="I46" s="6">
        <f>VENTAS[[#This Row],[Cantidad]]*VENTAS[[#This Row],[Precio Venta]]</f>
        <v>10</v>
      </c>
      <c r="J46" s="6">
        <f>IF(VENTAS[[#This Row],[Nombre del Gestor]]&gt;1,  VENTAS[[#This Row],[Total]]*10%, 0)</f>
        <v>0</v>
      </c>
      <c r="K46" s="6">
        <f>IFERROR(VLOOKUP(VENTAS[[#This Row],[Código del producto Vendido]],STOCK[],16,FALSE)*VENTAS[[#This Row],[Cantidad]] + VLOOKUP(VENTAS[[#This Row],[Código del producto Vendido]],STOCK[],19,FALSE)*VENTAS[[#This Row],[Cantidad]],VENTAS[[#This Row],[Total]])</f>
        <v>5.8305555555555557</v>
      </c>
      <c r="L46" s="6">
        <f>VENTAS[[#This Row],[Total]]-VENTAS[[#This Row],[Comisión 10%]]-VENTAS[[#This Row],[Costo SIN Comision]]</f>
        <v>4.1694444444444443</v>
      </c>
      <c r="M46" s="6"/>
    </row>
    <row r="47" spans="1:13" ht="17" customHeight="1" x14ac:dyDescent="0.15">
      <c r="A47" s="23">
        <v>45017</v>
      </c>
      <c r="E47" s="4" t="s">
        <v>185</v>
      </c>
      <c r="F47" t="str">
        <f>IFERROR(VLOOKUP(VENTAS[[#This Row],[Código del producto Vendido]],STOCK[],5,FALSE),"-")</f>
        <v>Sandalias de tiras con diseño de diamante de imitación con tacón grueso Plateado_MX24</v>
      </c>
      <c r="G47" s="2">
        <v>1</v>
      </c>
      <c r="H47" s="6">
        <v>40</v>
      </c>
      <c r="I47" s="6">
        <f>VENTAS[[#This Row],[Cantidad]]*VENTAS[[#This Row],[Precio Venta]]</f>
        <v>40</v>
      </c>
      <c r="J47" s="6">
        <f>IF(VENTAS[[#This Row],[Nombre del Gestor]]&gt;1,  VENTAS[[#This Row],[Total]]*10%, 0)</f>
        <v>0</v>
      </c>
      <c r="K47" s="6">
        <f>IFERROR(VLOOKUP(VENTAS[[#This Row],[Código del producto Vendido]],STOCK[],16,FALSE)*VENTAS[[#This Row],[Cantidad]] + VLOOKUP(VENTAS[[#This Row],[Código del producto Vendido]],STOCK[],19,FALSE)*VENTAS[[#This Row],[Cantidad]],VENTAS[[#This Row],[Total]])</f>
        <v>27.922222222222221</v>
      </c>
      <c r="L47" s="6">
        <f>VENTAS[[#This Row],[Total]]-VENTAS[[#This Row],[Comisión 10%]]-VENTAS[[#This Row],[Costo SIN Comision]]</f>
        <v>12.077777777777779</v>
      </c>
      <c r="M47" s="6"/>
    </row>
    <row r="48" spans="1:13" ht="18" customHeight="1" x14ac:dyDescent="0.15">
      <c r="A48" s="23">
        <v>45017</v>
      </c>
      <c r="E48" s="4" t="s">
        <v>200</v>
      </c>
      <c r="F48" t="str">
        <f>IFERROR(VLOOKUP(VENTAS[[#This Row],[Código del producto Vendido]],STOCK[],5,FALSE),"-")</f>
        <v>SHEIN Felegant Shorts PU de cintura con volante con cordón Negro_5</v>
      </c>
      <c r="G48" s="2">
        <v>1</v>
      </c>
      <c r="H48" s="6">
        <v>19</v>
      </c>
      <c r="I48" s="6">
        <f>VENTAS[[#This Row],[Cantidad]]*VENTAS[[#This Row],[Precio Venta]]</f>
        <v>19</v>
      </c>
      <c r="J48" s="6">
        <f>IF(VENTAS[[#This Row],[Nombre del Gestor]]&gt;1,  VENTAS[[#This Row],[Total]]*10%, 0)</f>
        <v>0</v>
      </c>
      <c r="K48" s="6">
        <f>IFERROR(VLOOKUP(VENTAS[[#This Row],[Código del producto Vendido]],STOCK[],16,FALSE)*VENTAS[[#This Row],[Cantidad]] + VLOOKUP(VENTAS[[#This Row],[Código del producto Vendido]],STOCK[],19,FALSE)*VENTAS[[#This Row],[Cantidad]],VENTAS[[#This Row],[Total]])</f>
        <v>12.522222222222222</v>
      </c>
      <c r="L48" s="6">
        <f>VENTAS[[#This Row],[Total]]-VENTAS[[#This Row],[Comisión 10%]]-VENTAS[[#This Row],[Costo SIN Comision]]</f>
        <v>6.4777777777777779</v>
      </c>
      <c r="M48" s="6"/>
    </row>
    <row r="49" spans="1:13" ht="14" x14ac:dyDescent="0.15">
      <c r="A49" s="23">
        <v>45017</v>
      </c>
      <c r="B49" s="4" t="s">
        <v>188</v>
      </c>
      <c r="E49" s="4" t="s">
        <v>186</v>
      </c>
      <c r="F49" t="str">
        <f>IFERROR(VLOOKUP(VENTAS[[#This Row],[Código del producto Vendido]],STOCK[],5,FALSE),"-")</f>
        <v>Botines con tacón con cordón</v>
      </c>
      <c r="G49" s="2">
        <v>1</v>
      </c>
      <c r="H49" s="5">
        <v>40</v>
      </c>
      <c r="I49" s="5">
        <f>VENTAS[[#This Row],[Cantidad]]*VENTAS[[#This Row],[Precio Venta]]</f>
        <v>40</v>
      </c>
      <c r="J49" s="5">
        <f>IF(VENTAS[[#This Row],[Nombre del Gestor]]&gt;1,  VENTAS[[#This Row],[Total]]*10%, 0)</f>
        <v>0</v>
      </c>
      <c r="K49" s="6">
        <f>IFERROR(VLOOKUP(VENTAS[[#This Row],[Código del producto Vendido]],STOCK[],16,FALSE)*VENTAS[[#This Row],[Cantidad]] + VLOOKUP(VENTAS[[#This Row],[Código del producto Vendido]],STOCK[],19,FALSE)*VENTAS[[#This Row],[Cantidad]],VENTAS[[#This Row],[Total]])</f>
        <v>27.786111111111111</v>
      </c>
      <c r="L49" s="6">
        <f>VENTAS[[#This Row],[Total]]-VENTAS[[#This Row],[Comisión 10%]]-VENTAS[[#This Row],[Costo SIN Comision]]</f>
        <v>12.213888888888889</v>
      </c>
      <c r="M49" s="6"/>
    </row>
    <row r="50" spans="1:13" ht="14" x14ac:dyDescent="0.15">
      <c r="A50" s="23">
        <v>45017</v>
      </c>
      <c r="E50" s="4" t="s">
        <v>201</v>
      </c>
      <c r="F50" t="str">
        <f>IFERROR(VLOOKUP(VENTAS[[#This Row],[Código del producto Vendido]],STOCK[],5,FALSE),"-")</f>
        <v>Falda con abertura alta_XS</v>
      </c>
      <c r="G50" s="2">
        <v>1</v>
      </c>
      <c r="H50" s="6">
        <v>17</v>
      </c>
      <c r="I50" s="6">
        <f>VENTAS[[#This Row],[Cantidad]]*VENTAS[[#This Row],[Precio Venta]]</f>
        <v>17</v>
      </c>
      <c r="J50" s="6">
        <f>IF(VENTAS[[#This Row],[Nombre del Gestor]]&gt;1,  VENTAS[[#This Row],[Total]]*10%, 0)</f>
        <v>0</v>
      </c>
      <c r="K50" s="6">
        <f>IFERROR(VLOOKUP(VENTAS[[#This Row],[Código del producto Vendido]],STOCK[],16,FALSE)*VENTAS[[#This Row],[Cantidad]] + VLOOKUP(VENTAS[[#This Row],[Código del producto Vendido]],STOCK[],19,FALSE)*VENTAS[[#This Row],[Cantidad]],VENTAS[[#This Row],[Total]])</f>
        <v>9.8894444444444467</v>
      </c>
      <c r="L50" s="6">
        <f>VENTAS[[#This Row],[Total]]-VENTAS[[#This Row],[Comisión 10%]]-VENTAS[[#This Row],[Costo SIN Comision]]</f>
        <v>7.1105555555555533</v>
      </c>
      <c r="M50" s="6"/>
    </row>
    <row r="51" spans="1:13" ht="14" x14ac:dyDescent="0.15">
      <c r="A51" s="23">
        <v>45017</v>
      </c>
      <c r="B51" s="4"/>
      <c r="E51" s="4" t="s">
        <v>138</v>
      </c>
      <c r="F51" t="str">
        <f>IFERROR(VLOOKUP(VENTAS[[#This Row],[Código del producto Vendido]],STOCK[],5,FALSE),"-")</f>
        <v>Vestido de espalda abierta de manga farol_S</v>
      </c>
      <c r="G51" s="2">
        <v>3</v>
      </c>
      <c r="H51" s="6">
        <v>15</v>
      </c>
      <c r="I51" s="6">
        <f>VENTAS[[#This Row],[Cantidad]]*VENTAS[[#This Row],[Precio Venta]]</f>
        <v>45</v>
      </c>
      <c r="J51" s="6">
        <f>IF(VENTAS[[#This Row],[Nombre del Gestor]]&gt;1,  VENTAS[[#This Row],[Total]]*10%, 0)</f>
        <v>0</v>
      </c>
      <c r="K51" s="6">
        <f>IFERROR(VLOOKUP(VENTAS[[#This Row],[Código del producto Vendido]],STOCK[],16,FALSE)*VENTAS[[#This Row],[Cantidad]] + VLOOKUP(VENTAS[[#This Row],[Código del producto Vendido]],STOCK[],19,FALSE)*VENTAS[[#This Row],[Cantidad]],VENTAS[[#This Row],[Total]])</f>
        <v>32.166666666666664</v>
      </c>
      <c r="L51" s="6">
        <f>VENTAS[[#This Row],[Total]]-VENTAS[[#This Row],[Comisión 10%]]-VENTAS[[#This Row],[Costo SIN Comision]]</f>
        <v>12.833333333333336</v>
      </c>
      <c r="M51" s="6"/>
    </row>
    <row r="52" spans="1:13" ht="14" x14ac:dyDescent="0.15">
      <c r="A52" s="23"/>
      <c r="B52" s="4" t="s">
        <v>188</v>
      </c>
      <c r="E52" s="4" t="s">
        <v>139</v>
      </c>
      <c r="F52" t="str">
        <f>IFERROR(VLOOKUP(VENTAS[[#This Row],[Código del producto Vendido]],STOCK[],5,FALSE),"-")</f>
        <v>Vestido de espalda abierta de manga farol_XS</v>
      </c>
      <c r="G52" s="2">
        <v>3</v>
      </c>
      <c r="H52" s="6">
        <v>20</v>
      </c>
      <c r="I52" s="6">
        <f>VENTAS[[#This Row],[Cantidad]]*VENTAS[[#This Row],[Precio Venta]]</f>
        <v>60</v>
      </c>
      <c r="J52" s="6">
        <f>IF(VENTAS[[#This Row],[Nombre del Gestor]]&gt;1,  VENTAS[[#This Row],[Total]]*10%, 0)</f>
        <v>0</v>
      </c>
      <c r="K52" s="6">
        <f>IFERROR(VLOOKUP(VENTAS[[#This Row],[Código del producto Vendido]],STOCK[],16,FALSE)*VENTAS[[#This Row],[Cantidad]] + VLOOKUP(VENTAS[[#This Row],[Código del producto Vendido]],STOCK[],19,FALSE)*VENTAS[[#This Row],[Cantidad]],VENTAS[[#This Row],[Total]])</f>
        <v>32.166666666666664</v>
      </c>
      <c r="L52" s="6">
        <f>VENTAS[[#This Row],[Total]]-VENTAS[[#This Row],[Comisión 10%]]-VENTAS[[#This Row],[Costo SIN Comision]]</f>
        <v>27.833333333333336</v>
      </c>
      <c r="M52" s="6"/>
    </row>
    <row r="53" spans="1:13" ht="14" x14ac:dyDescent="0.15">
      <c r="A53" s="23"/>
      <c r="B53" s="4" t="s">
        <v>188</v>
      </c>
      <c r="E53" s="4" t="s">
        <v>166</v>
      </c>
      <c r="F53" t="str">
        <f>IFERROR(VLOOKUP(VENTAS[[#This Row],[Código del producto Vendido]],STOCK[],5,FALSE),"-")</f>
        <v>SHEIN Vestido lencero floral de muslo con abertura_XS</v>
      </c>
      <c r="G53" s="2">
        <v>4</v>
      </c>
      <c r="H53" s="6">
        <v>15</v>
      </c>
      <c r="I53" s="6">
        <f>VENTAS[[#This Row],[Cantidad]]*VENTAS[[#This Row],[Precio Venta]]</f>
        <v>60</v>
      </c>
      <c r="J53" s="6">
        <f>IF(VENTAS[[#This Row],[Nombre del Gestor]]&gt;1,  VENTAS[[#This Row],[Total]]*10%, 0)</f>
        <v>0</v>
      </c>
      <c r="K53" s="6">
        <f>IFERROR(VLOOKUP(VENTAS[[#This Row],[Código del producto Vendido]],STOCK[],16,FALSE)*VENTAS[[#This Row],[Cantidad]] + VLOOKUP(VENTAS[[#This Row],[Código del producto Vendido]],STOCK[],19,FALSE)*VENTAS[[#This Row],[Cantidad]],VENTAS[[#This Row],[Total]])</f>
        <v>42.888888888888886</v>
      </c>
      <c r="L53" s="6">
        <f>VENTAS[[#This Row],[Total]]-VENTAS[[#This Row],[Comisión 10%]]-VENTAS[[#This Row],[Costo SIN Comision]]</f>
        <v>17.111111111111114</v>
      </c>
      <c r="M53" s="6"/>
    </row>
    <row r="54" spans="1:13" ht="14" x14ac:dyDescent="0.15">
      <c r="A54" s="23"/>
      <c r="B54" s="4" t="s">
        <v>188</v>
      </c>
      <c r="E54" s="4" t="s">
        <v>167</v>
      </c>
      <c r="F54" t="str">
        <f>IFERROR(VLOOKUP(VENTAS[[#This Row],[Código del producto Vendido]],STOCK[],5,FALSE),"-")</f>
        <v>SHEIN Vestido lencero floral de muslo con abertura_S</v>
      </c>
      <c r="G54" s="2">
        <v>4</v>
      </c>
      <c r="H54" s="6">
        <v>20</v>
      </c>
      <c r="I54" s="6">
        <f>VENTAS[[#This Row],[Cantidad]]*VENTAS[[#This Row],[Precio Venta]]</f>
        <v>80</v>
      </c>
      <c r="J54" s="6">
        <f>IF(VENTAS[[#This Row],[Nombre del Gestor]]&gt;1,  VENTAS[[#This Row],[Total]]*10%, 0)</f>
        <v>0</v>
      </c>
      <c r="K54" s="6">
        <f>IFERROR(VLOOKUP(VENTAS[[#This Row],[Código del producto Vendido]],STOCK[],16,FALSE)*VENTAS[[#This Row],[Cantidad]] + VLOOKUP(VENTAS[[#This Row],[Código del producto Vendido]],STOCK[],19,FALSE)*VENTAS[[#This Row],[Cantidad]],VENTAS[[#This Row],[Total]])</f>
        <v>42.888888888888886</v>
      </c>
      <c r="L54" s="6">
        <f>VENTAS[[#This Row],[Total]]-VENTAS[[#This Row],[Comisión 10%]]-VENTAS[[#This Row],[Costo SIN Comision]]</f>
        <v>37.111111111111114</v>
      </c>
      <c r="M54" s="6"/>
    </row>
    <row r="55" spans="1:13" ht="28" x14ac:dyDescent="0.15">
      <c r="A55" s="23"/>
      <c r="B55" s="4" t="s">
        <v>188</v>
      </c>
      <c r="E55" s="4" t="s">
        <v>165</v>
      </c>
      <c r="F55" t="str">
        <f>IFERROR(VLOOKUP(VENTAS[[#This Row],[Código del producto Vendido]],STOCK[],5,FALSE),"-")</f>
        <v>Vestido floral de manga farol de espalda abierta con cordón bajo con fruncido_L</v>
      </c>
      <c r="G55" s="2">
        <v>4</v>
      </c>
      <c r="H55" s="6">
        <v>20</v>
      </c>
      <c r="I55" s="6">
        <f>VENTAS[[#This Row],[Cantidad]]*VENTAS[[#This Row],[Precio Venta]]</f>
        <v>80</v>
      </c>
      <c r="J55" s="6">
        <f>IF(VENTAS[[#This Row],[Nombre del Gestor]]&gt;1,  VENTAS[[#This Row],[Total]]*10%, 0)</f>
        <v>0</v>
      </c>
      <c r="K55" s="6">
        <f>IFERROR(VLOOKUP(VENTAS[[#This Row],[Código del producto Vendido]],STOCK[],16,FALSE)*VENTAS[[#This Row],[Cantidad]] + VLOOKUP(VENTAS[[#This Row],[Código del producto Vendido]],STOCK[],19,FALSE)*VENTAS[[#This Row],[Cantidad]],VENTAS[[#This Row],[Total]])</f>
        <v>42.888888888888886</v>
      </c>
      <c r="L55" s="6">
        <f>VENTAS[[#This Row],[Total]]-VENTAS[[#This Row],[Comisión 10%]]-VENTAS[[#This Row],[Costo SIN Comision]]</f>
        <v>37.111111111111114</v>
      </c>
      <c r="M55" s="6"/>
    </row>
    <row r="56" spans="1:13" ht="17" customHeight="1" x14ac:dyDescent="0.15">
      <c r="A56" s="23"/>
      <c r="B56" s="4" t="s">
        <v>188</v>
      </c>
      <c r="E56" s="4" t="s">
        <v>164</v>
      </c>
      <c r="F56" t="str">
        <f>IFERROR(VLOOKUP(VENTAS[[#This Row],[Código del producto Vendido]],STOCK[],5,FALSE),"-")</f>
        <v>Vestido floral de manga farol de espalda abierta con cordón bajo con fruncido_M</v>
      </c>
      <c r="G56" s="2">
        <v>4</v>
      </c>
      <c r="H56" s="6">
        <v>20</v>
      </c>
      <c r="I56" s="6">
        <f>VENTAS[[#This Row],[Cantidad]]*VENTAS[[#This Row],[Precio Venta]]</f>
        <v>80</v>
      </c>
      <c r="J56" s="6">
        <f>IF(VENTAS[[#This Row],[Nombre del Gestor]]&gt;1,  VENTAS[[#This Row],[Total]]*10%, 0)</f>
        <v>0</v>
      </c>
      <c r="K56" s="6">
        <f>IFERROR(VLOOKUP(VENTAS[[#This Row],[Código del producto Vendido]],STOCK[],16,FALSE)*VENTAS[[#This Row],[Cantidad]] + VLOOKUP(VENTAS[[#This Row],[Código del producto Vendido]],STOCK[],19,FALSE)*VENTAS[[#This Row],[Cantidad]],VENTAS[[#This Row],[Total]])</f>
        <v>42.888888888888886</v>
      </c>
      <c r="L56" s="6">
        <f>VENTAS[[#This Row],[Total]]-VENTAS[[#This Row],[Comisión 10%]]-VENTAS[[#This Row],[Costo SIN Comision]]</f>
        <v>37.111111111111114</v>
      </c>
      <c r="M56" s="6"/>
    </row>
    <row r="57" spans="1:13" ht="28" x14ac:dyDescent="0.15">
      <c r="A57" s="23"/>
      <c r="B57" s="4" t="s">
        <v>188</v>
      </c>
      <c r="E57" s="4" t="s">
        <v>163</v>
      </c>
      <c r="F57" t="str">
        <f>IFERROR(VLOOKUP(VENTAS[[#This Row],[Código del producto Vendido]],STOCK[],5,FALSE),"-")</f>
        <v>Vestido floral de manga farol de espalda abierta con cordón bajo con fruncido_S</v>
      </c>
      <c r="G57" s="2">
        <v>4</v>
      </c>
      <c r="H57" s="6">
        <v>20</v>
      </c>
      <c r="I57" s="6">
        <f>VENTAS[[#This Row],[Cantidad]]*VENTAS[[#This Row],[Precio Venta]]</f>
        <v>80</v>
      </c>
      <c r="J57" s="6">
        <f>IF(VENTAS[[#This Row],[Nombre del Gestor]]&gt;1,  VENTAS[[#This Row],[Total]]*10%, 0)</f>
        <v>0</v>
      </c>
      <c r="K57" s="6">
        <f>IFERROR(VLOOKUP(VENTAS[[#This Row],[Código del producto Vendido]],STOCK[],16,FALSE)*VENTAS[[#This Row],[Cantidad]] + VLOOKUP(VENTAS[[#This Row],[Código del producto Vendido]],STOCK[],19,FALSE)*VENTAS[[#This Row],[Cantidad]],VENTAS[[#This Row],[Total]])</f>
        <v>42.888888888888886</v>
      </c>
      <c r="L57" s="6">
        <f>VENTAS[[#This Row],[Total]]-VENTAS[[#This Row],[Comisión 10%]]-VENTAS[[#This Row],[Costo SIN Comision]]</f>
        <v>37.111111111111114</v>
      </c>
      <c r="M57" s="6"/>
    </row>
    <row r="58" spans="1:13" ht="13" customHeight="1" x14ac:dyDescent="0.15">
      <c r="A58" s="23"/>
      <c r="B58" s="4" t="s">
        <v>188</v>
      </c>
      <c r="E58" s="4" t="s">
        <v>162</v>
      </c>
      <c r="F58" t="str">
        <f>IFERROR(VLOOKUP(VENTAS[[#This Row],[Código del producto Vendido]],STOCK[],5,FALSE),"-")</f>
        <v>Vestido floral de manga farol de espalda abierta con cordón bajo con fruncido_XS</v>
      </c>
      <c r="G58" s="2">
        <v>4</v>
      </c>
      <c r="H58" s="6">
        <v>20</v>
      </c>
      <c r="I58" s="6">
        <f>VENTAS[[#This Row],[Cantidad]]*VENTAS[[#This Row],[Precio Venta]]</f>
        <v>80</v>
      </c>
      <c r="J58" s="6">
        <f>IF(VENTAS[[#This Row],[Nombre del Gestor]]&gt;1,  VENTAS[[#This Row],[Total]]*10%, 0)</f>
        <v>0</v>
      </c>
      <c r="K58" s="6">
        <f>IFERROR(VLOOKUP(VENTAS[[#This Row],[Código del producto Vendido]],STOCK[],16,FALSE)*VENTAS[[#This Row],[Cantidad]] + VLOOKUP(VENTAS[[#This Row],[Código del producto Vendido]],STOCK[],19,FALSE)*VENTAS[[#This Row],[Cantidad]],VENTAS[[#This Row],[Total]])</f>
        <v>42.888888888888886</v>
      </c>
      <c r="L58" s="6">
        <f>VENTAS[[#This Row],[Total]]-VENTAS[[#This Row],[Comisión 10%]]-VENTAS[[#This Row],[Costo SIN Comision]]</f>
        <v>37.111111111111114</v>
      </c>
      <c r="M58" s="6"/>
    </row>
    <row r="59" spans="1:13" ht="14" x14ac:dyDescent="0.15">
      <c r="A59" s="23">
        <v>45017</v>
      </c>
      <c r="B59" s="4"/>
      <c r="E59" s="4" t="s">
        <v>160</v>
      </c>
      <c r="F59" t="str">
        <f>IFERROR(VLOOKUP(VENTAS[[#This Row],[Código del producto Vendido]],STOCK[],5,FALSE),"-")</f>
        <v>-</v>
      </c>
      <c r="G59" s="2">
        <v>1</v>
      </c>
      <c r="H59" s="6">
        <v>15</v>
      </c>
      <c r="I59" s="6">
        <f>VENTAS[[#This Row],[Cantidad]]*VENTAS[[#This Row],[Precio Venta]]</f>
        <v>15</v>
      </c>
      <c r="J59" s="6">
        <f>IF(VENTAS[[#This Row],[Nombre del Gestor]]&gt;1,  VENTAS[[#This Row],[Total]]*10%, 0)</f>
        <v>0</v>
      </c>
      <c r="K59" s="6">
        <f>IFERROR(VLOOKUP(VENTAS[[#This Row],[Código del producto Vendido]],STOCK[],16,FALSE)*VENTAS[[#This Row],[Cantidad]] + VLOOKUP(VENTAS[[#This Row],[Código del producto Vendido]],STOCK[],19,FALSE)*VENTAS[[#This Row],[Cantidad]],VENTAS[[#This Row],[Total]])</f>
        <v>15</v>
      </c>
      <c r="L59" s="6">
        <f>VENTAS[[#This Row],[Total]]-VENTAS[[#This Row],[Comisión 10%]]-VENTAS[[#This Row],[Costo SIN Comision]]</f>
        <v>0</v>
      </c>
      <c r="M59" s="6"/>
    </row>
    <row r="60" spans="1:13" ht="14" x14ac:dyDescent="0.15">
      <c r="A60" s="23"/>
      <c r="B60" s="4" t="s">
        <v>188</v>
      </c>
      <c r="E60" s="4" t="s">
        <v>161</v>
      </c>
      <c r="F60" t="str">
        <f>IFERROR(VLOOKUP(VENTAS[[#This Row],[Código del producto Vendido]],STOCK[],5,FALSE),"-")</f>
        <v>-</v>
      </c>
      <c r="G60" s="2">
        <v>1</v>
      </c>
      <c r="H60" s="6">
        <v>15</v>
      </c>
      <c r="I60" s="6">
        <f>VENTAS[[#This Row],[Cantidad]]*VENTAS[[#This Row],[Precio Venta]]</f>
        <v>15</v>
      </c>
      <c r="J60" s="6">
        <f>IF(VENTAS[[#This Row],[Nombre del Gestor]]&gt;1,  VENTAS[[#This Row],[Total]]*10%, 0)</f>
        <v>0</v>
      </c>
      <c r="K60" s="6">
        <f>IFERROR(VLOOKUP(VENTAS[[#This Row],[Código del producto Vendido]],STOCK[],16,FALSE)*VENTAS[[#This Row],[Cantidad]] + VLOOKUP(VENTAS[[#This Row],[Código del producto Vendido]],STOCK[],19,FALSE)*VENTAS[[#This Row],[Cantidad]],VENTAS[[#This Row],[Total]])</f>
        <v>15</v>
      </c>
      <c r="L60" s="6">
        <f>VENTAS[[#This Row],[Total]]-VENTAS[[#This Row],[Comisión 10%]]-VENTAS[[#This Row],[Costo SIN Comision]]</f>
        <v>0</v>
      </c>
      <c r="M60" s="6"/>
    </row>
    <row r="61" spans="1:13" ht="14" x14ac:dyDescent="0.15">
      <c r="A61" s="23"/>
      <c r="B61" s="4" t="s">
        <v>188</v>
      </c>
      <c r="E61" s="4" t="s">
        <v>161</v>
      </c>
      <c r="F61" t="str">
        <f>IFERROR(VLOOKUP(VENTAS[[#This Row],[Código del producto Vendido]],STOCK[],5,FALSE),"-")</f>
        <v>-</v>
      </c>
      <c r="G61" s="2">
        <v>1</v>
      </c>
      <c r="H61" s="6">
        <v>0</v>
      </c>
      <c r="I61" s="6">
        <f>VENTAS[[#This Row],[Cantidad]]*VENTAS[[#This Row],[Precio Venta]]</f>
        <v>0</v>
      </c>
      <c r="J61" s="6">
        <f>IF(VENTAS[[#This Row],[Nombre del Gestor]]&gt;1,  VENTAS[[#This Row],[Total]]*10%, 0)</f>
        <v>0</v>
      </c>
      <c r="K61" s="6">
        <f>IFERROR(VLOOKUP(VENTAS[[#This Row],[Código del producto Vendido]],STOCK[],16,FALSE)*VENTAS[[#This Row],[Cantidad]] + VLOOKUP(VENTAS[[#This Row],[Código del producto Vendido]],STOCK[],19,FALSE)*VENTAS[[#This Row],[Cantidad]],VENTAS[[#This Row],[Total]])</f>
        <v>0</v>
      </c>
      <c r="L61" s="6">
        <f>VENTAS[[#This Row],[Total]]-VENTAS[[#This Row],[Comisión 10%]]-VENTAS[[#This Row],[Costo SIN Comision]]</f>
        <v>0</v>
      </c>
      <c r="M61" s="6"/>
    </row>
    <row r="62" spans="1:13" ht="14" x14ac:dyDescent="0.15">
      <c r="A62" s="23"/>
      <c r="B62" s="4" t="s">
        <v>188</v>
      </c>
      <c r="E62" s="4" t="s">
        <v>159</v>
      </c>
      <c r="F62" t="str">
        <f>IFERROR(VLOOKUP(VENTAS[[#This Row],[Código del producto Vendido]],STOCK[],5,FALSE),"-")</f>
        <v>Vestido floral de manga farol escote corazón con cordón lateral_S</v>
      </c>
      <c r="G62" s="2">
        <v>3</v>
      </c>
      <c r="H62" s="6">
        <v>15</v>
      </c>
      <c r="I62" s="6">
        <f>VENTAS[[#This Row],[Cantidad]]*VENTAS[[#This Row],[Precio Venta]]</f>
        <v>45</v>
      </c>
      <c r="J62" s="6">
        <f>IF(VENTAS[[#This Row],[Nombre del Gestor]]&gt;1,  VENTAS[[#This Row],[Total]]*10%, 0)</f>
        <v>0</v>
      </c>
      <c r="K62" s="6">
        <f>IFERROR(VLOOKUP(VENTAS[[#This Row],[Código del producto Vendido]],STOCK[],16,FALSE)*VENTAS[[#This Row],[Cantidad]] + VLOOKUP(VENTAS[[#This Row],[Código del producto Vendido]],STOCK[],19,FALSE)*VENTAS[[#This Row],[Cantidad]],VENTAS[[#This Row],[Total]])</f>
        <v>32.166666666666664</v>
      </c>
      <c r="L62" s="6">
        <f>VENTAS[[#This Row],[Total]]-VENTAS[[#This Row],[Comisión 10%]]-VENTAS[[#This Row],[Costo SIN Comision]]</f>
        <v>12.833333333333336</v>
      </c>
      <c r="M62" s="6"/>
    </row>
    <row r="63" spans="1:13" ht="28" x14ac:dyDescent="0.15">
      <c r="A63" s="23"/>
      <c r="B63" s="4" t="s">
        <v>188</v>
      </c>
      <c r="E63" s="4" t="s">
        <v>156</v>
      </c>
      <c r="F63" t="str">
        <f>IFERROR(VLOOKUP(VENTAS[[#This Row],[Código del producto Vendido]],STOCK[],5,FALSE),"-")</f>
        <v>SHEIN Vestido con estampado floral con nudo delantero de manga farol_L</v>
      </c>
      <c r="G63" s="2">
        <v>4</v>
      </c>
      <c r="H63" s="6">
        <v>15</v>
      </c>
      <c r="I63" s="6">
        <f>VENTAS[[#This Row],[Cantidad]]*VENTAS[[#This Row],[Precio Venta]]</f>
        <v>60</v>
      </c>
      <c r="J63" s="6">
        <f>IF(VENTAS[[#This Row],[Nombre del Gestor]]&gt;1,  VENTAS[[#This Row],[Total]]*10%, 0)</f>
        <v>0</v>
      </c>
      <c r="K63" s="6">
        <f>IFERROR(VLOOKUP(VENTAS[[#This Row],[Código del producto Vendido]],STOCK[],16,FALSE)*VENTAS[[#This Row],[Cantidad]] + VLOOKUP(VENTAS[[#This Row],[Código del producto Vendido]],STOCK[],19,FALSE)*VENTAS[[#This Row],[Cantidad]],VENTAS[[#This Row],[Total]])</f>
        <v>42.888888888888886</v>
      </c>
      <c r="L63" s="6">
        <f>VENTAS[[#This Row],[Total]]-VENTAS[[#This Row],[Comisión 10%]]-VENTAS[[#This Row],[Costo SIN Comision]]</f>
        <v>17.111111111111114</v>
      </c>
      <c r="M63" s="6"/>
    </row>
    <row r="64" spans="1:13" ht="14" x14ac:dyDescent="0.15">
      <c r="A64" s="23"/>
      <c r="B64" s="4" t="s">
        <v>188</v>
      </c>
      <c r="E64" s="4" t="s">
        <v>157</v>
      </c>
      <c r="F64" t="str">
        <f>IFERROR(VLOOKUP(VENTAS[[#This Row],[Código del producto Vendido]],STOCK[],5,FALSE),"-")</f>
        <v>-</v>
      </c>
      <c r="G64" s="2">
        <v>2</v>
      </c>
      <c r="H64" s="6">
        <v>15</v>
      </c>
      <c r="I64" s="6">
        <f>VENTAS[[#This Row],[Cantidad]]*VENTAS[[#This Row],[Precio Venta]]</f>
        <v>30</v>
      </c>
      <c r="J64" s="6">
        <f>IF(VENTAS[[#This Row],[Nombre del Gestor]]&gt;1,  VENTAS[[#This Row],[Total]]*10%, 0)</f>
        <v>0</v>
      </c>
      <c r="K64" s="6">
        <f>IFERROR(VLOOKUP(VENTAS[[#This Row],[Código del producto Vendido]],STOCK[],16,FALSE)*VENTAS[[#This Row],[Cantidad]] + VLOOKUP(VENTAS[[#This Row],[Código del producto Vendido]],STOCK[],19,FALSE)*VENTAS[[#This Row],[Cantidad]],VENTAS[[#This Row],[Total]])</f>
        <v>30</v>
      </c>
      <c r="L64" s="6">
        <f>VENTAS[[#This Row],[Total]]-VENTAS[[#This Row],[Comisión 10%]]-VENTAS[[#This Row],[Costo SIN Comision]]</f>
        <v>0</v>
      </c>
      <c r="M64" s="6"/>
    </row>
    <row r="65" spans="1:13" ht="14" x14ac:dyDescent="0.15">
      <c r="A65" s="23"/>
      <c r="B65" s="4" t="s">
        <v>188</v>
      </c>
      <c r="E65" s="4" t="s">
        <v>158</v>
      </c>
      <c r="F65" t="str">
        <f>IFERROR(VLOOKUP(VENTAS[[#This Row],[Código del producto Vendido]],STOCK[],5,FALSE),"-")</f>
        <v>-</v>
      </c>
      <c r="G65" s="2">
        <v>2</v>
      </c>
      <c r="H65" s="6">
        <v>15</v>
      </c>
      <c r="I65" s="6">
        <f>VENTAS[[#This Row],[Cantidad]]*VENTAS[[#This Row],[Precio Venta]]</f>
        <v>30</v>
      </c>
      <c r="J65" s="6">
        <f>IF(VENTAS[[#This Row],[Nombre del Gestor]]&gt;1,  VENTAS[[#This Row],[Total]]*10%, 0)</f>
        <v>0</v>
      </c>
      <c r="K65" s="6">
        <f>IFERROR(VLOOKUP(VENTAS[[#This Row],[Código del producto Vendido]],STOCK[],16,FALSE)*VENTAS[[#This Row],[Cantidad]] + VLOOKUP(VENTAS[[#This Row],[Código del producto Vendido]],STOCK[],19,FALSE)*VENTAS[[#This Row],[Cantidad]],VENTAS[[#This Row],[Total]])</f>
        <v>30</v>
      </c>
      <c r="L65" s="6">
        <f>VENTAS[[#This Row],[Total]]-VENTAS[[#This Row],[Comisión 10%]]-VENTAS[[#This Row],[Costo SIN Comision]]</f>
        <v>0</v>
      </c>
      <c r="M65" s="6"/>
    </row>
    <row r="66" spans="1:13" ht="14" x14ac:dyDescent="0.15">
      <c r="A66" s="23"/>
      <c r="B66" s="4" t="s">
        <v>188</v>
      </c>
      <c r="E66" s="4" t="s">
        <v>155</v>
      </c>
      <c r="F66" t="str">
        <f>IFERROR(VLOOKUP(VENTAS[[#This Row],[Código del producto Vendido]],STOCK[],5,FALSE),"-")</f>
        <v>-</v>
      </c>
      <c r="G66" s="2">
        <v>3</v>
      </c>
      <c r="H66" s="6">
        <v>15</v>
      </c>
      <c r="I66" s="6">
        <f>VENTAS[[#This Row],[Cantidad]]*VENTAS[[#This Row],[Precio Venta]]</f>
        <v>45</v>
      </c>
      <c r="J66" s="6">
        <f>IF(VENTAS[[#This Row],[Nombre del Gestor]]&gt;1,  VENTAS[[#This Row],[Total]]*10%, 0)</f>
        <v>0</v>
      </c>
      <c r="K66" s="6">
        <f>IFERROR(VLOOKUP(VENTAS[[#This Row],[Código del producto Vendido]],STOCK[],16,FALSE)*VENTAS[[#This Row],[Cantidad]] + VLOOKUP(VENTAS[[#This Row],[Código del producto Vendido]],STOCK[],19,FALSE)*VENTAS[[#This Row],[Cantidad]],VENTAS[[#This Row],[Total]])</f>
        <v>45</v>
      </c>
      <c r="L66" s="6">
        <f>VENTAS[[#This Row],[Total]]-VENTAS[[#This Row],[Comisión 10%]]-VENTAS[[#This Row],[Costo SIN Comision]]</f>
        <v>0</v>
      </c>
      <c r="M66" s="6"/>
    </row>
    <row r="67" spans="1:13" ht="14" x14ac:dyDescent="0.15">
      <c r="A67" s="23"/>
      <c r="B67" s="4" t="s">
        <v>188</v>
      </c>
      <c r="E67" s="4" t="s">
        <v>154</v>
      </c>
      <c r="F67" t="str">
        <f>IFERROR(VLOOKUP(VENTAS[[#This Row],[Código del producto Vendido]],STOCK[],5,FALSE),"-")</f>
        <v>-</v>
      </c>
      <c r="G67" s="2">
        <v>2</v>
      </c>
      <c r="H67" s="6">
        <v>20</v>
      </c>
      <c r="I67" s="6">
        <f>VENTAS[[#This Row],[Cantidad]]*VENTAS[[#This Row],[Precio Venta]]</f>
        <v>40</v>
      </c>
      <c r="J67" s="6">
        <f>IF(VENTAS[[#This Row],[Nombre del Gestor]]&gt;1,  VENTAS[[#This Row],[Total]]*10%, 0)</f>
        <v>0</v>
      </c>
      <c r="K67" s="6">
        <f>IFERROR(VLOOKUP(VENTAS[[#This Row],[Código del producto Vendido]],STOCK[],16,FALSE)*VENTAS[[#This Row],[Cantidad]] + VLOOKUP(VENTAS[[#This Row],[Código del producto Vendido]],STOCK[],19,FALSE)*VENTAS[[#This Row],[Cantidad]],VENTAS[[#This Row],[Total]])</f>
        <v>40</v>
      </c>
      <c r="L67" s="6">
        <f>VENTAS[[#This Row],[Total]]-VENTAS[[#This Row],[Comisión 10%]]-VENTAS[[#This Row],[Costo SIN Comision]]</f>
        <v>0</v>
      </c>
      <c r="M67" s="6"/>
    </row>
    <row r="68" spans="1:13" ht="14" x14ac:dyDescent="0.15">
      <c r="A68" s="23"/>
      <c r="B68" s="4" t="s">
        <v>188</v>
      </c>
      <c r="E68" s="4" t="s">
        <v>153</v>
      </c>
      <c r="F68" t="str">
        <f>IFERROR(VLOOKUP(VENTAS[[#This Row],[Código del producto Vendido]],STOCK[],5,FALSE),"-")</f>
        <v>Vestido floral con abertura trasera</v>
      </c>
      <c r="G68" s="2">
        <v>2</v>
      </c>
      <c r="H68" s="6">
        <v>20</v>
      </c>
      <c r="I68" s="6">
        <f>VENTAS[[#This Row],[Cantidad]]*VENTAS[[#This Row],[Precio Venta]]</f>
        <v>40</v>
      </c>
      <c r="J68" s="6">
        <f>IF(VENTAS[[#This Row],[Nombre del Gestor]]&gt;1,  VENTAS[[#This Row],[Total]]*10%, 0)</f>
        <v>0</v>
      </c>
      <c r="K68" s="6">
        <f>IFERROR(VLOOKUP(VENTAS[[#This Row],[Código del producto Vendido]],STOCK[],16,FALSE)*VENTAS[[#This Row],[Cantidad]] + VLOOKUP(VENTAS[[#This Row],[Código del producto Vendido]],STOCK[],19,FALSE)*VENTAS[[#This Row],[Cantidad]],VENTAS[[#This Row],[Total]])</f>
        <v>21.444444444444443</v>
      </c>
      <c r="L68" s="6">
        <f>VENTAS[[#This Row],[Total]]-VENTAS[[#This Row],[Comisión 10%]]-VENTAS[[#This Row],[Costo SIN Comision]]</f>
        <v>18.555555555555557</v>
      </c>
      <c r="M68" s="6"/>
    </row>
    <row r="69" spans="1:13" ht="14" x14ac:dyDescent="0.15">
      <c r="A69" s="23"/>
      <c r="B69" s="4" t="s">
        <v>188</v>
      </c>
      <c r="E69" s="4" t="s">
        <v>152</v>
      </c>
      <c r="F69" t="str">
        <f>IFERROR(VLOOKUP(VENTAS[[#This Row],[Código del producto Vendido]],STOCK[],5,FALSE),"-")</f>
        <v>-</v>
      </c>
      <c r="G69" s="2">
        <v>1</v>
      </c>
      <c r="H69" s="6">
        <v>15</v>
      </c>
      <c r="I69" s="6">
        <f>VENTAS[[#This Row],[Cantidad]]*VENTAS[[#This Row],[Precio Venta]]</f>
        <v>15</v>
      </c>
      <c r="J69" s="6">
        <f>IF(VENTAS[[#This Row],[Nombre del Gestor]]&gt;1,  VENTAS[[#This Row],[Total]]*10%, 0)</f>
        <v>0</v>
      </c>
      <c r="K69" s="6">
        <f>IFERROR(VLOOKUP(VENTAS[[#This Row],[Código del producto Vendido]],STOCK[],16,FALSE)*VENTAS[[#This Row],[Cantidad]] + VLOOKUP(VENTAS[[#This Row],[Código del producto Vendido]],STOCK[],19,FALSE)*VENTAS[[#This Row],[Cantidad]],VENTAS[[#This Row],[Total]])</f>
        <v>15</v>
      </c>
      <c r="L69" s="6">
        <f>VENTAS[[#This Row],[Total]]-VENTAS[[#This Row],[Comisión 10%]]-VENTAS[[#This Row],[Costo SIN Comision]]</f>
        <v>0</v>
      </c>
      <c r="M69" s="6"/>
    </row>
    <row r="70" spans="1:13" ht="14" x14ac:dyDescent="0.15">
      <c r="A70" s="23"/>
      <c r="B70" s="4" t="s">
        <v>188</v>
      </c>
      <c r="E70" s="4" t="s">
        <v>151</v>
      </c>
      <c r="F70" t="str">
        <f>IFERROR(VLOOKUP(VENTAS[[#This Row],[Código del producto Vendido]],STOCK[],5,FALSE),"-")</f>
        <v>-</v>
      </c>
      <c r="G70" s="2">
        <v>1</v>
      </c>
      <c r="H70" s="6">
        <v>15</v>
      </c>
      <c r="I70" s="6">
        <f>VENTAS[[#This Row],[Cantidad]]*VENTAS[[#This Row],[Precio Venta]]</f>
        <v>15</v>
      </c>
      <c r="J70" s="6">
        <f>IF(VENTAS[[#This Row],[Nombre del Gestor]]&gt;1,  VENTAS[[#This Row],[Total]]*10%, 0)</f>
        <v>0</v>
      </c>
      <c r="K70" s="6">
        <f>IFERROR(VLOOKUP(VENTAS[[#This Row],[Código del producto Vendido]],STOCK[],16,FALSE)*VENTAS[[#This Row],[Cantidad]] + VLOOKUP(VENTAS[[#This Row],[Código del producto Vendido]],STOCK[],19,FALSE)*VENTAS[[#This Row],[Cantidad]],VENTAS[[#This Row],[Total]])</f>
        <v>15</v>
      </c>
      <c r="L70" s="6">
        <f>VENTAS[[#This Row],[Total]]-VENTAS[[#This Row],[Comisión 10%]]-VENTAS[[#This Row],[Costo SIN Comision]]</f>
        <v>0</v>
      </c>
      <c r="M70" s="6"/>
    </row>
    <row r="71" spans="1:13" ht="14" x14ac:dyDescent="0.15">
      <c r="A71" s="23"/>
      <c r="B71" s="4" t="s">
        <v>188</v>
      </c>
      <c r="E71" s="4" t="s">
        <v>679</v>
      </c>
      <c r="F71" t="str">
        <f>IFERROR(VLOOKUP(VENTAS[[#This Row],[Código del producto Vendido]],STOCK[],5,FALSE),"-")</f>
        <v xml:space="preserve">Bañador una pieza de color combinado </v>
      </c>
      <c r="G71" s="2">
        <v>1</v>
      </c>
      <c r="H71" s="6">
        <v>20</v>
      </c>
      <c r="I71" s="6">
        <f>VENTAS[[#This Row],[Cantidad]]*VENTAS[[#This Row],[Precio Venta]]</f>
        <v>20</v>
      </c>
      <c r="J71" s="6">
        <f>IF(VENTAS[[#This Row],[Nombre del Gestor]]&gt;1,  VENTAS[[#This Row],[Total]]*10%, 0)</f>
        <v>0</v>
      </c>
      <c r="K71" s="6">
        <f>IFERROR(VLOOKUP(VENTAS[[#This Row],[Código del producto Vendido]],STOCK[],16,FALSE)*VENTAS[[#This Row],[Cantidad]] + VLOOKUP(VENTAS[[#This Row],[Código del producto Vendido]],STOCK[],19,FALSE)*VENTAS[[#This Row],[Cantidad]],VENTAS[[#This Row],[Total]])</f>
        <v>9.6666666666666679</v>
      </c>
      <c r="L71" s="6">
        <f>VENTAS[[#This Row],[Total]]-VENTAS[[#This Row],[Comisión 10%]]-VENTAS[[#This Row],[Costo SIN Comision]]</f>
        <v>10.333333333333332</v>
      </c>
      <c r="M71" s="6"/>
    </row>
    <row r="72" spans="1:13" ht="14" x14ac:dyDescent="0.15">
      <c r="A72" s="23"/>
      <c r="B72" s="4" t="s">
        <v>188</v>
      </c>
      <c r="E72" s="4" t="s">
        <v>680</v>
      </c>
      <c r="F72" t="str">
        <f>IFERROR(VLOOKUP(VENTAS[[#This Row],[Código del producto Vendido]],STOCK[],5,FALSE),"-")</f>
        <v xml:space="preserve">Bañador una pieza de color combinado </v>
      </c>
      <c r="G72" s="2">
        <v>1</v>
      </c>
      <c r="H72" s="6">
        <v>20</v>
      </c>
      <c r="I72" s="6">
        <f>VENTAS[[#This Row],[Cantidad]]*VENTAS[[#This Row],[Precio Venta]]</f>
        <v>20</v>
      </c>
      <c r="J72" s="6">
        <f>IF(VENTAS[[#This Row],[Nombre del Gestor]]&gt;1,  VENTAS[[#This Row],[Total]]*10%, 0)</f>
        <v>0</v>
      </c>
      <c r="K72" s="6">
        <f>IFERROR(VLOOKUP(VENTAS[[#This Row],[Código del producto Vendido]],STOCK[],16,FALSE)*VENTAS[[#This Row],[Cantidad]] + VLOOKUP(VENTAS[[#This Row],[Código del producto Vendido]],STOCK[],19,FALSE)*VENTAS[[#This Row],[Cantidad]],VENTAS[[#This Row],[Total]])</f>
        <v>9.6666666666666679</v>
      </c>
      <c r="L72" s="6">
        <f>VENTAS[[#This Row],[Total]]-VENTAS[[#This Row],[Comisión 10%]]-VENTAS[[#This Row],[Costo SIN Comision]]</f>
        <v>10.333333333333332</v>
      </c>
      <c r="M72" s="6"/>
    </row>
    <row r="73" spans="1:13" ht="28" x14ac:dyDescent="0.15">
      <c r="A73" s="23"/>
      <c r="B73" s="4" t="s">
        <v>188</v>
      </c>
      <c r="E73" s="4" t="s">
        <v>144</v>
      </c>
      <c r="F73" t="str">
        <f>IFERROR(VLOOKUP(VENTAS[[#This Row],[Código del producto Vendido]],STOCK[],5,FALSE),"-")</f>
        <v>SHEIN Vestido con estampado floral pecho con fruncido con nudo delantero bajo con fruncido_L</v>
      </c>
      <c r="G73" s="2">
        <v>1</v>
      </c>
      <c r="H73" s="6">
        <v>20</v>
      </c>
      <c r="I73" s="6">
        <f>VENTAS[[#This Row],[Cantidad]]*VENTAS[[#This Row],[Precio Venta]]</f>
        <v>20</v>
      </c>
      <c r="J73" s="6">
        <f>IF(VENTAS[[#This Row],[Nombre del Gestor]]&gt;1,  VENTAS[[#This Row],[Total]]*10%, 0)</f>
        <v>0</v>
      </c>
      <c r="K73" s="6">
        <f>IFERROR(VLOOKUP(VENTAS[[#This Row],[Código del producto Vendido]],STOCK[],16,FALSE)*VENTAS[[#This Row],[Cantidad]] + VLOOKUP(VENTAS[[#This Row],[Código del producto Vendido]],STOCK[],19,FALSE)*VENTAS[[#This Row],[Cantidad]],VENTAS[[#This Row],[Total]])</f>
        <v>10.722222222222221</v>
      </c>
      <c r="L73" s="6">
        <f>VENTAS[[#This Row],[Total]]-VENTAS[[#This Row],[Comisión 10%]]-VENTAS[[#This Row],[Costo SIN Comision]]</f>
        <v>9.2777777777777786</v>
      </c>
      <c r="M73" s="6"/>
    </row>
    <row r="74" spans="1:13" ht="14" x14ac:dyDescent="0.15">
      <c r="A74" s="23"/>
      <c r="B74" s="4" t="s">
        <v>188</v>
      </c>
      <c r="E74" s="4" t="s">
        <v>147</v>
      </c>
      <c r="F74" t="str">
        <f>IFERROR(VLOOKUP(VENTAS[[#This Row],[Código del producto Vendido]],STOCK[],5,FALSE),"-")</f>
        <v>-</v>
      </c>
      <c r="G74" s="2">
        <v>1</v>
      </c>
      <c r="H74" s="6">
        <v>15</v>
      </c>
      <c r="I74" s="6">
        <f>VENTAS[[#This Row],[Cantidad]]*VENTAS[[#This Row],[Precio Venta]]</f>
        <v>15</v>
      </c>
      <c r="J74" s="6">
        <f>IF(VENTAS[[#This Row],[Nombre del Gestor]]&gt;1,  VENTAS[[#This Row],[Total]]*10%, 0)</f>
        <v>0</v>
      </c>
      <c r="K74" s="6">
        <f>IFERROR(VLOOKUP(VENTAS[[#This Row],[Código del producto Vendido]],STOCK[],16,FALSE)*VENTAS[[#This Row],[Cantidad]] + VLOOKUP(VENTAS[[#This Row],[Código del producto Vendido]],STOCK[],19,FALSE)*VENTAS[[#This Row],[Cantidad]],VENTAS[[#This Row],[Total]])</f>
        <v>15</v>
      </c>
      <c r="L74" s="6">
        <f>VENTAS[[#This Row],[Total]]-VENTAS[[#This Row],[Comisión 10%]]-VENTAS[[#This Row],[Costo SIN Comision]]</f>
        <v>0</v>
      </c>
      <c r="M74" s="6"/>
    </row>
    <row r="75" spans="1:13" ht="28" x14ac:dyDescent="0.15">
      <c r="A75" s="23"/>
      <c r="B75" s="4" t="s">
        <v>188</v>
      </c>
      <c r="E75" s="4" t="s">
        <v>148</v>
      </c>
      <c r="F75" t="str">
        <f>IFERROR(VLOOKUP(VENTAS[[#This Row],[Código del producto Vendido]],STOCK[],5,FALSE),"-")</f>
        <v>Vestido pecho con fruncido cruzado cintura con estampado floral_S</v>
      </c>
      <c r="G75" s="2">
        <v>3</v>
      </c>
      <c r="H75" s="6">
        <v>20</v>
      </c>
      <c r="I75" s="6">
        <f>VENTAS[[#This Row],[Cantidad]]*VENTAS[[#This Row],[Precio Venta]]</f>
        <v>60</v>
      </c>
      <c r="J75" s="6">
        <f>IF(VENTAS[[#This Row],[Nombre del Gestor]]&gt;1,  VENTAS[[#This Row],[Total]]*10%, 0)</f>
        <v>0</v>
      </c>
      <c r="K75" s="6">
        <f>IFERROR(VLOOKUP(VENTAS[[#This Row],[Código del producto Vendido]],STOCK[],16,FALSE)*VENTAS[[#This Row],[Cantidad]] + VLOOKUP(VENTAS[[#This Row],[Código del producto Vendido]],STOCK[],19,FALSE)*VENTAS[[#This Row],[Cantidad]],VENTAS[[#This Row],[Total]])</f>
        <v>32.166666666666664</v>
      </c>
      <c r="L75" s="6">
        <f>VENTAS[[#This Row],[Total]]-VENTAS[[#This Row],[Comisión 10%]]-VENTAS[[#This Row],[Costo SIN Comision]]</f>
        <v>27.833333333333336</v>
      </c>
      <c r="M75" s="6"/>
    </row>
    <row r="76" spans="1:13" ht="28" x14ac:dyDescent="0.15">
      <c r="A76" s="23"/>
      <c r="B76" s="4" t="s">
        <v>188</v>
      </c>
      <c r="E76" s="4" t="s">
        <v>149</v>
      </c>
      <c r="F76" t="str">
        <f>IFERROR(VLOOKUP(VENTAS[[#This Row],[Código del producto Vendido]],STOCK[],5,FALSE),"-")</f>
        <v>Vestido pecho con fruncido cruzado cintura con estampado floral_M</v>
      </c>
      <c r="G76" s="2">
        <v>3</v>
      </c>
      <c r="H76" s="6">
        <v>20</v>
      </c>
      <c r="I76" s="6">
        <f>VENTAS[[#This Row],[Cantidad]]*VENTAS[[#This Row],[Precio Venta]]</f>
        <v>60</v>
      </c>
      <c r="J76" s="6">
        <f>IF(VENTAS[[#This Row],[Nombre del Gestor]]&gt;1,  VENTAS[[#This Row],[Total]]*10%, 0)</f>
        <v>0</v>
      </c>
      <c r="K76" s="6">
        <f>IFERROR(VLOOKUP(VENTAS[[#This Row],[Código del producto Vendido]],STOCK[],16,FALSE)*VENTAS[[#This Row],[Cantidad]] + VLOOKUP(VENTAS[[#This Row],[Código del producto Vendido]],STOCK[],19,FALSE)*VENTAS[[#This Row],[Cantidad]],VENTAS[[#This Row],[Total]])</f>
        <v>32.166666666666664</v>
      </c>
      <c r="L76" s="6">
        <f>VENTAS[[#This Row],[Total]]-VENTAS[[#This Row],[Comisión 10%]]-VENTAS[[#This Row],[Costo SIN Comision]]</f>
        <v>27.833333333333336</v>
      </c>
      <c r="M76" s="6"/>
    </row>
    <row r="77" spans="1:13" ht="28" x14ac:dyDescent="0.15">
      <c r="A77" s="23"/>
      <c r="B77" s="4" t="s">
        <v>188</v>
      </c>
      <c r="E77" s="4" t="s">
        <v>150</v>
      </c>
      <c r="F77" t="str">
        <f>IFERROR(VLOOKUP(VENTAS[[#This Row],[Código del producto Vendido]],STOCK[],5,FALSE),"-")</f>
        <v>Vestido pecho con fruncido cruzado cintura con estampado floral_L</v>
      </c>
      <c r="G77" s="2">
        <v>2</v>
      </c>
      <c r="H77" s="6">
        <v>20</v>
      </c>
      <c r="I77" s="6">
        <f>VENTAS[[#This Row],[Cantidad]]*VENTAS[[#This Row],[Precio Venta]]</f>
        <v>40</v>
      </c>
      <c r="J77" s="6">
        <f>IF(VENTAS[[#This Row],[Nombre del Gestor]]&gt;1,  VENTAS[[#This Row],[Total]]*10%, 0)</f>
        <v>0</v>
      </c>
      <c r="K77" s="6">
        <f>IFERROR(VLOOKUP(VENTAS[[#This Row],[Código del producto Vendido]],STOCK[],16,FALSE)*VENTAS[[#This Row],[Cantidad]] + VLOOKUP(VENTAS[[#This Row],[Código del producto Vendido]],STOCK[],19,FALSE)*VENTAS[[#This Row],[Cantidad]],VENTAS[[#This Row],[Total]])</f>
        <v>21.444444444444443</v>
      </c>
      <c r="L77" s="6">
        <f>VENTAS[[#This Row],[Total]]-VENTAS[[#This Row],[Comisión 10%]]-VENTAS[[#This Row],[Costo SIN Comision]]</f>
        <v>18.555555555555557</v>
      </c>
      <c r="M77" s="6"/>
    </row>
    <row r="78" spans="1:13" ht="28" x14ac:dyDescent="0.15">
      <c r="A78" s="23"/>
      <c r="B78" s="4" t="s">
        <v>188</v>
      </c>
      <c r="E78" s="4" t="s">
        <v>146</v>
      </c>
      <c r="F78" t="str">
        <f>IFERROR(VLOOKUP(VENTAS[[#This Row],[Código del producto Vendido]],STOCK[],5,FALSE),"-")</f>
        <v>SHEIN Vestido fruncido de cuello con cordón de manga con volante de lunares_M</v>
      </c>
      <c r="G78" s="2">
        <v>3</v>
      </c>
      <c r="H78" s="6">
        <v>20</v>
      </c>
      <c r="I78" s="6">
        <f>VENTAS[[#This Row],[Cantidad]]*VENTAS[[#This Row],[Precio Venta]]</f>
        <v>60</v>
      </c>
      <c r="J78" s="6">
        <f>IF(VENTAS[[#This Row],[Nombre del Gestor]]&gt;1,  VENTAS[[#This Row],[Total]]*10%, 0)</f>
        <v>0</v>
      </c>
      <c r="K78" s="6">
        <f>IFERROR(VLOOKUP(VENTAS[[#This Row],[Código del producto Vendido]],STOCK[],16,FALSE)*VENTAS[[#This Row],[Cantidad]] + VLOOKUP(VENTAS[[#This Row],[Código del producto Vendido]],STOCK[],19,FALSE)*VENTAS[[#This Row],[Cantidad]],VENTAS[[#This Row],[Total]])</f>
        <v>32.166666666666664</v>
      </c>
      <c r="L78" s="6">
        <f>VENTAS[[#This Row],[Total]]-VENTAS[[#This Row],[Comisión 10%]]-VENTAS[[#This Row],[Costo SIN Comision]]</f>
        <v>27.833333333333336</v>
      </c>
      <c r="M78" s="6"/>
    </row>
    <row r="79" spans="1:13" ht="28" x14ac:dyDescent="0.15">
      <c r="A79" s="23"/>
      <c r="B79" s="4" t="s">
        <v>188</v>
      </c>
      <c r="E79" s="4" t="s">
        <v>145</v>
      </c>
      <c r="F79" t="str">
        <f>IFERROR(VLOOKUP(VENTAS[[#This Row],[Código del producto Vendido]],STOCK[],5,FALSE),"-")</f>
        <v>SHEIN Vestido fruncido de cuello con cordón de manga con volante de lunares_XS</v>
      </c>
      <c r="G79" s="2">
        <v>3</v>
      </c>
      <c r="H79" s="6">
        <v>20</v>
      </c>
      <c r="I79" s="6">
        <f>VENTAS[[#This Row],[Cantidad]]*VENTAS[[#This Row],[Precio Venta]]</f>
        <v>60</v>
      </c>
      <c r="J79" s="6">
        <f>IF(VENTAS[[#This Row],[Nombre del Gestor]]&gt;1,  VENTAS[[#This Row],[Total]]*10%, 0)</f>
        <v>0</v>
      </c>
      <c r="K79" s="6">
        <f>IFERROR(VLOOKUP(VENTAS[[#This Row],[Código del producto Vendido]],STOCK[],16,FALSE)*VENTAS[[#This Row],[Cantidad]] + VLOOKUP(VENTAS[[#This Row],[Código del producto Vendido]],STOCK[],19,FALSE)*VENTAS[[#This Row],[Cantidad]],VENTAS[[#This Row],[Total]])</f>
        <v>32.166666666666664</v>
      </c>
      <c r="L79" s="6">
        <f>VENTAS[[#This Row],[Total]]-VENTAS[[#This Row],[Comisión 10%]]-VENTAS[[#This Row],[Costo SIN Comision]]</f>
        <v>27.833333333333336</v>
      </c>
      <c r="M79" s="6"/>
    </row>
    <row r="80" spans="1:13" ht="28" x14ac:dyDescent="0.15">
      <c r="A80" s="23"/>
      <c r="B80" s="4" t="s">
        <v>188</v>
      </c>
      <c r="E80" s="4" t="s">
        <v>168</v>
      </c>
      <c r="F80" t="str">
        <f>IFERROR(VLOOKUP(VENTAS[[#This Row],[Código del producto Vendido]],STOCK[],5,FALSE),"-")</f>
        <v>SHEIN Frenchy Vestido de leopardo &amp; piel de tigre con estampado de manga mariposa sin cinturón_S</v>
      </c>
      <c r="G80" s="2">
        <v>3</v>
      </c>
      <c r="H80" s="6">
        <v>20</v>
      </c>
      <c r="I80" s="6">
        <f>VENTAS[[#This Row],[Cantidad]]*VENTAS[[#This Row],[Precio Venta]]</f>
        <v>60</v>
      </c>
      <c r="J80" s="6">
        <f>IF(VENTAS[[#This Row],[Nombre del Gestor]]&gt;1,  VENTAS[[#This Row],[Total]]*10%, 0)</f>
        <v>0</v>
      </c>
      <c r="K80" s="6">
        <f>IFERROR(VLOOKUP(VENTAS[[#This Row],[Código del producto Vendido]],STOCK[],16,FALSE)*VENTAS[[#This Row],[Cantidad]] + VLOOKUP(VENTAS[[#This Row],[Código del producto Vendido]],STOCK[],19,FALSE)*VENTAS[[#This Row],[Cantidad]],VENTAS[[#This Row],[Total]])</f>
        <v>32.166666666666664</v>
      </c>
      <c r="L80" s="6">
        <f>VENTAS[[#This Row],[Total]]-VENTAS[[#This Row],[Comisión 10%]]-VENTAS[[#This Row],[Costo SIN Comision]]</f>
        <v>27.833333333333336</v>
      </c>
      <c r="M80" s="6"/>
    </row>
    <row r="81" spans="1:13" ht="14" x14ac:dyDescent="0.15">
      <c r="A81" s="23"/>
      <c r="B81" s="4" t="s">
        <v>188</v>
      </c>
      <c r="E81" s="4" t="s">
        <v>202</v>
      </c>
      <c r="F81" t="str">
        <f>IFERROR(VLOOKUP(VENTAS[[#This Row],[Código del producto Vendido]],STOCK[],5,FALSE),"-")</f>
        <v>Vestido de espalda abierta de manga farol_L</v>
      </c>
      <c r="G81" s="2">
        <v>3</v>
      </c>
      <c r="H81" s="6">
        <v>20</v>
      </c>
      <c r="I81" s="6">
        <f>VENTAS[[#This Row],[Cantidad]]*VENTAS[[#This Row],[Precio Venta]]</f>
        <v>60</v>
      </c>
      <c r="J81" s="6">
        <f>IF(VENTAS[[#This Row],[Nombre del Gestor]]&gt;1,  VENTAS[[#This Row],[Total]]*10%, 0)</f>
        <v>0</v>
      </c>
      <c r="K81" s="6">
        <f>IFERROR(VLOOKUP(VENTAS[[#This Row],[Código del producto Vendido]],STOCK[],16,FALSE)*VENTAS[[#This Row],[Cantidad]] + VLOOKUP(VENTAS[[#This Row],[Código del producto Vendido]],STOCK[],19,FALSE)*VENTAS[[#This Row],[Cantidad]],VENTAS[[#This Row],[Total]])</f>
        <v>32.166666666666664</v>
      </c>
      <c r="L81" s="6">
        <f>VENTAS[[#This Row],[Total]]-VENTAS[[#This Row],[Comisión 10%]]-VENTAS[[#This Row],[Costo SIN Comision]]</f>
        <v>27.833333333333336</v>
      </c>
      <c r="M81" s="6"/>
    </row>
    <row r="82" spans="1:13" ht="14" x14ac:dyDescent="0.15">
      <c r="A82" s="23"/>
      <c r="B82" s="4" t="s">
        <v>188</v>
      </c>
      <c r="E82" s="4" t="s">
        <v>203</v>
      </c>
      <c r="F82" t="str">
        <f>IFERROR(VLOOKUP(VENTAS[[#This Row],[Código del producto Vendido]],STOCK[],5,FALSE),"-")</f>
        <v>Vestido de espalda abierta de manga farol_M</v>
      </c>
      <c r="G82" s="2">
        <v>3</v>
      </c>
      <c r="H82" s="6">
        <v>20</v>
      </c>
      <c r="I82" s="6">
        <f>VENTAS[[#This Row],[Cantidad]]*VENTAS[[#This Row],[Precio Venta]]</f>
        <v>60</v>
      </c>
      <c r="J82" s="6">
        <f>IF(VENTAS[[#This Row],[Nombre del Gestor]]&gt;1,  VENTAS[[#This Row],[Total]]*10%, 0)</f>
        <v>0</v>
      </c>
      <c r="K82" s="6">
        <f>IFERROR(VLOOKUP(VENTAS[[#This Row],[Código del producto Vendido]],STOCK[],16,FALSE)*VENTAS[[#This Row],[Cantidad]] + VLOOKUP(VENTAS[[#This Row],[Código del producto Vendido]],STOCK[],19,FALSE)*VENTAS[[#This Row],[Cantidad]],VENTAS[[#This Row],[Total]])</f>
        <v>32.166666666666664</v>
      </c>
      <c r="L82" s="6">
        <f>VENTAS[[#This Row],[Total]]-VENTAS[[#This Row],[Comisión 10%]]-VENTAS[[#This Row],[Costo SIN Comision]]</f>
        <v>27.833333333333336</v>
      </c>
      <c r="M82" s="6"/>
    </row>
    <row r="83" spans="1:13" ht="14" x14ac:dyDescent="0.15">
      <c r="A83" s="23"/>
      <c r="B83" s="4" t="s">
        <v>188</v>
      </c>
      <c r="E83" s="4" t="s">
        <v>143</v>
      </c>
      <c r="F83" t="str">
        <f>IFERROR(VLOOKUP(VENTAS[[#This Row],[Código del producto Vendido]],STOCK[],5,FALSE),"-")</f>
        <v>Vestido de manga farol de cuello cuadrado_XS</v>
      </c>
      <c r="G83" s="2">
        <v>3</v>
      </c>
      <c r="H83" s="6">
        <v>15</v>
      </c>
      <c r="I83" s="6">
        <f>VENTAS[[#This Row],[Cantidad]]*VENTAS[[#This Row],[Precio Venta]]</f>
        <v>45</v>
      </c>
      <c r="J83" s="6">
        <f>IF(VENTAS[[#This Row],[Nombre del Gestor]]&gt;1,  VENTAS[[#This Row],[Total]]*10%, 0)</f>
        <v>0</v>
      </c>
      <c r="K83" s="6">
        <f>IFERROR(VLOOKUP(VENTAS[[#This Row],[Código del producto Vendido]],STOCK[],16,FALSE)*VENTAS[[#This Row],[Cantidad]] + VLOOKUP(VENTAS[[#This Row],[Código del producto Vendido]],STOCK[],19,FALSE)*VENTAS[[#This Row],[Cantidad]],VENTAS[[#This Row],[Total]])</f>
        <v>32.166666666666664</v>
      </c>
      <c r="L83" s="6">
        <f>VENTAS[[#This Row],[Total]]-VENTAS[[#This Row],[Comisión 10%]]-VENTAS[[#This Row],[Costo SIN Comision]]</f>
        <v>12.833333333333336</v>
      </c>
      <c r="M83" s="6"/>
    </row>
    <row r="84" spans="1:13" ht="14" x14ac:dyDescent="0.15">
      <c r="A84" s="23"/>
      <c r="B84" s="4" t="s">
        <v>188</v>
      </c>
      <c r="E84" s="4" t="s">
        <v>142</v>
      </c>
      <c r="F84" t="str">
        <f>IFERROR(VLOOKUP(VENTAS[[#This Row],[Código del producto Vendido]],STOCK[],5,FALSE),"-")</f>
        <v>Vestido de manga farol de cuello cuadrado_S</v>
      </c>
      <c r="G84" s="2">
        <v>3</v>
      </c>
      <c r="H84" s="6">
        <v>15</v>
      </c>
      <c r="I84" s="6">
        <f>VENTAS[[#This Row],[Cantidad]]*VENTAS[[#This Row],[Precio Venta]]</f>
        <v>45</v>
      </c>
      <c r="J84" s="6">
        <f>IF(VENTAS[[#This Row],[Nombre del Gestor]]&gt;1,  VENTAS[[#This Row],[Total]]*10%, 0)</f>
        <v>0</v>
      </c>
      <c r="K84" s="6">
        <f>IFERROR(VLOOKUP(VENTAS[[#This Row],[Código del producto Vendido]],STOCK[],16,FALSE)*VENTAS[[#This Row],[Cantidad]] + VLOOKUP(VENTAS[[#This Row],[Código del producto Vendido]],STOCK[],19,FALSE)*VENTAS[[#This Row],[Cantidad]],VENTAS[[#This Row],[Total]])</f>
        <v>32.166666666666664</v>
      </c>
      <c r="L84" s="6">
        <f>VENTAS[[#This Row],[Total]]-VENTAS[[#This Row],[Comisión 10%]]-VENTAS[[#This Row],[Costo SIN Comision]]</f>
        <v>12.833333333333336</v>
      </c>
      <c r="M84" s="6"/>
    </row>
    <row r="85" spans="1:13" ht="14" x14ac:dyDescent="0.15">
      <c r="A85" s="23"/>
      <c r="B85" s="4" t="s">
        <v>188</v>
      </c>
      <c r="E85" s="4" t="s">
        <v>141</v>
      </c>
      <c r="F85" t="str">
        <f>IFERROR(VLOOKUP(VENTAS[[#This Row],[Código del producto Vendido]],STOCK[],5,FALSE),"-")</f>
        <v>Vestido de manga farol de cuello cuadrado_M</v>
      </c>
      <c r="G85" s="2">
        <v>3</v>
      </c>
      <c r="H85" s="6">
        <v>15</v>
      </c>
      <c r="I85" s="6">
        <f>VENTAS[[#This Row],[Cantidad]]*VENTAS[[#This Row],[Precio Venta]]</f>
        <v>45</v>
      </c>
      <c r="J85" s="6">
        <f>IF(VENTAS[[#This Row],[Nombre del Gestor]]&gt;1,  VENTAS[[#This Row],[Total]]*10%, 0)</f>
        <v>0</v>
      </c>
      <c r="K85" s="6">
        <f>IFERROR(VLOOKUP(VENTAS[[#This Row],[Código del producto Vendido]],STOCK[],16,FALSE)*VENTAS[[#This Row],[Cantidad]] + VLOOKUP(VENTAS[[#This Row],[Código del producto Vendido]],STOCK[],19,FALSE)*VENTAS[[#This Row],[Cantidad]],VENTAS[[#This Row],[Total]])</f>
        <v>32.166666666666664</v>
      </c>
      <c r="L85" s="6">
        <f>VENTAS[[#This Row],[Total]]-VENTAS[[#This Row],[Comisión 10%]]-VENTAS[[#This Row],[Costo SIN Comision]]</f>
        <v>12.833333333333336</v>
      </c>
      <c r="M85" s="6"/>
    </row>
    <row r="86" spans="1:13" ht="14" x14ac:dyDescent="0.15">
      <c r="A86" s="23"/>
      <c r="B86" s="4" t="s">
        <v>188</v>
      </c>
      <c r="E86" s="4" t="s">
        <v>140</v>
      </c>
      <c r="F86" t="str">
        <f>IFERROR(VLOOKUP(VENTAS[[#This Row],[Código del producto Vendido]],STOCK[],5,FALSE),"-")</f>
        <v>Vestido de manga farol de cuello cuadrado_L</v>
      </c>
      <c r="G86" s="2">
        <v>3</v>
      </c>
      <c r="H86" s="6">
        <v>15</v>
      </c>
      <c r="I86" s="6">
        <f>VENTAS[[#This Row],[Cantidad]]*VENTAS[[#This Row],[Precio Venta]]</f>
        <v>45</v>
      </c>
      <c r="J86" s="6">
        <f>IF(VENTAS[[#This Row],[Nombre del Gestor]]&gt;1,  VENTAS[[#This Row],[Total]]*10%, 0)</f>
        <v>0</v>
      </c>
      <c r="K86" s="6">
        <f>IFERROR(VLOOKUP(VENTAS[[#This Row],[Código del producto Vendido]],STOCK[],16,FALSE)*VENTAS[[#This Row],[Cantidad]] + VLOOKUP(VENTAS[[#This Row],[Código del producto Vendido]],STOCK[],19,FALSE)*VENTAS[[#This Row],[Cantidad]],VENTAS[[#This Row],[Total]])</f>
        <v>32.166666666666664</v>
      </c>
      <c r="L86" s="6">
        <f>VENTAS[[#This Row],[Total]]-VENTAS[[#This Row],[Comisión 10%]]-VENTAS[[#This Row],[Costo SIN Comision]]</f>
        <v>12.833333333333336</v>
      </c>
      <c r="M86" s="6"/>
    </row>
    <row r="87" spans="1:13" ht="14" x14ac:dyDescent="0.15">
      <c r="A87" s="23"/>
      <c r="B87" s="4" t="s">
        <v>188</v>
      </c>
      <c r="E87" s="4" t="s">
        <v>137</v>
      </c>
      <c r="F87" t="str">
        <f>IFERROR(VLOOKUP(VENTAS[[#This Row],[Código del producto Vendido]],STOCK[],5,FALSE),"-")</f>
        <v>Vestido Bohemio</v>
      </c>
      <c r="G87" s="2">
        <v>1</v>
      </c>
      <c r="H87" s="6">
        <v>25</v>
      </c>
      <c r="I87" s="6">
        <f>VENTAS[[#This Row],[Cantidad]]*VENTAS[[#This Row],[Precio Venta]]</f>
        <v>25</v>
      </c>
      <c r="J87" s="6">
        <f>IF(VENTAS[[#This Row],[Nombre del Gestor]]&gt;1,  VENTAS[[#This Row],[Total]]*10%, 0)</f>
        <v>0</v>
      </c>
      <c r="K87" s="6">
        <f>IFERROR(VLOOKUP(VENTAS[[#This Row],[Código del producto Vendido]],STOCK[],16,FALSE)*VENTAS[[#This Row],[Cantidad]] + VLOOKUP(VENTAS[[#This Row],[Código del producto Vendido]],STOCK[],19,FALSE)*VENTAS[[#This Row],[Cantidad]],VENTAS[[#This Row],[Total]])</f>
        <v>10.189444444444446</v>
      </c>
      <c r="L87" s="6">
        <f>VENTAS[[#This Row],[Total]]-VENTAS[[#This Row],[Comisión 10%]]-VENTAS[[#This Row],[Costo SIN Comision]]</f>
        <v>14.810555555555554</v>
      </c>
      <c r="M87" s="6"/>
    </row>
    <row r="88" spans="1:13" ht="14" x14ac:dyDescent="0.15">
      <c r="A88" s="23"/>
      <c r="B88" s="4" t="s">
        <v>188</v>
      </c>
      <c r="E88" s="4" t="s">
        <v>695</v>
      </c>
      <c r="F88" t="str">
        <f>IFERROR(VLOOKUP(VENTAS[[#This Row],[Código del producto Vendido]],STOCK[],5,FALSE),"-")</f>
        <v>Bañador bikini de manga raglán con cordón floral</v>
      </c>
      <c r="G88" s="2">
        <v>3</v>
      </c>
      <c r="H88" s="6">
        <v>25</v>
      </c>
      <c r="I88" s="6">
        <f>VENTAS[[#This Row],[Cantidad]]*VENTAS[[#This Row],[Precio Venta]]</f>
        <v>75</v>
      </c>
      <c r="J88" s="6">
        <f>IF(VENTAS[[#This Row],[Nombre del Gestor]]&gt;1,  VENTAS[[#This Row],[Total]]*10%, 0)</f>
        <v>0</v>
      </c>
      <c r="K88" s="6">
        <f>IFERROR(VLOOKUP(VENTAS[[#This Row],[Código del producto Vendido]],STOCK[],16,FALSE)*VENTAS[[#This Row],[Cantidad]] + VLOOKUP(VENTAS[[#This Row],[Código del producto Vendido]],STOCK[],19,FALSE)*VENTAS[[#This Row],[Cantidad]],VENTAS[[#This Row],[Total]])</f>
        <v>59.383333333333333</v>
      </c>
      <c r="L88" s="6">
        <f>VENTAS[[#This Row],[Total]]-VENTAS[[#This Row],[Comisión 10%]]-VENTAS[[#This Row],[Costo SIN Comision]]</f>
        <v>15.616666666666667</v>
      </c>
      <c r="M88" s="6"/>
    </row>
    <row r="89" spans="1:13" ht="14" x14ac:dyDescent="0.15">
      <c r="A89" s="23"/>
      <c r="B89" s="4" t="s">
        <v>188</v>
      </c>
      <c r="E89" s="4" t="s">
        <v>84</v>
      </c>
      <c r="F89" t="str">
        <f>IFERROR(VLOOKUP(VENTAS[[#This Row],[Código del producto Vendido]],STOCK[],5,FALSE),"-")</f>
        <v>Vestido Tie-Dye Bohemio</v>
      </c>
      <c r="G89" s="2">
        <v>1</v>
      </c>
      <c r="H89" s="6">
        <v>12</v>
      </c>
      <c r="I89" s="6">
        <f>VENTAS[[#This Row],[Cantidad]]*VENTAS[[#This Row],[Precio Venta]]</f>
        <v>12</v>
      </c>
      <c r="J89" s="6">
        <f>IF(VENTAS[[#This Row],[Nombre del Gestor]]&gt;1,  VENTAS[[#This Row],[Total]]*10%, 0)</f>
        <v>0</v>
      </c>
      <c r="K89" s="6">
        <f>IFERROR(VLOOKUP(VENTAS[[#This Row],[Código del producto Vendido]],STOCK[],16,FALSE)*VENTAS[[#This Row],[Cantidad]] + VLOOKUP(VENTAS[[#This Row],[Código del producto Vendido]],STOCK[],19,FALSE)*VENTAS[[#This Row],[Cantidad]],VENTAS[[#This Row],[Total]])</f>
        <v>7.2455555555555557</v>
      </c>
      <c r="L89" s="6">
        <f>VENTAS[[#This Row],[Total]]-VENTAS[[#This Row],[Comisión 10%]]-VENTAS[[#This Row],[Costo SIN Comision]]</f>
        <v>4.7544444444444443</v>
      </c>
      <c r="M89" s="6"/>
    </row>
    <row r="90" spans="1:13" ht="14" x14ac:dyDescent="0.15">
      <c r="A90" s="23"/>
      <c r="B90" s="4" t="s">
        <v>188</v>
      </c>
      <c r="E90" s="4" t="s">
        <v>85</v>
      </c>
      <c r="F90" t="str">
        <f>IFERROR(VLOOKUP(VENTAS[[#This Row],[Código del producto Vendido]],STOCK[],5,FALSE),"-")</f>
        <v>Vestido tubo con abertura de muslo con abertura</v>
      </c>
      <c r="G90" s="2">
        <v>1</v>
      </c>
      <c r="H90" s="6">
        <v>15</v>
      </c>
      <c r="I90" s="6">
        <f>VENTAS[[#This Row],[Cantidad]]*VENTAS[[#This Row],[Precio Venta]]</f>
        <v>15</v>
      </c>
      <c r="J90" s="6">
        <f>IF(VENTAS[[#This Row],[Nombre del Gestor]]&gt;1,  VENTAS[[#This Row],[Total]]*10%, 0)</f>
        <v>0</v>
      </c>
      <c r="K90" s="6">
        <f>IFERROR(VLOOKUP(VENTAS[[#This Row],[Código del producto Vendido]],STOCK[],16,FALSE)*VENTAS[[#This Row],[Cantidad]] + VLOOKUP(VENTAS[[#This Row],[Código del producto Vendido]],STOCK[],19,FALSE)*VENTAS[[#This Row],[Cantidad]],VENTAS[[#This Row],[Total]])</f>
        <v>12.14</v>
      </c>
      <c r="L90" s="6">
        <f>VENTAS[[#This Row],[Total]]-VENTAS[[#This Row],[Comisión 10%]]-VENTAS[[#This Row],[Costo SIN Comision]]</f>
        <v>2.8599999999999994</v>
      </c>
      <c r="M90" s="6"/>
    </row>
    <row r="91" spans="1:13" ht="14" x14ac:dyDescent="0.15">
      <c r="A91" s="23"/>
      <c r="B91" s="4" t="s">
        <v>188</v>
      </c>
      <c r="E91" s="4" t="s">
        <v>132</v>
      </c>
      <c r="F91" t="str">
        <f>IFERROR(VLOOKUP(VENTAS[[#This Row],[Código del producto Vendido]],STOCK[],5,FALSE),"-")</f>
        <v>EMERY ROSE Vestido Volante rígido Floral Sencillo_L</v>
      </c>
      <c r="G91" s="2">
        <v>1</v>
      </c>
      <c r="H91" s="6">
        <v>35</v>
      </c>
      <c r="I91" s="6">
        <f>VENTAS[[#This Row],[Cantidad]]*VENTAS[[#This Row],[Precio Venta]]</f>
        <v>35</v>
      </c>
      <c r="J91" s="6">
        <f>IF(VENTAS[[#This Row],[Nombre del Gestor]]&gt;1,  VENTAS[[#This Row],[Total]]*10%, 0)</f>
        <v>0</v>
      </c>
      <c r="K91" s="6">
        <f>IFERROR(VLOOKUP(VENTAS[[#This Row],[Código del producto Vendido]],STOCK[],16,FALSE)*VENTAS[[#This Row],[Cantidad]] + VLOOKUP(VENTAS[[#This Row],[Código del producto Vendido]],STOCK[],19,FALSE)*VENTAS[[#This Row],[Cantidad]],VENTAS[[#This Row],[Total]])</f>
        <v>19.21</v>
      </c>
      <c r="L91" s="6">
        <f>VENTAS[[#This Row],[Total]]-VENTAS[[#This Row],[Comisión 10%]]-VENTAS[[#This Row],[Costo SIN Comision]]</f>
        <v>15.79</v>
      </c>
      <c r="M91" s="6"/>
    </row>
    <row r="92" spans="1:13" ht="14" x14ac:dyDescent="0.15">
      <c r="A92" s="23"/>
      <c r="B92" s="4" t="s">
        <v>188</v>
      </c>
      <c r="E92" s="4" t="s">
        <v>886</v>
      </c>
      <c r="F92" t="str">
        <f>IFERROR(VLOOKUP(VENTAS[[#This Row],[Código del producto Vendido]],STOCK[],5,FALSE),"-")</f>
        <v>Bañador despalda descubierta</v>
      </c>
      <c r="G92" s="2">
        <v>1</v>
      </c>
      <c r="H92" s="6">
        <v>25</v>
      </c>
      <c r="I92" s="6">
        <f>VENTAS[[#This Row],[Cantidad]]*VENTAS[[#This Row],[Precio Venta]]</f>
        <v>25</v>
      </c>
      <c r="J92" s="6">
        <f>IF(VENTAS[[#This Row],[Nombre del Gestor]]&gt;1,  VENTAS[[#This Row],[Total]]*10%, 0)</f>
        <v>0</v>
      </c>
      <c r="K92" s="6">
        <f>IFERROR(VLOOKUP(VENTAS[[#This Row],[Código del producto Vendido]],STOCK[],16,FALSE)*VENTAS[[#This Row],[Cantidad]] + VLOOKUP(VENTAS[[#This Row],[Código del producto Vendido]],STOCK[],19,FALSE)*VENTAS[[#This Row],[Cantidad]],VENTAS[[#This Row],[Total]])</f>
        <v>15.324999999999999</v>
      </c>
      <c r="L92" s="6">
        <f>VENTAS[[#This Row],[Total]]-VENTAS[[#This Row],[Comisión 10%]]-VENTAS[[#This Row],[Costo SIN Comision]]</f>
        <v>9.6750000000000007</v>
      </c>
      <c r="M92" s="6"/>
    </row>
    <row r="93" spans="1:13" ht="14" x14ac:dyDescent="0.15">
      <c r="A93" s="23"/>
      <c r="B93" s="4" t="s">
        <v>188</v>
      </c>
      <c r="E93" s="4" t="s">
        <v>169</v>
      </c>
      <c r="F93" t="str">
        <f>IFERROR(VLOOKUP(VENTAS[[#This Row],[Código del producto Vendido]],STOCK[],5,FALSE),"-")</f>
        <v>Bolsa cartera de cocodrilo_Naranja Quemada</v>
      </c>
      <c r="G93" s="2">
        <v>2</v>
      </c>
      <c r="H93" s="6">
        <v>16</v>
      </c>
      <c r="I93" s="6">
        <f>VENTAS[[#This Row],[Cantidad]]*VENTAS[[#This Row],[Precio Venta]]</f>
        <v>32</v>
      </c>
      <c r="J93" s="6">
        <f>IF(VENTAS[[#This Row],[Nombre del Gestor]]&gt;1,  VENTAS[[#This Row],[Total]]*10%, 0)</f>
        <v>0</v>
      </c>
      <c r="K93" s="6">
        <f>IFERROR(VLOOKUP(VENTAS[[#This Row],[Código del producto Vendido]],STOCK[],16,FALSE)*VENTAS[[#This Row],[Cantidad]] + VLOOKUP(VENTAS[[#This Row],[Código del producto Vendido]],STOCK[],19,FALSE)*VENTAS[[#This Row],[Cantidad]],VENTAS[[#This Row],[Total]])</f>
        <v>18.757777777777779</v>
      </c>
      <c r="L93" s="6">
        <f>VENTAS[[#This Row],[Total]]-VENTAS[[#This Row],[Comisión 10%]]-VENTAS[[#This Row],[Costo SIN Comision]]</f>
        <v>13.242222222222221</v>
      </c>
      <c r="M93" s="6"/>
    </row>
    <row r="94" spans="1:13" ht="14" x14ac:dyDescent="0.15">
      <c r="A94" s="23"/>
      <c r="B94" s="4" t="s">
        <v>188</v>
      </c>
      <c r="E94" s="4" t="s">
        <v>96</v>
      </c>
      <c r="F94" t="str">
        <f>IFERROR(VLOOKUP(VENTAS[[#This Row],[Código del producto Vendido]],STOCK[],5,FALSE),"-")</f>
        <v>Bolsa cartera con manija_Negro</v>
      </c>
      <c r="G94" s="2">
        <v>2</v>
      </c>
      <c r="H94" s="6">
        <v>16</v>
      </c>
      <c r="I94" s="6">
        <f>VENTAS[[#This Row],[Cantidad]]*VENTAS[[#This Row],[Precio Venta]]</f>
        <v>32</v>
      </c>
      <c r="J94" s="6">
        <f>IF(VENTAS[[#This Row],[Nombre del Gestor]]&gt;1,  VENTAS[[#This Row],[Total]]*10%, 0)</f>
        <v>0</v>
      </c>
      <c r="K94" s="6">
        <f>IFERROR(VLOOKUP(VENTAS[[#This Row],[Código del producto Vendido]],STOCK[],16,FALSE)*VENTAS[[#This Row],[Cantidad]] + VLOOKUP(VENTAS[[#This Row],[Código del producto Vendido]],STOCK[],19,FALSE)*VENTAS[[#This Row],[Cantidad]],VENTAS[[#This Row],[Total]])</f>
        <v>15.599999999999998</v>
      </c>
      <c r="L94" s="6">
        <f>VENTAS[[#This Row],[Total]]-VENTAS[[#This Row],[Comisión 10%]]-VENTAS[[#This Row],[Costo SIN Comision]]</f>
        <v>16.400000000000002</v>
      </c>
      <c r="M94" s="6"/>
    </row>
    <row r="95" spans="1:13" ht="14" x14ac:dyDescent="0.15">
      <c r="A95" s="23"/>
      <c r="B95" s="4" t="s">
        <v>188</v>
      </c>
      <c r="E95" s="4" t="s">
        <v>93</v>
      </c>
      <c r="F95" t="str">
        <f>IFERROR(VLOOKUP(VENTAS[[#This Row],[Código del producto Vendido]],STOCK[],5,FALSE),"-")</f>
        <v>Bolsa cartera con solapa con lagartija_Caqui</v>
      </c>
      <c r="G95" s="2">
        <v>2</v>
      </c>
      <c r="H95" s="6">
        <v>16</v>
      </c>
      <c r="I95" s="6">
        <f>VENTAS[[#This Row],[Cantidad]]*VENTAS[[#This Row],[Precio Venta]]</f>
        <v>32</v>
      </c>
      <c r="J95" s="6">
        <f>IF(VENTAS[[#This Row],[Nombre del Gestor]]&gt;1,  VENTAS[[#This Row],[Total]]*10%, 0)</f>
        <v>0</v>
      </c>
      <c r="K95" s="6">
        <f>IFERROR(VLOOKUP(VENTAS[[#This Row],[Código del producto Vendido]],STOCK[],16,FALSE)*VENTAS[[#This Row],[Cantidad]] + VLOOKUP(VENTAS[[#This Row],[Código del producto Vendido]],STOCK[],19,FALSE)*VENTAS[[#This Row],[Cantidad]],VENTAS[[#This Row],[Total]])</f>
        <v>16.062222222222221</v>
      </c>
      <c r="L95" s="6">
        <f>VENTAS[[#This Row],[Total]]-VENTAS[[#This Row],[Comisión 10%]]-VENTAS[[#This Row],[Costo SIN Comision]]</f>
        <v>15.937777777777779</v>
      </c>
      <c r="M95" s="6"/>
    </row>
    <row r="96" spans="1:13" ht="14" x14ac:dyDescent="0.15">
      <c r="A96" s="23"/>
      <c r="B96" s="4" t="s">
        <v>188</v>
      </c>
      <c r="E96" s="4" t="s">
        <v>94</v>
      </c>
      <c r="F96" t="str">
        <f>IFERROR(VLOOKUP(VENTAS[[#This Row],[Código del producto Vendido]],STOCK[],5,FALSE),"-")</f>
        <v>Cinturón con hebilla_Unitalla</v>
      </c>
      <c r="G96" s="2">
        <v>1</v>
      </c>
      <c r="H96" s="6">
        <v>10</v>
      </c>
      <c r="I96" s="6">
        <f>VENTAS[[#This Row],[Cantidad]]*VENTAS[[#This Row],[Precio Venta]]</f>
        <v>10</v>
      </c>
      <c r="J96" s="6">
        <f>IF(VENTAS[[#This Row],[Nombre del Gestor]]&gt;1,  VENTAS[[#This Row],[Total]]*10%, 0)</f>
        <v>0</v>
      </c>
      <c r="K96" s="6">
        <f>IFERROR(VLOOKUP(VENTAS[[#This Row],[Código del producto Vendido]],STOCK[],16,FALSE)*VENTAS[[#This Row],[Cantidad]] + VLOOKUP(VENTAS[[#This Row],[Código del producto Vendido]],STOCK[],19,FALSE)*VENTAS[[#This Row],[Cantidad]],VENTAS[[#This Row],[Total]])</f>
        <v>5.7294444444444448</v>
      </c>
      <c r="L96" s="6">
        <f>VENTAS[[#This Row],[Total]]-VENTAS[[#This Row],[Comisión 10%]]-VENTAS[[#This Row],[Costo SIN Comision]]</f>
        <v>4.2705555555555552</v>
      </c>
      <c r="M96" s="6"/>
    </row>
    <row r="97" spans="1:13" ht="14" x14ac:dyDescent="0.15">
      <c r="A97" s="23"/>
      <c r="B97" s="4" t="s">
        <v>188</v>
      </c>
      <c r="E97" s="4" t="s">
        <v>99</v>
      </c>
      <c r="F97" t="str">
        <f>IFERROR(VLOOKUP(VENTAS[[#This Row],[Código del producto Vendido]],STOCK[],5,FALSE),"-")</f>
        <v>SHEIN Felegant Vestido ajustado con estampado de leopardo_M</v>
      </c>
      <c r="G97" s="2">
        <v>1</v>
      </c>
      <c r="H97" s="6">
        <v>15</v>
      </c>
      <c r="I97" s="6">
        <f>VENTAS[[#This Row],[Cantidad]]*VENTAS[[#This Row],[Precio Venta]]</f>
        <v>15</v>
      </c>
      <c r="J97" s="6">
        <f>IF(VENTAS[[#This Row],[Nombre del Gestor]]&gt;1,  VENTAS[[#This Row],[Total]]*10%, 0)</f>
        <v>0</v>
      </c>
      <c r="K97" s="6">
        <f>IFERROR(VLOOKUP(VENTAS[[#This Row],[Código del producto Vendido]],STOCK[],16,FALSE)*VENTAS[[#This Row],[Cantidad]] + VLOOKUP(VENTAS[[#This Row],[Código del producto Vendido]],STOCK[],19,FALSE)*VENTAS[[#This Row],[Cantidad]],VENTAS[[#This Row],[Total]])</f>
        <v>7.2483333333333331</v>
      </c>
      <c r="L97" s="6">
        <f>VENTAS[[#This Row],[Total]]-VENTAS[[#This Row],[Comisión 10%]]-VENTAS[[#This Row],[Costo SIN Comision]]</f>
        <v>7.7516666666666669</v>
      </c>
      <c r="M97" s="6"/>
    </row>
    <row r="98" spans="1:13" ht="28" x14ac:dyDescent="0.15">
      <c r="A98" s="23"/>
      <c r="B98" s="4" t="s">
        <v>188</v>
      </c>
      <c r="E98" s="4" t="s">
        <v>98</v>
      </c>
      <c r="F98" t="str">
        <f>IFERROR(VLOOKUP(VENTAS[[#This Row],[Código del producto Vendido]],STOCK[],5,FALSE),"-")</f>
        <v>SHEIN Belle Vestido de dama de honor de hombros descubiertos fruncido cruzado_S</v>
      </c>
      <c r="G98" s="2">
        <v>1</v>
      </c>
      <c r="H98" s="6">
        <v>30</v>
      </c>
      <c r="I98" s="6">
        <f>VENTAS[[#This Row],[Cantidad]]*VENTAS[[#This Row],[Precio Venta]]</f>
        <v>30</v>
      </c>
      <c r="J98" s="6">
        <f>IF(VENTAS[[#This Row],[Nombre del Gestor]]&gt;1,  VENTAS[[#This Row],[Total]]*10%, 0)</f>
        <v>0</v>
      </c>
      <c r="K98" s="6">
        <f>IFERROR(VLOOKUP(VENTAS[[#This Row],[Código del producto Vendido]],STOCK[],16,FALSE)*VENTAS[[#This Row],[Cantidad]] + VLOOKUP(VENTAS[[#This Row],[Código del producto Vendido]],STOCK[],19,FALSE)*VENTAS[[#This Row],[Cantidad]],VENTAS[[#This Row],[Total]])</f>
        <v>19.457777777777778</v>
      </c>
      <c r="L98" s="6">
        <f>VENTAS[[#This Row],[Total]]-VENTAS[[#This Row],[Comisión 10%]]-VENTAS[[#This Row],[Costo SIN Comision]]</f>
        <v>10.542222222222222</v>
      </c>
      <c r="M98" s="6"/>
    </row>
    <row r="99" spans="1:13" ht="28" x14ac:dyDescent="0.15">
      <c r="A99" s="23"/>
      <c r="B99" s="4" t="s">
        <v>188</v>
      </c>
      <c r="E99" s="4" t="s">
        <v>97</v>
      </c>
      <c r="F99" t="str">
        <f>IFERROR(VLOOKUP(VENTAS[[#This Row],[Código del producto Vendido]],STOCK[],5,FALSE),"-")</f>
        <v>SHEIN VCAY Vestido ajustado con estampado de corazón de confeti de hombros descubiertos ribete fruncido_S</v>
      </c>
      <c r="G99" s="2">
        <v>1</v>
      </c>
      <c r="H99" s="6">
        <v>12</v>
      </c>
      <c r="I99" s="6">
        <f>VENTAS[[#This Row],[Cantidad]]*VENTAS[[#This Row],[Precio Venta]]</f>
        <v>12</v>
      </c>
      <c r="J99" s="6">
        <f>IF(VENTAS[[#This Row],[Nombre del Gestor]]&gt;1,  VENTAS[[#This Row],[Total]]*10%, 0)</f>
        <v>0</v>
      </c>
      <c r="K99" s="6">
        <f>IFERROR(VLOOKUP(VENTAS[[#This Row],[Código del producto Vendido]],STOCK[],16,FALSE)*VENTAS[[#This Row],[Cantidad]] + VLOOKUP(VENTAS[[#This Row],[Código del producto Vendido]],STOCK[],19,FALSE)*VENTAS[[#This Row],[Cantidad]],VENTAS[[#This Row],[Total]])</f>
        <v>8.3744444444444444</v>
      </c>
      <c r="L99" s="6">
        <f>VENTAS[[#This Row],[Total]]-VENTAS[[#This Row],[Comisión 10%]]-VENTAS[[#This Row],[Costo SIN Comision]]</f>
        <v>3.6255555555555556</v>
      </c>
      <c r="M99" s="6"/>
    </row>
    <row r="100" spans="1:13" ht="28" x14ac:dyDescent="0.15">
      <c r="A100" s="23"/>
      <c r="B100" s="4" t="s">
        <v>188</v>
      </c>
      <c r="E100" s="4" t="s">
        <v>210</v>
      </c>
      <c r="F100" t="str">
        <f>IFERROR(VLOOKUP(VENTAS[[#This Row],[Código del producto Vendido]],STOCK[],5,FALSE),"-")</f>
        <v>SHEIN Vestido niña ceremonia de tirantes bajo con malla con lazo grande_98CM</v>
      </c>
      <c r="G100" s="2">
        <v>1</v>
      </c>
      <c r="H100" s="6">
        <v>30</v>
      </c>
      <c r="I100" s="6">
        <f>VENTAS[[#This Row],[Cantidad]]*VENTAS[[#This Row],[Precio Venta]]</f>
        <v>30</v>
      </c>
      <c r="J100" s="6">
        <f>IF(VENTAS[[#This Row],[Nombre del Gestor]]&gt;1,  VENTAS[[#This Row],[Total]]*10%, 0)</f>
        <v>0</v>
      </c>
      <c r="K100" s="6">
        <f>IFERROR(VLOOKUP(VENTAS[[#This Row],[Código del producto Vendido]],STOCK[],16,FALSE)*VENTAS[[#This Row],[Cantidad]] + VLOOKUP(VENTAS[[#This Row],[Código del producto Vendido]],STOCK[],19,FALSE)*VENTAS[[#This Row],[Cantidad]],VENTAS[[#This Row],[Total]])</f>
        <v>12.455555555555554</v>
      </c>
      <c r="L100" s="6">
        <f>VENTAS[[#This Row],[Total]]-VENTAS[[#This Row],[Comisión 10%]]-VENTAS[[#This Row],[Costo SIN Comision]]</f>
        <v>17.544444444444444</v>
      </c>
      <c r="M100" s="6"/>
    </row>
    <row r="101" spans="1:13" ht="28" x14ac:dyDescent="0.15">
      <c r="A101" s="23"/>
      <c r="B101" s="4" t="s">
        <v>188</v>
      </c>
      <c r="E101" s="4" t="s">
        <v>91</v>
      </c>
      <c r="F101" t="str">
        <f>IFERROR(VLOOKUP(VENTAS[[#This Row],[Código del producto Vendido]],STOCK[],5,FALSE),"-")</f>
        <v>EMERY ROSE Vestido maxi floral con estampado de pañuelo de manga farol bajo con fruncido</v>
      </c>
      <c r="G101" s="2">
        <v>1</v>
      </c>
      <c r="H101" s="6">
        <v>35</v>
      </c>
      <c r="I101" s="6">
        <f>VENTAS[[#This Row],[Cantidad]]*VENTAS[[#This Row],[Precio Venta]]</f>
        <v>35</v>
      </c>
      <c r="J101" s="6">
        <f>IF(VENTAS[[#This Row],[Nombre del Gestor]]&gt;1,  VENTAS[[#This Row],[Total]]*10%, 0)</f>
        <v>0</v>
      </c>
      <c r="K101" s="6">
        <f>IFERROR(VLOOKUP(VENTAS[[#This Row],[Código del producto Vendido]],STOCK[],16,FALSE)*VENTAS[[#This Row],[Cantidad]] + VLOOKUP(VENTAS[[#This Row],[Código del producto Vendido]],STOCK[],19,FALSE)*VENTAS[[#This Row],[Cantidad]],VENTAS[[#This Row],[Total]])</f>
        <v>19.732777777777777</v>
      </c>
      <c r="L101" s="6">
        <f>VENTAS[[#This Row],[Total]]-VENTAS[[#This Row],[Comisión 10%]]-VENTAS[[#This Row],[Costo SIN Comision]]</f>
        <v>15.267222222222223</v>
      </c>
      <c r="M101" s="6"/>
    </row>
    <row r="102" spans="1:13" ht="28" x14ac:dyDescent="0.15">
      <c r="A102" s="23"/>
      <c r="B102" s="4" t="s">
        <v>188</v>
      </c>
      <c r="E102" s="4" t="s">
        <v>89</v>
      </c>
      <c r="F102" t="str">
        <f>IFERROR(VLOOKUP(VENTAS[[#This Row],[Código del producto Vendido]],STOCK[],5,FALSE),"-")</f>
        <v>SHEIN Belle Vestido de dama de honor de hombros descubiertos fruncido cruzado de satén</v>
      </c>
      <c r="G102" s="2">
        <v>1</v>
      </c>
      <c r="H102" s="6">
        <v>30</v>
      </c>
      <c r="I102" s="6">
        <f>VENTAS[[#This Row],[Cantidad]]*VENTAS[[#This Row],[Precio Venta]]</f>
        <v>30</v>
      </c>
      <c r="J102" s="6">
        <f>IF(VENTAS[[#This Row],[Nombre del Gestor]]&gt;1,  VENTAS[[#This Row],[Total]]*10%, 0)</f>
        <v>0</v>
      </c>
      <c r="K102" s="6">
        <f>IFERROR(VLOOKUP(VENTAS[[#This Row],[Código del producto Vendido]],STOCK[],16,FALSE)*VENTAS[[#This Row],[Cantidad]] + VLOOKUP(VENTAS[[#This Row],[Código del producto Vendido]],STOCK[],19,FALSE)*VENTAS[[#This Row],[Cantidad]],VENTAS[[#This Row],[Total]])</f>
        <v>19.688888888888886</v>
      </c>
      <c r="L102" s="6">
        <f>VENTAS[[#This Row],[Total]]-VENTAS[[#This Row],[Comisión 10%]]-VENTAS[[#This Row],[Costo SIN Comision]]</f>
        <v>10.311111111111114</v>
      </c>
      <c r="M102" s="6"/>
    </row>
    <row r="103" spans="1:13" ht="14" x14ac:dyDescent="0.15">
      <c r="A103" s="23"/>
      <c r="B103" s="4" t="s">
        <v>188</v>
      </c>
      <c r="E103" s="4" t="s">
        <v>87</v>
      </c>
      <c r="F103" t="str">
        <f>IFERROR(VLOOKUP(VENTAS[[#This Row],[Código del producto Vendido]],STOCK[],5,FALSE),"-")</f>
        <v xml:space="preserve">Vestido cruzado de lunares </v>
      </c>
      <c r="G103" s="2">
        <v>1</v>
      </c>
      <c r="H103" s="6">
        <v>25</v>
      </c>
      <c r="I103" s="6">
        <f>VENTAS[[#This Row],[Cantidad]]*VENTAS[[#This Row],[Precio Venta]]</f>
        <v>25</v>
      </c>
      <c r="J103" s="6">
        <f>IF(VENTAS[[#This Row],[Nombre del Gestor]]&gt;1,  VENTAS[[#This Row],[Total]]*10%, 0)</f>
        <v>0</v>
      </c>
      <c r="K103" s="6">
        <f>IFERROR(VLOOKUP(VENTAS[[#This Row],[Código del producto Vendido]],STOCK[],16,FALSE)*VENTAS[[#This Row],[Cantidad]] + VLOOKUP(VENTAS[[#This Row],[Código del producto Vendido]],STOCK[],19,FALSE)*VENTAS[[#This Row],[Cantidad]],VENTAS[[#This Row],[Total]])</f>
        <v>12.721666666666668</v>
      </c>
      <c r="L103" s="6">
        <f>VENTAS[[#This Row],[Total]]-VENTAS[[#This Row],[Comisión 10%]]-VENTAS[[#This Row],[Costo SIN Comision]]</f>
        <v>12.278333333333332</v>
      </c>
      <c r="M103" s="6"/>
    </row>
    <row r="104" spans="1:13" ht="14" x14ac:dyDescent="0.15">
      <c r="A104" s="23"/>
      <c r="B104" s="4" t="s">
        <v>188</v>
      </c>
      <c r="E104" s="4" t="s">
        <v>86</v>
      </c>
      <c r="F104" t="str">
        <f>IFERROR(VLOOKUP(VENTAS[[#This Row],[Código del producto Vendido]],STOCK[],5,FALSE),"-")</f>
        <v xml:space="preserve">Vestido cruzado de lunares </v>
      </c>
      <c r="G104" s="2">
        <v>1</v>
      </c>
      <c r="H104" s="6">
        <v>25</v>
      </c>
      <c r="I104" s="6">
        <f>VENTAS[[#This Row],[Cantidad]]*VENTAS[[#This Row],[Precio Venta]]</f>
        <v>25</v>
      </c>
      <c r="J104" s="6">
        <f>IF(VENTAS[[#This Row],[Nombre del Gestor]]&gt;1,  VENTAS[[#This Row],[Total]]*10%, 0)</f>
        <v>0</v>
      </c>
      <c r="K104" s="6">
        <f>IFERROR(VLOOKUP(VENTAS[[#This Row],[Código del producto Vendido]],STOCK[],16,FALSE)*VENTAS[[#This Row],[Cantidad]] + VLOOKUP(VENTAS[[#This Row],[Código del producto Vendido]],STOCK[],19,FALSE)*VENTAS[[#This Row],[Cantidad]],VENTAS[[#This Row],[Total]])</f>
        <v>12.721666666666668</v>
      </c>
      <c r="L104" s="6">
        <f>VENTAS[[#This Row],[Total]]-VENTAS[[#This Row],[Comisión 10%]]-VENTAS[[#This Row],[Costo SIN Comision]]</f>
        <v>12.278333333333332</v>
      </c>
      <c r="M104" s="6"/>
    </row>
    <row r="105" spans="1:13" ht="14" x14ac:dyDescent="0.15">
      <c r="A105" s="23"/>
      <c r="B105" s="4" t="s">
        <v>188</v>
      </c>
      <c r="E105" s="4" t="s">
        <v>747</v>
      </c>
      <c r="F105" t="str">
        <f>IFERROR(VLOOKUP(VENTAS[[#This Row],[Código del producto Vendido]],STOCK[],5,FALSE),"-")</f>
        <v xml:space="preserve">Cinturón trenzado </v>
      </c>
      <c r="G105" s="2">
        <v>2</v>
      </c>
      <c r="H105" s="6">
        <v>10</v>
      </c>
      <c r="I105" s="6">
        <f>VENTAS[[#This Row],[Cantidad]]*VENTAS[[#This Row],[Precio Venta]]</f>
        <v>20</v>
      </c>
      <c r="J105" s="6">
        <f>IF(VENTAS[[#This Row],[Nombre del Gestor]]&gt;1,  VENTAS[[#This Row],[Total]]*10%, 0)</f>
        <v>0</v>
      </c>
      <c r="K105" s="6">
        <f>IFERROR(VLOOKUP(VENTAS[[#This Row],[Código del producto Vendido]],STOCK[],16,FALSE)*VENTAS[[#This Row],[Cantidad]] + VLOOKUP(VENTAS[[#This Row],[Código del producto Vendido]],STOCK[],19,FALSE)*VENTAS[[#This Row],[Cantidad]],VENTAS[[#This Row],[Total]])</f>
        <v>8.3000000000000007</v>
      </c>
      <c r="L105" s="6">
        <f>VENTAS[[#This Row],[Total]]-VENTAS[[#This Row],[Comisión 10%]]-VENTAS[[#This Row],[Costo SIN Comision]]</f>
        <v>11.7</v>
      </c>
      <c r="M105" s="6"/>
    </row>
    <row r="106" spans="1:13" ht="14" x14ac:dyDescent="0.15">
      <c r="A106" s="23"/>
      <c r="B106" s="4"/>
      <c r="E106" s="4" t="s">
        <v>747</v>
      </c>
      <c r="F106" t="str">
        <f>IFERROR(VLOOKUP(VENTAS[[#This Row],[Código del producto Vendido]],STOCK[],5,FALSE),"-")</f>
        <v xml:space="preserve">Cinturón trenzado </v>
      </c>
      <c r="G106" s="2">
        <v>1</v>
      </c>
      <c r="H106" s="6">
        <v>10</v>
      </c>
      <c r="I106" s="6">
        <f>VENTAS[[#This Row],[Cantidad]]*VENTAS[[#This Row],[Precio Venta]]</f>
        <v>10</v>
      </c>
      <c r="J106" s="6">
        <f>IF(VENTAS[[#This Row],[Nombre del Gestor]]&gt;1,  VENTAS[[#This Row],[Total]]*10%, 0)</f>
        <v>0</v>
      </c>
      <c r="K106" s="6">
        <f>IFERROR(VLOOKUP(VENTAS[[#This Row],[Código del producto Vendido]],STOCK[],16,FALSE)*VENTAS[[#This Row],[Cantidad]] + VLOOKUP(VENTAS[[#This Row],[Código del producto Vendido]],STOCK[],19,FALSE)*VENTAS[[#This Row],[Cantidad]],VENTAS[[#This Row],[Total]])</f>
        <v>4.1500000000000004</v>
      </c>
      <c r="L106" s="6">
        <f>VENTAS[[#This Row],[Total]]-VENTAS[[#This Row],[Comisión 10%]]-VENTAS[[#This Row],[Costo SIN Comision]]</f>
        <v>5.85</v>
      </c>
      <c r="M106" s="6"/>
    </row>
    <row r="107" spans="1:13" ht="14" x14ac:dyDescent="0.15">
      <c r="A107" s="23"/>
      <c r="B107" s="4" t="s">
        <v>188</v>
      </c>
      <c r="E107" s="4" t="s">
        <v>204</v>
      </c>
      <c r="F107" t="str">
        <f>IFERROR(VLOOKUP(VENTAS[[#This Row],[Código del producto Vendido]],STOCK[],5,FALSE),"-")</f>
        <v>Top de cuello cruzado con nudo lateral</v>
      </c>
      <c r="G107" s="2">
        <v>3</v>
      </c>
      <c r="H107" s="6">
        <v>10</v>
      </c>
      <c r="I107" s="6">
        <f>VENTAS[[#This Row],[Cantidad]]*VENTAS[[#This Row],[Precio Venta]]</f>
        <v>30</v>
      </c>
      <c r="J107" s="6">
        <f>IF(VENTAS[[#This Row],[Nombre del Gestor]]&gt;1,  VENTAS[[#This Row],[Total]]*10%, 0)</f>
        <v>0</v>
      </c>
      <c r="K107" s="6">
        <f>IFERROR(VLOOKUP(VENTAS[[#This Row],[Código del producto Vendido]],STOCK[],16,FALSE)*VENTAS[[#This Row],[Cantidad]] + VLOOKUP(VENTAS[[#This Row],[Código del producto Vendido]],STOCK[],19,FALSE)*VENTAS[[#This Row],[Cantidad]],VENTAS[[#This Row],[Total]])</f>
        <v>15.805</v>
      </c>
      <c r="L107" s="6">
        <f>VENTAS[[#This Row],[Total]]-VENTAS[[#This Row],[Comisión 10%]]-VENTAS[[#This Row],[Costo SIN Comision]]</f>
        <v>14.195</v>
      </c>
      <c r="M107" s="6"/>
    </row>
    <row r="108" spans="1:13" ht="14" x14ac:dyDescent="0.15">
      <c r="A108" s="23"/>
      <c r="B108" s="4" t="s">
        <v>188</v>
      </c>
      <c r="E108" s="4" t="s">
        <v>171</v>
      </c>
      <c r="F108" t="str">
        <f>IFERROR(VLOOKUP(VENTAS[[#This Row],[Código del producto Vendido]],STOCK[],5,FALSE),"-")</f>
        <v>SHEIN SXY Camiseta corta unicolor con abertura_XS</v>
      </c>
      <c r="G108" s="2">
        <v>3</v>
      </c>
      <c r="H108" s="6">
        <v>10</v>
      </c>
      <c r="I108" s="6">
        <f>VENTAS[[#This Row],[Cantidad]]*VENTAS[[#This Row],[Precio Venta]]</f>
        <v>30</v>
      </c>
      <c r="J108" s="6">
        <f>IF(VENTAS[[#This Row],[Nombre del Gestor]]&gt;1,  VENTAS[[#This Row],[Total]]*10%, 0)</f>
        <v>0</v>
      </c>
      <c r="K108" s="6">
        <f>IFERROR(VLOOKUP(VENTAS[[#This Row],[Código del producto Vendido]],STOCK[],16,FALSE)*VENTAS[[#This Row],[Cantidad]] + VLOOKUP(VENTAS[[#This Row],[Código del producto Vendido]],STOCK[],19,FALSE)*VENTAS[[#This Row],[Cantidad]],VENTAS[[#This Row],[Total]])</f>
        <v>16.399999999999999</v>
      </c>
      <c r="L108" s="6">
        <f>VENTAS[[#This Row],[Total]]-VENTAS[[#This Row],[Comisión 10%]]-VENTAS[[#This Row],[Costo SIN Comision]]</f>
        <v>13.600000000000001</v>
      </c>
      <c r="M108" s="6"/>
    </row>
    <row r="109" spans="1:13" ht="14" x14ac:dyDescent="0.15">
      <c r="A109" s="23"/>
      <c r="B109" s="4" t="s">
        <v>188</v>
      </c>
      <c r="E109" s="4" t="s">
        <v>173</v>
      </c>
      <c r="F109" t="str">
        <f>IFERROR(VLOOKUP(VENTAS[[#This Row],[Código del producto Vendido]],STOCK[],5,FALSE),"-")</f>
        <v>SHEIN SXY Camiseta corta unicolor con abertura</v>
      </c>
      <c r="G109" s="2">
        <v>3</v>
      </c>
      <c r="H109" s="6">
        <v>10</v>
      </c>
      <c r="I109" s="6">
        <f>VENTAS[[#This Row],[Cantidad]]*VENTAS[[#This Row],[Precio Venta]]</f>
        <v>30</v>
      </c>
      <c r="J109" s="6">
        <f>IF(VENTAS[[#This Row],[Nombre del Gestor]]&gt;1,  VENTAS[[#This Row],[Total]]*10%, 0)</f>
        <v>0</v>
      </c>
      <c r="K109" s="6">
        <f>IFERROR(VLOOKUP(VENTAS[[#This Row],[Código del producto Vendido]],STOCK[],16,FALSE)*VENTAS[[#This Row],[Cantidad]] + VLOOKUP(VENTAS[[#This Row],[Código del producto Vendido]],STOCK[],19,FALSE)*VENTAS[[#This Row],[Cantidad]],VENTAS[[#This Row],[Total]])</f>
        <v>15.08</v>
      </c>
      <c r="L109" s="6">
        <f>VENTAS[[#This Row],[Total]]-VENTAS[[#This Row],[Comisión 10%]]-VENTAS[[#This Row],[Costo SIN Comision]]</f>
        <v>14.92</v>
      </c>
      <c r="M109" s="6"/>
    </row>
    <row r="110" spans="1:13" ht="14" x14ac:dyDescent="0.15">
      <c r="A110" s="23"/>
      <c r="B110" s="4" t="s">
        <v>188</v>
      </c>
      <c r="E110" s="4" t="s">
        <v>172</v>
      </c>
      <c r="F110" t="str">
        <f>IFERROR(VLOOKUP(VENTAS[[#This Row],[Código del producto Vendido]],STOCK[],5,FALSE),"-")</f>
        <v>Camiseta corta unicolor con abertura</v>
      </c>
      <c r="G110" s="2">
        <v>2</v>
      </c>
      <c r="H110" s="6">
        <v>9</v>
      </c>
      <c r="I110" s="6">
        <f>VENTAS[[#This Row],[Cantidad]]*VENTAS[[#This Row],[Precio Venta]]</f>
        <v>18</v>
      </c>
      <c r="J110" s="6">
        <f>IF(VENTAS[[#This Row],[Nombre del Gestor]]&gt;1,  VENTAS[[#This Row],[Total]]*10%, 0)</f>
        <v>0</v>
      </c>
      <c r="K110" s="6">
        <f>IFERROR(VLOOKUP(VENTAS[[#This Row],[Código del producto Vendido]],STOCK[],16,FALSE)*VENTAS[[#This Row],[Cantidad]] + VLOOKUP(VENTAS[[#This Row],[Código del producto Vendido]],STOCK[],19,FALSE)*VENTAS[[#This Row],[Cantidad]],VENTAS[[#This Row],[Total]])</f>
        <v>10.053333333333335</v>
      </c>
      <c r="L110" s="6">
        <f>VENTAS[[#This Row],[Total]]-VENTAS[[#This Row],[Comisión 10%]]-VENTAS[[#This Row],[Costo SIN Comision]]</f>
        <v>7.9466666666666654</v>
      </c>
      <c r="M110" s="6"/>
    </row>
    <row r="111" spans="1:13" ht="14" x14ac:dyDescent="0.15">
      <c r="A111" s="23"/>
      <c r="B111" s="4" t="s">
        <v>188</v>
      </c>
      <c r="E111" s="4" t="s">
        <v>174</v>
      </c>
      <c r="F111" t="str">
        <f>IFERROR(VLOOKUP(VENTAS[[#This Row],[Código del producto Vendido]],STOCK[],5,FALSE),"-")</f>
        <v>-</v>
      </c>
      <c r="G111" s="2">
        <v>2</v>
      </c>
      <c r="H111" s="6">
        <v>14</v>
      </c>
      <c r="I111" s="6">
        <f>VENTAS[[#This Row],[Cantidad]]*VENTAS[[#This Row],[Precio Venta]]</f>
        <v>28</v>
      </c>
      <c r="J111" s="6">
        <f>IF(VENTAS[[#This Row],[Nombre del Gestor]]&gt;1,  VENTAS[[#This Row],[Total]]*10%, 0)</f>
        <v>0</v>
      </c>
      <c r="K111" s="6">
        <f>IFERROR(VLOOKUP(VENTAS[[#This Row],[Código del producto Vendido]],STOCK[],16,FALSE)*VENTAS[[#This Row],[Cantidad]] + VLOOKUP(VENTAS[[#This Row],[Código del producto Vendido]],STOCK[],19,FALSE)*VENTAS[[#This Row],[Cantidad]],VENTAS[[#This Row],[Total]])</f>
        <v>28</v>
      </c>
      <c r="L111" s="6">
        <f>VENTAS[[#This Row],[Total]]-VENTAS[[#This Row],[Comisión 10%]]-VENTAS[[#This Row],[Costo SIN Comision]]</f>
        <v>0</v>
      </c>
      <c r="M111" s="6"/>
    </row>
    <row r="112" spans="1:13" ht="14" x14ac:dyDescent="0.15">
      <c r="A112" s="23"/>
      <c r="B112" s="4" t="s">
        <v>188</v>
      </c>
      <c r="E112" s="4" t="s">
        <v>175</v>
      </c>
      <c r="F112" t="str">
        <f>IFERROR(VLOOKUP(VENTAS[[#This Row],[Código del producto Vendido]],STOCK[],5,FALSE),"-")</f>
        <v>SHEIN SXY Top corto con nudo con abertura de manga farol_S</v>
      </c>
      <c r="G112" s="2">
        <v>1</v>
      </c>
      <c r="H112" s="6">
        <v>9</v>
      </c>
      <c r="I112" s="6">
        <f>VENTAS[[#This Row],[Cantidad]]*VENTAS[[#This Row],[Precio Venta]]</f>
        <v>9</v>
      </c>
      <c r="J112" s="6">
        <f>IF(VENTAS[[#This Row],[Nombre del Gestor]]&gt;1,  VENTAS[[#This Row],[Total]]*10%, 0)</f>
        <v>0</v>
      </c>
      <c r="K112" s="6">
        <f>IFERROR(VLOOKUP(VENTAS[[#This Row],[Código del producto Vendido]],STOCK[],16,FALSE)*VENTAS[[#This Row],[Cantidad]] + VLOOKUP(VENTAS[[#This Row],[Código del producto Vendido]],STOCK[],19,FALSE)*VENTAS[[#This Row],[Cantidad]],VENTAS[[#This Row],[Total]])</f>
        <v>5.7350000000000003</v>
      </c>
      <c r="L112" s="6">
        <f>VENTAS[[#This Row],[Total]]-VENTAS[[#This Row],[Comisión 10%]]-VENTAS[[#This Row],[Costo SIN Comision]]</f>
        <v>3.2649999999999997</v>
      </c>
      <c r="M112" s="6"/>
    </row>
    <row r="113" spans="1:13" ht="14" x14ac:dyDescent="0.15">
      <c r="A113" s="23"/>
      <c r="B113" s="4" t="s">
        <v>188</v>
      </c>
      <c r="E113" s="4" t="s">
        <v>176</v>
      </c>
      <c r="F113" t="str">
        <f>IFERROR(VLOOKUP(VENTAS[[#This Row],[Código del producto Vendido]],STOCK[],5,FALSE),"-")</f>
        <v>SHEIN SXY Top corto con nudo con abertura de manga farol_M</v>
      </c>
      <c r="G113" s="2">
        <v>3</v>
      </c>
      <c r="H113" s="6">
        <v>9</v>
      </c>
      <c r="I113" s="6">
        <f>VENTAS[[#This Row],[Cantidad]]*VENTAS[[#This Row],[Precio Venta]]</f>
        <v>27</v>
      </c>
      <c r="J113" s="6">
        <f>IF(VENTAS[[#This Row],[Nombre del Gestor]]&gt;1,  VENTAS[[#This Row],[Total]]*10%, 0)</f>
        <v>0</v>
      </c>
      <c r="K113" s="6">
        <f>IFERROR(VLOOKUP(VENTAS[[#This Row],[Código del producto Vendido]],STOCK[],16,FALSE)*VENTAS[[#This Row],[Cantidad]] + VLOOKUP(VENTAS[[#This Row],[Código del producto Vendido]],STOCK[],19,FALSE)*VENTAS[[#This Row],[Cantidad]],VENTAS[[#This Row],[Total]])</f>
        <v>17.204999999999998</v>
      </c>
      <c r="L113" s="6">
        <f>VENTAS[[#This Row],[Total]]-VENTAS[[#This Row],[Comisión 10%]]-VENTAS[[#This Row],[Costo SIN Comision]]</f>
        <v>9.7950000000000017</v>
      </c>
      <c r="M113" s="6"/>
    </row>
    <row r="114" spans="1:13" ht="14" x14ac:dyDescent="0.15">
      <c r="A114" s="23"/>
      <c r="B114" s="4" t="s">
        <v>188</v>
      </c>
      <c r="E114" s="4" t="s">
        <v>182</v>
      </c>
      <c r="F114" t="str">
        <f>IFERROR(VLOOKUP(VENTAS[[#This Row],[Código del producto Vendido]],STOCK[],5,FALSE),"-")</f>
        <v>SHEIN SXY Camiseta con abertura de malla_M</v>
      </c>
      <c r="G114" s="2">
        <v>3</v>
      </c>
      <c r="H114" s="6">
        <v>10</v>
      </c>
      <c r="I114" s="6">
        <f>VENTAS[[#This Row],[Cantidad]]*VENTAS[[#This Row],[Precio Venta]]</f>
        <v>30</v>
      </c>
      <c r="J114" s="6">
        <f>IF(VENTAS[[#This Row],[Nombre del Gestor]]&gt;1,  VENTAS[[#This Row],[Total]]*10%, 0)</f>
        <v>0</v>
      </c>
      <c r="K114" s="6">
        <f>IFERROR(VLOOKUP(VENTAS[[#This Row],[Código del producto Vendido]],STOCK[],16,FALSE)*VENTAS[[#This Row],[Cantidad]] + VLOOKUP(VENTAS[[#This Row],[Código del producto Vendido]],STOCK[],19,FALSE)*VENTAS[[#This Row],[Cantidad]],VENTAS[[#This Row],[Total]])</f>
        <v>16.329999999999998</v>
      </c>
      <c r="L114" s="6">
        <f>VENTAS[[#This Row],[Total]]-VENTAS[[#This Row],[Comisión 10%]]-VENTAS[[#This Row],[Costo SIN Comision]]</f>
        <v>13.670000000000002</v>
      </c>
      <c r="M114" s="6"/>
    </row>
    <row r="115" spans="1:13" ht="14" x14ac:dyDescent="0.15">
      <c r="A115" s="23"/>
      <c r="B115" s="4" t="s">
        <v>188</v>
      </c>
      <c r="E115" s="4" t="s">
        <v>183</v>
      </c>
      <c r="F115" t="str">
        <f>IFERROR(VLOOKUP(VENTAS[[#This Row],[Código del producto Vendido]],STOCK[],5,FALSE),"-")</f>
        <v>SHEIN SXY Camiseta con abertura de malla_S</v>
      </c>
      <c r="G115" s="2">
        <v>3</v>
      </c>
      <c r="H115" s="6">
        <v>10</v>
      </c>
      <c r="I115" s="6">
        <f>VENTAS[[#This Row],[Cantidad]]*VENTAS[[#This Row],[Precio Venta]]</f>
        <v>30</v>
      </c>
      <c r="J115" s="6">
        <f>IF(VENTAS[[#This Row],[Nombre del Gestor]]&gt;1,  VENTAS[[#This Row],[Total]]*10%, 0)</f>
        <v>0</v>
      </c>
      <c r="K115" s="6">
        <f>IFERROR(VLOOKUP(VENTAS[[#This Row],[Código del producto Vendido]],STOCK[],16,FALSE)*VENTAS[[#This Row],[Cantidad]] + VLOOKUP(VENTAS[[#This Row],[Código del producto Vendido]],STOCK[],19,FALSE)*VENTAS[[#This Row],[Cantidad]],VENTAS[[#This Row],[Total]])</f>
        <v>16.329999999999998</v>
      </c>
      <c r="L115" s="6">
        <f>VENTAS[[#This Row],[Total]]-VENTAS[[#This Row],[Comisión 10%]]-VENTAS[[#This Row],[Costo SIN Comision]]</f>
        <v>13.670000000000002</v>
      </c>
      <c r="M115" s="6"/>
    </row>
    <row r="116" spans="1:13" ht="14" x14ac:dyDescent="0.15">
      <c r="A116" s="23"/>
      <c r="B116" s="4" t="s">
        <v>188</v>
      </c>
      <c r="E116" s="4" t="s">
        <v>184</v>
      </c>
      <c r="F116" t="str">
        <f>IFERROR(VLOOKUP(VENTAS[[#This Row],[Código del producto Vendido]],STOCK[],5,FALSE),"-")</f>
        <v>SHEIN SXY Camiseta con abertura de malla_XS</v>
      </c>
      <c r="G116" s="2">
        <v>3</v>
      </c>
      <c r="H116" s="6">
        <v>9</v>
      </c>
      <c r="I116" s="6">
        <f>VENTAS[[#This Row],[Cantidad]]*VENTAS[[#This Row],[Precio Venta]]</f>
        <v>27</v>
      </c>
      <c r="J116" s="6">
        <f>IF(VENTAS[[#This Row],[Nombre del Gestor]]&gt;1,  VENTAS[[#This Row],[Total]]*10%, 0)</f>
        <v>0</v>
      </c>
      <c r="K116" s="6">
        <f>IFERROR(VLOOKUP(VENTAS[[#This Row],[Código del producto Vendido]],STOCK[],16,FALSE)*VENTAS[[#This Row],[Cantidad]] + VLOOKUP(VENTAS[[#This Row],[Código del producto Vendido]],STOCK[],19,FALSE)*VENTAS[[#This Row],[Cantidad]],VENTAS[[#This Row],[Total]])</f>
        <v>16.329999999999998</v>
      </c>
      <c r="L116" s="6">
        <f>VENTAS[[#This Row],[Total]]-VENTAS[[#This Row],[Comisión 10%]]-VENTAS[[#This Row],[Costo SIN Comision]]</f>
        <v>10.670000000000002</v>
      </c>
      <c r="M116" s="6"/>
    </row>
    <row r="117" spans="1:13" ht="14" x14ac:dyDescent="0.15">
      <c r="A117" s="23"/>
      <c r="B117" s="4" t="s">
        <v>188</v>
      </c>
      <c r="E117" s="4" t="s">
        <v>177</v>
      </c>
      <c r="F117" t="str">
        <f>IFERROR(VLOOKUP(VENTAS[[#This Row],[Código del producto Vendido]],STOCK[],5,FALSE),"-")</f>
        <v>-</v>
      </c>
      <c r="G117" s="2">
        <v>1</v>
      </c>
      <c r="H117" s="6">
        <v>9</v>
      </c>
      <c r="I117" s="6">
        <f>VENTAS[[#This Row],[Cantidad]]*VENTAS[[#This Row],[Precio Venta]]</f>
        <v>9</v>
      </c>
      <c r="J117" s="6">
        <f>IF(VENTAS[[#This Row],[Nombre del Gestor]]&gt;1,  VENTAS[[#This Row],[Total]]*10%, 0)</f>
        <v>0</v>
      </c>
      <c r="K117" s="6">
        <f>IFERROR(VLOOKUP(VENTAS[[#This Row],[Código del producto Vendido]],STOCK[],16,FALSE)*VENTAS[[#This Row],[Cantidad]] + VLOOKUP(VENTAS[[#This Row],[Código del producto Vendido]],STOCK[],19,FALSE)*VENTAS[[#This Row],[Cantidad]],VENTAS[[#This Row],[Total]])</f>
        <v>9</v>
      </c>
      <c r="L117" s="6">
        <f>VENTAS[[#This Row],[Total]]-VENTAS[[#This Row],[Comisión 10%]]-VENTAS[[#This Row],[Costo SIN Comision]]</f>
        <v>0</v>
      </c>
      <c r="M117" s="6"/>
    </row>
    <row r="118" spans="1:13" ht="14" x14ac:dyDescent="0.15">
      <c r="A118" s="23"/>
      <c r="B118" s="4" t="s">
        <v>188</v>
      </c>
      <c r="E118" s="4" t="s">
        <v>199</v>
      </c>
      <c r="F118" t="str">
        <f>IFERROR(VLOOKUP(VENTAS[[#This Row],[Código del producto Vendido]],STOCK[],5,FALSE),"-")</f>
        <v>-</v>
      </c>
      <c r="G118" s="2">
        <v>1</v>
      </c>
      <c r="H118" s="6">
        <v>10</v>
      </c>
      <c r="I118" s="6">
        <f>VENTAS[[#This Row],[Cantidad]]*VENTAS[[#This Row],[Precio Venta]]</f>
        <v>10</v>
      </c>
      <c r="J118" s="6">
        <f>IF(VENTAS[[#This Row],[Nombre del Gestor]]&gt;1,  VENTAS[[#This Row],[Total]]*10%, 0)</f>
        <v>0</v>
      </c>
      <c r="K118" s="6">
        <f>IFERROR(VLOOKUP(VENTAS[[#This Row],[Código del producto Vendido]],STOCK[],16,FALSE)*VENTAS[[#This Row],[Cantidad]] + VLOOKUP(VENTAS[[#This Row],[Código del producto Vendido]],STOCK[],19,FALSE)*VENTAS[[#This Row],[Cantidad]],VENTAS[[#This Row],[Total]])</f>
        <v>10</v>
      </c>
      <c r="L118" s="6">
        <f>VENTAS[[#This Row],[Total]]-VENTAS[[#This Row],[Comisión 10%]]-VENTAS[[#This Row],[Costo SIN Comision]]</f>
        <v>0</v>
      </c>
      <c r="M118" s="6"/>
    </row>
    <row r="119" spans="1:13" ht="14" x14ac:dyDescent="0.15">
      <c r="A119" s="23"/>
      <c r="B119" s="4" t="s">
        <v>188</v>
      </c>
      <c r="E119" s="4" t="s">
        <v>179</v>
      </c>
      <c r="F119" t="str">
        <f>IFERROR(VLOOKUP(VENTAS[[#This Row],[Código del producto Vendido]],STOCK[],5,FALSE),"-")</f>
        <v>-</v>
      </c>
      <c r="G119" s="2">
        <v>2</v>
      </c>
      <c r="H119" s="6">
        <v>9</v>
      </c>
      <c r="I119" s="6">
        <f>VENTAS[[#This Row],[Cantidad]]*VENTAS[[#This Row],[Precio Venta]]</f>
        <v>18</v>
      </c>
      <c r="J119" s="6">
        <f>IF(VENTAS[[#This Row],[Nombre del Gestor]]&gt;1,  VENTAS[[#This Row],[Total]]*10%, 0)</f>
        <v>0</v>
      </c>
      <c r="K119" s="6">
        <f>IFERROR(VLOOKUP(VENTAS[[#This Row],[Código del producto Vendido]],STOCK[],16,FALSE)*VENTAS[[#This Row],[Cantidad]] + VLOOKUP(VENTAS[[#This Row],[Código del producto Vendido]],STOCK[],19,FALSE)*VENTAS[[#This Row],[Cantidad]],VENTAS[[#This Row],[Total]])</f>
        <v>18</v>
      </c>
      <c r="L119" s="6">
        <f>VENTAS[[#This Row],[Total]]-VENTAS[[#This Row],[Comisión 10%]]-VENTAS[[#This Row],[Costo SIN Comision]]</f>
        <v>0</v>
      </c>
      <c r="M119" s="6"/>
    </row>
    <row r="120" spans="1:13" ht="14" x14ac:dyDescent="0.15">
      <c r="A120" s="23"/>
      <c r="B120" s="4" t="s">
        <v>188</v>
      </c>
      <c r="E120" s="4" t="s">
        <v>180</v>
      </c>
      <c r="F120" t="str">
        <f>IFERROR(VLOOKUP(VENTAS[[#This Row],[Código del producto Vendido]],STOCK[],5,FALSE),"-")</f>
        <v>-</v>
      </c>
      <c r="G120" s="2">
        <v>2</v>
      </c>
      <c r="H120" s="6">
        <v>9</v>
      </c>
      <c r="I120" s="6">
        <f>VENTAS[[#This Row],[Cantidad]]*VENTAS[[#This Row],[Precio Venta]]</f>
        <v>18</v>
      </c>
      <c r="J120" s="6">
        <f>IF(VENTAS[[#This Row],[Nombre del Gestor]]&gt;1,  VENTAS[[#This Row],[Total]]*10%, 0)</f>
        <v>0</v>
      </c>
      <c r="K120" s="6">
        <f>IFERROR(VLOOKUP(VENTAS[[#This Row],[Código del producto Vendido]],STOCK[],16,FALSE)*VENTAS[[#This Row],[Cantidad]] + VLOOKUP(VENTAS[[#This Row],[Código del producto Vendido]],STOCK[],19,FALSE)*VENTAS[[#This Row],[Cantidad]],VENTAS[[#This Row],[Total]])</f>
        <v>18</v>
      </c>
      <c r="L120" s="6">
        <f>VENTAS[[#This Row],[Total]]-VENTAS[[#This Row],[Comisión 10%]]-VENTAS[[#This Row],[Costo SIN Comision]]</f>
        <v>0</v>
      </c>
      <c r="M120" s="6"/>
    </row>
    <row r="121" spans="1:13" ht="14" x14ac:dyDescent="0.15">
      <c r="A121" s="23"/>
      <c r="B121" s="4" t="s">
        <v>188</v>
      </c>
      <c r="E121" s="4" t="s">
        <v>746</v>
      </c>
      <c r="F121" t="str">
        <f>IFERROR(VLOOKUP(VENTAS[[#This Row],[Código del producto Vendido]],STOCK[],5,FALSE),"-")</f>
        <v>Camiseta corta de manga farol</v>
      </c>
      <c r="G121" s="2">
        <v>2</v>
      </c>
      <c r="H121" s="6">
        <v>9</v>
      </c>
      <c r="I121" s="6">
        <f>VENTAS[[#This Row],[Cantidad]]*VENTAS[[#This Row],[Precio Venta]]</f>
        <v>18</v>
      </c>
      <c r="J121" s="6">
        <f>IF(VENTAS[[#This Row],[Nombre del Gestor]]&gt;1,  VENTAS[[#This Row],[Total]]*10%, 0)</f>
        <v>0</v>
      </c>
      <c r="K121" s="6">
        <f>IFERROR(VLOOKUP(VENTAS[[#This Row],[Código del producto Vendido]],STOCK[],16,FALSE)*VENTAS[[#This Row],[Cantidad]] + VLOOKUP(VENTAS[[#This Row],[Código del producto Vendido]],STOCK[],19,FALSE)*VENTAS[[#This Row],[Cantidad]],VENTAS[[#This Row],[Total]])</f>
        <v>11.47</v>
      </c>
      <c r="L121" s="6">
        <f>VENTAS[[#This Row],[Total]]-VENTAS[[#This Row],[Comisión 10%]]-VENTAS[[#This Row],[Costo SIN Comision]]</f>
        <v>6.5299999999999994</v>
      </c>
      <c r="M121" s="6"/>
    </row>
    <row r="122" spans="1:13" ht="14" x14ac:dyDescent="0.15">
      <c r="A122" s="23"/>
      <c r="B122" s="4" t="s">
        <v>188</v>
      </c>
      <c r="E122" s="4" t="s">
        <v>181</v>
      </c>
      <c r="F122" t="str">
        <f>IFERROR(VLOOKUP(VENTAS[[#This Row],[Código del producto Vendido]],STOCK[],5,FALSE),"-")</f>
        <v>-</v>
      </c>
      <c r="G122" s="2">
        <v>1</v>
      </c>
      <c r="H122" s="6">
        <v>9</v>
      </c>
      <c r="I122" s="6">
        <f>VENTAS[[#This Row],[Cantidad]]*VENTAS[[#This Row],[Precio Venta]]</f>
        <v>9</v>
      </c>
      <c r="J122" s="6">
        <f>IF(VENTAS[[#This Row],[Nombre del Gestor]]&gt;1,  VENTAS[[#This Row],[Total]]*10%, 0)</f>
        <v>0</v>
      </c>
      <c r="K122" s="6">
        <f>IFERROR(VLOOKUP(VENTAS[[#This Row],[Código del producto Vendido]],STOCK[],16,FALSE)*VENTAS[[#This Row],[Cantidad]] + VLOOKUP(VENTAS[[#This Row],[Código del producto Vendido]],STOCK[],19,FALSE)*VENTAS[[#This Row],[Cantidad]],VENTAS[[#This Row],[Total]])</f>
        <v>9</v>
      </c>
      <c r="L122" s="6">
        <f>VENTAS[[#This Row],[Total]]-VENTAS[[#This Row],[Comisión 10%]]-VENTAS[[#This Row],[Costo SIN Comision]]</f>
        <v>0</v>
      </c>
      <c r="M122" s="6"/>
    </row>
    <row r="123" spans="1:13" ht="14" x14ac:dyDescent="0.15">
      <c r="A123" s="23"/>
      <c r="B123" s="4" t="s">
        <v>188</v>
      </c>
      <c r="E123" s="4" t="s">
        <v>745</v>
      </c>
      <c r="F123" t="str">
        <f>IFERROR(VLOOKUP(VENTAS[[#This Row],[Código del producto Vendido]],STOCK[],5,FALSE),"-")</f>
        <v>Camiseta corta de manga farol</v>
      </c>
      <c r="G123" s="2">
        <v>2</v>
      </c>
      <c r="H123" s="6">
        <v>9</v>
      </c>
      <c r="I123" s="6">
        <f>VENTAS[[#This Row],[Cantidad]]*VENTAS[[#This Row],[Precio Venta]]</f>
        <v>18</v>
      </c>
      <c r="J123" s="6">
        <f>IF(VENTAS[[#This Row],[Nombre del Gestor]]&gt;1,  VENTAS[[#This Row],[Total]]*10%, 0)</f>
        <v>0</v>
      </c>
      <c r="K123" s="6">
        <f>IFERROR(VLOOKUP(VENTAS[[#This Row],[Código del producto Vendido]],STOCK[],16,FALSE)*VENTAS[[#This Row],[Cantidad]] + VLOOKUP(VENTAS[[#This Row],[Código del producto Vendido]],STOCK[],19,FALSE)*VENTAS[[#This Row],[Cantidad]],VENTAS[[#This Row],[Total]])</f>
        <v>11.47</v>
      </c>
      <c r="L123" s="6">
        <f>VENTAS[[#This Row],[Total]]-VENTAS[[#This Row],[Comisión 10%]]-VENTAS[[#This Row],[Costo SIN Comision]]</f>
        <v>6.5299999999999994</v>
      </c>
      <c r="M123" s="6"/>
    </row>
    <row r="124" spans="1:13" ht="14" x14ac:dyDescent="0.15">
      <c r="A124" s="23"/>
      <c r="B124" s="4" t="s">
        <v>188</v>
      </c>
      <c r="E124" s="4" t="s">
        <v>178</v>
      </c>
      <c r="F124" t="str">
        <f>IFERROR(VLOOKUP(VENTAS[[#This Row],[Código del producto Vendido]],STOCK[],5,FALSE),"-")</f>
        <v>-</v>
      </c>
      <c r="G124" s="2">
        <v>1</v>
      </c>
      <c r="H124" s="6">
        <v>9</v>
      </c>
      <c r="I124" s="6">
        <f>VENTAS[[#This Row],[Cantidad]]*VENTAS[[#This Row],[Precio Venta]]</f>
        <v>9</v>
      </c>
      <c r="J124" s="6">
        <f>IF(VENTAS[[#This Row],[Nombre del Gestor]]&gt;1,  VENTAS[[#This Row],[Total]]*10%, 0)</f>
        <v>0</v>
      </c>
      <c r="K124" s="6">
        <f>IFERROR(VLOOKUP(VENTAS[[#This Row],[Código del producto Vendido]],STOCK[],16,FALSE)*VENTAS[[#This Row],[Cantidad]] + VLOOKUP(VENTAS[[#This Row],[Código del producto Vendido]],STOCK[],19,FALSE)*VENTAS[[#This Row],[Cantidad]],VENTAS[[#This Row],[Total]])</f>
        <v>9</v>
      </c>
      <c r="L124" s="6">
        <f>VENTAS[[#This Row],[Total]]-VENTAS[[#This Row],[Comisión 10%]]-VENTAS[[#This Row],[Costo SIN Comision]]</f>
        <v>0</v>
      </c>
      <c r="M124" s="6"/>
    </row>
    <row r="125" spans="1:13" ht="14" x14ac:dyDescent="0.15">
      <c r="A125" s="23"/>
      <c r="B125" s="4" t="s">
        <v>188</v>
      </c>
      <c r="E125" s="4" t="s">
        <v>734</v>
      </c>
      <c r="F125" t="str">
        <f>IFERROR(VLOOKUP(VENTAS[[#This Row],[Código del producto Vendido]],STOCK[],5,FALSE),"-")</f>
        <v>Top corto manga farol</v>
      </c>
      <c r="G125" s="2">
        <v>2</v>
      </c>
      <c r="H125" s="6">
        <v>9</v>
      </c>
      <c r="I125" s="6">
        <f>VENTAS[[#This Row],[Cantidad]]*VENTAS[[#This Row],[Precio Venta]]</f>
        <v>18</v>
      </c>
      <c r="J125" s="6">
        <f>IF(VENTAS[[#This Row],[Nombre del Gestor]]&gt;1,  VENTAS[[#This Row],[Total]]*10%, 0)</f>
        <v>0</v>
      </c>
      <c r="K125" s="6">
        <f>IFERROR(VLOOKUP(VENTAS[[#This Row],[Código del producto Vendido]],STOCK[],16,FALSE)*VENTAS[[#This Row],[Cantidad]] + VLOOKUP(VENTAS[[#This Row],[Código del producto Vendido]],STOCK[],19,FALSE)*VENTAS[[#This Row],[Cantidad]],VENTAS[[#This Row],[Total]])</f>
        <v>11.47</v>
      </c>
      <c r="L125" s="6">
        <f>VENTAS[[#This Row],[Total]]-VENTAS[[#This Row],[Comisión 10%]]-VENTAS[[#This Row],[Costo SIN Comision]]</f>
        <v>6.5299999999999994</v>
      </c>
      <c r="M125" s="6"/>
    </row>
    <row r="126" spans="1:13" ht="14" x14ac:dyDescent="0.15">
      <c r="A126" s="23"/>
      <c r="B126" s="4" t="s">
        <v>188</v>
      </c>
      <c r="E126" s="4" t="s">
        <v>222</v>
      </c>
      <c r="F126" t="str">
        <f>IFERROR(VLOOKUP(VENTAS[[#This Row],[Código del producto Vendido]],STOCK[],5,FALSE),"-")</f>
        <v>Top de hombros descubiertos unicolor ribete con fruncido_S</v>
      </c>
      <c r="G126" s="2">
        <v>3</v>
      </c>
      <c r="H126" s="6">
        <v>12</v>
      </c>
      <c r="I126" s="6">
        <f>VENTAS[[#This Row],[Cantidad]]*VENTAS[[#This Row],[Precio Venta]]</f>
        <v>36</v>
      </c>
      <c r="J126" s="6">
        <f>IF(VENTAS[[#This Row],[Nombre del Gestor]]&gt;1,  VENTAS[[#This Row],[Total]]*10%, 0)</f>
        <v>0</v>
      </c>
      <c r="K126" s="6">
        <f>IFERROR(VLOOKUP(VENTAS[[#This Row],[Código del producto Vendido]],STOCK[],16,FALSE)*VENTAS[[#This Row],[Cantidad]] + VLOOKUP(VENTAS[[#This Row],[Código del producto Vendido]],STOCK[],19,FALSE)*VENTAS[[#This Row],[Cantidad]],VENTAS[[#This Row],[Total]])</f>
        <v>15.275</v>
      </c>
      <c r="L126" s="6">
        <f>VENTAS[[#This Row],[Total]]-VENTAS[[#This Row],[Comisión 10%]]-VENTAS[[#This Row],[Costo SIN Comision]]</f>
        <v>20.725000000000001</v>
      </c>
      <c r="M126" s="6"/>
    </row>
    <row r="127" spans="1:13" ht="14" x14ac:dyDescent="0.15">
      <c r="A127" s="23">
        <v>45045</v>
      </c>
      <c r="C127" s="4" t="s">
        <v>226</v>
      </c>
      <c r="D127" s="4"/>
      <c r="E127" s="4" t="s">
        <v>206</v>
      </c>
      <c r="F127" t="str">
        <f>IFERROR(VLOOKUP(VENTAS[[#This Row],[Código del producto Vendido]],STOCK[],5,FALSE),"-")</f>
        <v>Pareo pantalón</v>
      </c>
      <c r="G127" s="2">
        <v>1</v>
      </c>
      <c r="H127" s="6">
        <v>15</v>
      </c>
      <c r="I127" s="6">
        <f>VENTAS[[#This Row],[Cantidad]]*VENTAS[[#This Row],[Precio Venta]]</f>
        <v>15</v>
      </c>
      <c r="J127" s="6">
        <f>IF(VENTAS[[#This Row],[Nombre del Gestor]]&gt;1,  VENTAS[[#This Row],[Total]]*10%, 0)</f>
        <v>0</v>
      </c>
      <c r="K127" s="6">
        <f>IFERROR(VLOOKUP(VENTAS[[#This Row],[Código del producto Vendido]],STOCK[],16,FALSE)*VENTAS[[#This Row],[Cantidad]] + VLOOKUP(VENTAS[[#This Row],[Código del producto Vendido]],STOCK[],19,FALSE)*VENTAS[[#This Row],[Cantidad]],VENTAS[[#This Row],[Total]])</f>
        <v>10.063333333333333</v>
      </c>
      <c r="L127" s="6">
        <f>VENTAS[[#This Row],[Total]]-VENTAS[[#This Row],[Comisión 10%]]-VENTAS[[#This Row],[Costo SIN Comision]]</f>
        <v>4.9366666666666674</v>
      </c>
      <c r="M127" s="6"/>
    </row>
    <row r="128" spans="1:13" ht="14" x14ac:dyDescent="0.15">
      <c r="A128" s="23">
        <v>45045</v>
      </c>
      <c r="C128" s="4" t="s">
        <v>227</v>
      </c>
      <c r="D128" s="4"/>
      <c r="E128" s="4" t="s">
        <v>221</v>
      </c>
      <c r="F128" t="str">
        <f>IFERROR(VLOOKUP(VENTAS[[#This Row],[Código del producto Vendido]],STOCK[],5,FALSE),"-")</f>
        <v>Bañador con estampado de girasol con cover up</v>
      </c>
      <c r="G128" s="2">
        <v>1</v>
      </c>
      <c r="H128" s="6">
        <v>20</v>
      </c>
      <c r="I128" s="6">
        <f>VENTAS[[#This Row],[Cantidad]]*VENTAS[[#This Row],[Precio Venta]]</f>
        <v>20</v>
      </c>
      <c r="J128" s="6">
        <f>IF(VENTAS[[#This Row],[Nombre del Gestor]]&gt;1,  VENTAS[[#This Row],[Total]]*10%, 0)</f>
        <v>0</v>
      </c>
      <c r="K128" s="6">
        <f>IFERROR(VLOOKUP(VENTAS[[#This Row],[Código del producto Vendido]],STOCK[],16,FALSE)*VENTAS[[#This Row],[Cantidad]] + VLOOKUP(VENTAS[[#This Row],[Código del producto Vendido]],STOCK[],19,FALSE)*VENTAS[[#This Row],[Cantidad]],VENTAS[[#This Row],[Total]])</f>
        <v>12.805</v>
      </c>
      <c r="L128" s="6">
        <f>VENTAS[[#This Row],[Total]]-VENTAS[[#This Row],[Comisión 10%]]-VENTAS[[#This Row],[Costo SIN Comision]]</f>
        <v>7.1950000000000003</v>
      </c>
      <c r="M128" s="6"/>
    </row>
    <row r="129" spans="1:13" ht="28" x14ac:dyDescent="0.15">
      <c r="A129" s="23">
        <v>45045</v>
      </c>
      <c r="C129" s="4" t="s">
        <v>228</v>
      </c>
      <c r="D129" s="4"/>
      <c r="E129" s="4" t="s">
        <v>150</v>
      </c>
      <c r="F129" t="str">
        <f>IFERROR(VLOOKUP(VENTAS[[#This Row],[Código del producto Vendido]],STOCK[],5,FALSE),"-")</f>
        <v>Vestido pecho con fruncido cruzado cintura con estampado floral_L</v>
      </c>
      <c r="G129" s="2">
        <v>1</v>
      </c>
      <c r="H129" s="6">
        <v>15</v>
      </c>
      <c r="I129" s="6">
        <f>VENTAS[[#This Row],[Cantidad]]*VENTAS[[#This Row],[Precio Venta]]</f>
        <v>15</v>
      </c>
      <c r="J129" s="6">
        <f>IF(VENTAS[[#This Row],[Nombre del Gestor]]&gt;1,  VENTAS[[#This Row],[Total]]*10%, 0)</f>
        <v>0</v>
      </c>
      <c r="K129" s="6">
        <f>IFERROR(VLOOKUP(VENTAS[[#This Row],[Código del producto Vendido]],STOCK[],16,FALSE)*VENTAS[[#This Row],[Cantidad]] + VLOOKUP(VENTAS[[#This Row],[Código del producto Vendido]],STOCK[],19,FALSE)*VENTAS[[#This Row],[Cantidad]],VENTAS[[#This Row],[Total]])</f>
        <v>10.722222222222221</v>
      </c>
      <c r="L129" s="6">
        <f>VENTAS[[#This Row],[Total]]-VENTAS[[#This Row],[Comisión 10%]]-VENTAS[[#This Row],[Costo SIN Comision]]</f>
        <v>4.2777777777777786</v>
      </c>
      <c r="M129" s="6"/>
    </row>
    <row r="130" spans="1:13" ht="14" x14ac:dyDescent="0.15">
      <c r="A130" s="23">
        <v>45045</v>
      </c>
      <c r="C130" s="4" t="s">
        <v>229</v>
      </c>
      <c r="D130" s="4"/>
      <c r="E130" s="4" t="s">
        <v>741</v>
      </c>
      <c r="F130" t="str">
        <f>IFERROR(VLOOKUP(VENTAS[[#This Row],[Código del producto Vendido]],STOCK[],5,FALSE),"-")</f>
        <v>Vestido floral de mangas farol</v>
      </c>
      <c r="G130" s="2">
        <v>1</v>
      </c>
      <c r="H130" s="6">
        <v>15</v>
      </c>
      <c r="I130" s="6">
        <f>VENTAS[[#This Row],[Cantidad]]*VENTAS[[#This Row],[Precio Venta]]</f>
        <v>15</v>
      </c>
      <c r="J130" s="6">
        <f>IF(VENTAS[[#This Row],[Nombre del Gestor]]&gt;1,  VENTAS[[#This Row],[Total]]*10%, 0)</f>
        <v>0</v>
      </c>
      <c r="K130" s="6">
        <f>IFERROR(VLOOKUP(VENTAS[[#This Row],[Código del producto Vendido]],STOCK[],16,FALSE)*VENTAS[[#This Row],[Cantidad]] + VLOOKUP(VENTAS[[#This Row],[Código del producto Vendido]],STOCK[],19,FALSE)*VENTAS[[#This Row],[Cantidad]],VENTAS[[#This Row],[Total]])</f>
        <v>10.722222222222221</v>
      </c>
      <c r="L130" s="6">
        <f>VENTAS[[#This Row],[Total]]-VENTAS[[#This Row],[Comisión 10%]]-VENTAS[[#This Row],[Costo SIN Comision]]</f>
        <v>4.2777777777777786</v>
      </c>
      <c r="M130" s="6"/>
    </row>
    <row r="131" spans="1:13" ht="14" x14ac:dyDescent="0.15">
      <c r="A131" s="23">
        <v>45045</v>
      </c>
      <c r="C131" s="4" t="s">
        <v>230</v>
      </c>
      <c r="D131" s="4"/>
      <c r="E131" s="4" t="s">
        <v>159</v>
      </c>
      <c r="F131" t="str">
        <f>IFERROR(VLOOKUP(VENTAS[[#This Row],[Código del producto Vendido]],STOCK[],5,FALSE),"-")</f>
        <v>Vestido floral de manga farol escote corazón con cordón lateral_S</v>
      </c>
      <c r="G131" s="2">
        <v>1</v>
      </c>
      <c r="H131" s="6">
        <v>15</v>
      </c>
      <c r="I131" s="6">
        <f>VENTAS[[#This Row],[Cantidad]]*VENTAS[[#This Row],[Precio Venta]]</f>
        <v>15</v>
      </c>
      <c r="J131" s="6">
        <f>IF(VENTAS[[#This Row],[Nombre del Gestor]]&gt;1,  VENTAS[[#This Row],[Total]]*10%, 0)</f>
        <v>0</v>
      </c>
      <c r="K131" s="6">
        <f>IFERROR(VLOOKUP(VENTAS[[#This Row],[Código del producto Vendido]],STOCK[],16,FALSE)*VENTAS[[#This Row],[Cantidad]] + VLOOKUP(VENTAS[[#This Row],[Código del producto Vendido]],STOCK[],19,FALSE)*VENTAS[[#This Row],[Cantidad]],VENTAS[[#This Row],[Total]])</f>
        <v>10.722222222222221</v>
      </c>
      <c r="L131" s="6">
        <f>VENTAS[[#This Row],[Total]]-VENTAS[[#This Row],[Comisión 10%]]-VENTAS[[#This Row],[Costo SIN Comision]]</f>
        <v>4.2777777777777786</v>
      </c>
      <c r="M131" s="6"/>
    </row>
    <row r="132" spans="1:13" ht="14" x14ac:dyDescent="0.15">
      <c r="A132" s="23"/>
      <c r="B132" s="4" t="s">
        <v>188</v>
      </c>
      <c r="E132" s="4" t="s">
        <v>215</v>
      </c>
      <c r="F132" t="str">
        <f>IFERROR(VLOOKUP(VENTAS[[#This Row],[Código del producto Vendido]],STOCK[],5,FALSE),"-")</f>
        <v>Top acanalado sin mangas</v>
      </c>
      <c r="G132" s="2">
        <v>5</v>
      </c>
      <c r="H132" s="6">
        <v>9</v>
      </c>
      <c r="I132" s="6">
        <f>VENTAS[[#This Row],[Cantidad]]*VENTAS[[#This Row],[Precio Venta]]</f>
        <v>45</v>
      </c>
      <c r="J132" s="6">
        <f>IF(VENTAS[[#This Row],[Nombre del Gestor]]&gt;1,  VENTAS[[#This Row],[Total]]*10%, 0)</f>
        <v>0</v>
      </c>
      <c r="K132" s="6">
        <f>IFERROR(VLOOKUP(VENTAS[[#This Row],[Código del producto Vendido]],STOCK[],16,FALSE)*VENTAS[[#This Row],[Cantidad]] + VLOOKUP(VENTAS[[#This Row],[Código del producto Vendido]],STOCK[],19,FALSE)*VENTAS[[#This Row],[Cantidad]],VENTAS[[#This Row],[Total]])</f>
        <v>25.111111111111111</v>
      </c>
      <c r="L132" s="6">
        <f>VENTAS[[#This Row],[Total]]-VENTAS[[#This Row],[Comisión 10%]]-VENTAS[[#This Row],[Costo SIN Comision]]</f>
        <v>19.888888888888889</v>
      </c>
      <c r="M132" s="6"/>
    </row>
    <row r="133" spans="1:13" ht="14" x14ac:dyDescent="0.15">
      <c r="A133" s="23"/>
      <c r="B133" s="4" t="s">
        <v>188</v>
      </c>
      <c r="E133" s="4" t="s">
        <v>216</v>
      </c>
      <c r="F133" t="str">
        <f>IFERROR(VLOOKUP(VENTAS[[#This Row],[Código del producto Vendido]],STOCK[],5,FALSE),"-")</f>
        <v>Top acanalado sin mangas</v>
      </c>
      <c r="G133" s="2">
        <v>5</v>
      </c>
      <c r="H133" s="6">
        <v>9</v>
      </c>
      <c r="I133" s="6">
        <f>VENTAS[[#This Row],[Cantidad]]*VENTAS[[#This Row],[Precio Venta]]</f>
        <v>45</v>
      </c>
      <c r="J133" s="6">
        <f>IF(VENTAS[[#This Row],[Nombre del Gestor]]&gt;1,  VENTAS[[#This Row],[Total]]*10%, 0)</f>
        <v>0</v>
      </c>
      <c r="K133" s="6">
        <f>IFERROR(VLOOKUP(VENTAS[[#This Row],[Código del producto Vendido]],STOCK[],16,FALSE)*VENTAS[[#This Row],[Cantidad]] + VLOOKUP(VENTAS[[#This Row],[Código del producto Vendido]],STOCK[],19,FALSE)*VENTAS[[#This Row],[Cantidad]],VENTAS[[#This Row],[Total]])</f>
        <v>25.111111111111111</v>
      </c>
      <c r="L133" s="6">
        <f>VENTAS[[#This Row],[Total]]-VENTAS[[#This Row],[Comisión 10%]]-VENTAS[[#This Row],[Costo SIN Comision]]</f>
        <v>19.888888888888889</v>
      </c>
      <c r="M133" s="6"/>
    </row>
    <row r="134" spans="1:13" ht="14" x14ac:dyDescent="0.15">
      <c r="A134" s="22">
        <v>45047</v>
      </c>
      <c r="B134" s="4"/>
      <c r="C134" s="4" t="s">
        <v>236</v>
      </c>
      <c r="D134" s="4"/>
      <c r="E134" s="4" t="s">
        <v>220</v>
      </c>
      <c r="F134" t="str">
        <f>IFERROR(VLOOKUP(VENTAS[[#This Row],[Código del producto Vendido]],STOCK[],5,FALSE),"-")</f>
        <v>Bañador chicas con estampado de letra con cremallera</v>
      </c>
      <c r="G134" s="2">
        <v>1</v>
      </c>
      <c r="H134" s="6">
        <v>20</v>
      </c>
      <c r="I134" s="6">
        <f>VENTAS[[#This Row],[Cantidad]]*VENTAS[[#This Row],[Precio Venta]]</f>
        <v>20</v>
      </c>
      <c r="J134" s="6">
        <f>IF(VENTAS[[#This Row],[Nombre del Gestor]]&gt;1,  VENTAS[[#This Row],[Total]]*10%, 0)</f>
        <v>0</v>
      </c>
      <c r="K134" s="6">
        <f>IFERROR(VLOOKUP(VENTAS[[#This Row],[Código del producto Vendido]],STOCK[],16,FALSE)*VENTAS[[#This Row],[Cantidad]] + VLOOKUP(VENTAS[[#This Row],[Código del producto Vendido]],STOCK[],19,FALSE)*VENTAS[[#This Row],[Cantidad]],VENTAS[[#This Row],[Total]])</f>
        <v>14.76611111111111</v>
      </c>
      <c r="L134" s="6">
        <f>VENTAS[[#This Row],[Total]]-VENTAS[[#This Row],[Comisión 10%]]-VENTAS[[#This Row],[Costo SIN Comision]]</f>
        <v>5.2338888888888899</v>
      </c>
      <c r="M134" s="6"/>
    </row>
    <row r="135" spans="1:13" ht="14" x14ac:dyDescent="0.15">
      <c r="A135" s="22">
        <v>45047</v>
      </c>
      <c r="B135" s="4"/>
      <c r="C135" s="4" t="s">
        <v>236</v>
      </c>
      <c r="D135" s="4"/>
      <c r="E135" s="4" t="s">
        <v>191</v>
      </c>
      <c r="F135" t="str">
        <f>IFERROR(VLOOKUP(VENTAS[[#This Row],[Código del producto Vendido]],STOCK[],5,FALSE),"-")</f>
        <v>Sets de Bikini Casual</v>
      </c>
      <c r="G135" s="2">
        <v>1</v>
      </c>
      <c r="H135" s="6">
        <v>25</v>
      </c>
      <c r="I135" s="6">
        <f>VENTAS[[#This Row],[Cantidad]]*VENTAS[[#This Row],[Precio Venta]]</f>
        <v>25</v>
      </c>
      <c r="J135" s="6">
        <f>IF(VENTAS[[#This Row],[Nombre del Gestor]]&gt;1,  VENTAS[[#This Row],[Total]]*10%, 0)</f>
        <v>0</v>
      </c>
      <c r="K135" s="6">
        <f>IFERROR(VLOOKUP(VENTAS[[#This Row],[Código del producto Vendido]],STOCK[],16,FALSE)*VENTAS[[#This Row],[Cantidad]] + VLOOKUP(VENTAS[[#This Row],[Código del producto Vendido]],STOCK[],19,FALSE)*VENTAS[[#This Row],[Cantidad]],VENTAS[[#This Row],[Total]])</f>
        <v>14.42611111111111</v>
      </c>
      <c r="L135" s="6">
        <f>VENTAS[[#This Row],[Total]]-VENTAS[[#This Row],[Comisión 10%]]-VENTAS[[#This Row],[Costo SIN Comision]]</f>
        <v>10.57388888888889</v>
      </c>
      <c r="M135" s="6"/>
    </row>
    <row r="136" spans="1:13" s="14" customFormat="1" ht="14" x14ac:dyDescent="0.15">
      <c r="A136" s="24">
        <v>45047</v>
      </c>
      <c r="B136" s="13"/>
      <c r="C136" s="13" t="s">
        <v>237</v>
      </c>
      <c r="D136" s="13"/>
      <c r="E136" s="13" t="s">
        <v>748</v>
      </c>
      <c r="F136" s="14" t="str">
        <f>IFERROR(VLOOKUP(VENTAS[[#This Row],[Código del producto Vendido]],STOCK[],5,FALSE),"-")</f>
        <v xml:space="preserve">Vestido pecho con fruncido </v>
      </c>
      <c r="G136" s="15">
        <v>1</v>
      </c>
      <c r="H136" s="16">
        <v>15</v>
      </c>
      <c r="I136" s="16">
        <f>VENTAS[[#This Row],[Cantidad]]*VENTAS[[#This Row],[Precio Venta]]</f>
        <v>15</v>
      </c>
      <c r="J136" s="16">
        <f>IF(VENTAS[[#This Row],[Nombre del Gestor]]&gt;1,  VENTAS[[#This Row],[Total]]*10%, 0)</f>
        <v>0</v>
      </c>
      <c r="K136" s="16">
        <f>IFERROR(VLOOKUP(VENTAS[[#This Row],[Código del producto Vendido]],STOCK[],16,FALSE)*VENTAS[[#This Row],[Cantidad]] + VLOOKUP(VENTAS[[#This Row],[Código del producto Vendido]],STOCK[],19,FALSE)*VENTAS[[#This Row],[Cantidad]],VENTAS[[#This Row],[Total]])</f>
        <v>10.722222222222221</v>
      </c>
      <c r="L136" s="6">
        <f>VENTAS[[#This Row],[Total]]-VENTAS[[#This Row],[Comisión 10%]]-VENTAS[[#This Row],[Costo SIN Comision]]</f>
        <v>4.2777777777777786</v>
      </c>
      <c r="M136" s="16"/>
    </row>
    <row r="137" spans="1:13" ht="17" customHeight="1" x14ac:dyDescent="0.15">
      <c r="A137" s="22"/>
      <c r="B137" s="4"/>
      <c r="C137" s="4"/>
      <c r="D137" s="4"/>
      <c r="E137" s="4" t="s">
        <v>39</v>
      </c>
      <c r="F137" t="str">
        <f>IFERROR(VLOOKUP(VENTAS[[#This Row],[Código del producto Vendido]],STOCK[],5,FALSE),"-")</f>
        <v>Bañador color combinado con cremallera_S</v>
      </c>
      <c r="G137" s="2">
        <v>1</v>
      </c>
      <c r="H137" s="6">
        <v>25</v>
      </c>
      <c r="I137" s="6">
        <f>VENTAS[[#This Row],[Cantidad]]*VENTAS[[#This Row],[Precio Venta]]</f>
        <v>25</v>
      </c>
      <c r="J137" s="6">
        <f>IF(VENTAS[[#This Row],[Nombre del Gestor]]&gt;1,  VENTAS[[#This Row],[Total]]*10%, 0)</f>
        <v>0</v>
      </c>
      <c r="K137" s="6">
        <f>IFERROR(VLOOKUP(VENTAS[[#This Row],[Código del producto Vendido]],STOCK[],16,FALSE)*VENTAS[[#This Row],[Cantidad]] + VLOOKUP(VENTAS[[#This Row],[Código del producto Vendido]],STOCK[],19,FALSE)*VENTAS[[#This Row],[Cantidad]],VENTAS[[#This Row],[Total]])</f>
        <v>16.77277777777778</v>
      </c>
      <c r="L137" s="6">
        <f>VENTAS[[#This Row],[Total]]-VENTAS[[#This Row],[Comisión 10%]]-VENTAS[[#This Row],[Costo SIN Comision]]</f>
        <v>8.2272222222222204</v>
      </c>
      <c r="M137" s="6"/>
    </row>
    <row r="138" spans="1:13" ht="14" x14ac:dyDescent="0.15">
      <c r="A138" s="22">
        <v>45048</v>
      </c>
      <c r="B138" s="4"/>
      <c r="C138" s="4"/>
      <c r="D138" s="4"/>
      <c r="E138" s="4" t="s">
        <v>556</v>
      </c>
      <c r="F138" t="str">
        <f>IFERROR(VLOOKUP(VENTAS[[#This Row],[Código del producto Vendido]],STOCK[],5,FALSE),"-")</f>
        <v xml:space="preserve">Pareo falda </v>
      </c>
      <c r="G138" s="2">
        <v>1</v>
      </c>
      <c r="H138" s="6">
        <v>8</v>
      </c>
      <c r="I138" s="6">
        <f>VENTAS[[#This Row],[Cantidad]]*VENTAS[[#This Row],[Precio Venta]]</f>
        <v>8</v>
      </c>
      <c r="J138" s="6">
        <f>IF(VENTAS[[#This Row],[Nombre del Gestor]]&gt;1,  VENTAS[[#This Row],[Total]]*10%, 0)</f>
        <v>0</v>
      </c>
      <c r="K138" s="6">
        <f>IFERROR(VLOOKUP(VENTAS[[#This Row],[Código del producto Vendido]],STOCK[],16,FALSE)*VENTAS[[#This Row],[Cantidad]] + VLOOKUP(VENTAS[[#This Row],[Código del producto Vendido]],STOCK[],19,FALSE)*VENTAS[[#This Row],[Cantidad]],VENTAS[[#This Row],[Total]])</f>
        <v>4.3372222222222225</v>
      </c>
      <c r="L138" s="6">
        <f>VENTAS[[#This Row],[Total]]-VENTAS[[#This Row],[Comisión 10%]]-VENTAS[[#This Row],[Costo SIN Comision]]</f>
        <v>3.6627777777777775</v>
      </c>
      <c r="M138" s="6"/>
    </row>
    <row r="139" spans="1:13" ht="14" x14ac:dyDescent="0.15">
      <c r="A139" s="22">
        <v>45048</v>
      </c>
      <c r="B139" s="4"/>
      <c r="C139" s="4"/>
      <c r="D139" s="4"/>
      <c r="E139" s="4" t="s">
        <v>36</v>
      </c>
      <c r="F139" s="2" t="str">
        <f>IFERROR(VLOOKUP(VENTAS[[#This Row],[Código del producto Vendido]],STOCK[],5,FALSE),"-")</f>
        <v>Bañador de zíper en color combinado</v>
      </c>
      <c r="G139" s="2">
        <v>1</v>
      </c>
      <c r="H139" s="6">
        <v>25</v>
      </c>
      <c r="I139" s="6">
        <f>VENTAS[[#This Row],[Cantidad]]*VENTAS[[#This Row],[Precio Venta]]</f>
        <v>25</v>
      </c>
      <c r="J139" s="6">
        <f>IF(VENTAS[[#This Row],[Nombre del Gestor]]&gt;1,  VENTAS[[#This Row],[Total]]*10%, 0)</f>
        <v>0</v>
      </c>
      <c r="K139" s="6">
        <f>IFERROR(VLOOKUP(VENTAS[[#This Row],[Código del producto Vendido]],STOCK[],16,FALSE)*VENTAS[[#This Row],[Cantidad]] + VLOOKUP(VENTAS[[#This Row],[Código del producto Vendido]],STOCK[],19,FALSE)*VENTAS[[#This Row],[Cantidad]],VENTAS[[#This Row],[Total]])</f>
        <v>19.158888888888889</v>
      </c>
      <c r="L139" s="6">
        <f>VENTAS[[#This Row],[Total]]-VENTAS[[#This Row],[Comisión 10%]]-VENTAS[[#This Row],[Costo SIN Comision]]</f>
        <v>5.8411111111111111</v>
      </c>
      <c r="M139" s="6"/>
    </row>
    <row r="140" spans="1:13" ht="14" x14ac:dyDescent="0.15">
      <c r="A140" s="22">
        <v>45048</v>
      </c>
      <c r="B140" s="4"/>
      <c r="C140" s="4"/>
      <c r="D140" s="4"/>
      <c r="E140" s="4" t="s">
        <v>219</v>
      </c>
      <c r="F140" s="2" t="str">
        <f>IFERROR(VLOOKUP(VENTAS[[#This Row],[Código del producto Vendido]],STOCK[],5,FALSE),"-")</f>
        <v>Bikini chicas estampado tropical</v>
      </c>
      <c r="G140" s="2">
        <v>1</v>
      </c>
      <c r="H140" s="6">
        <v>20</v>
      </c>
      <c r="I140" s="6">
        <f>VENTAS[[#This Row],[Cantidad]]*VENTAS[[#This Row],[Precio Venta]]</f>
        <v>20</v>
      </c>
      <c r="J140" s="6">
        <f>IF(VENTAS[[#This Row],[Nombre del Gestor]]&gt;1,  VENTAS[[#This Row],[Total]]*10%, 0)</f>
        <v>0</v>
      </c>
      <c r="K140" s="6">
        <f>IFERROR(VLOOKUP(VENTAS[[#This Row],[Código del producto Vendido]],STOCK[],16,FALSE)*VENTAS[[#This Row],[Cantidad]] + VLOOKUP(VENTAS[[#This Row],[Código del producto Vendido]],STOCK[],19,FALSE)*VENTAS[[#This Row],[Cantidad]],VENTAS[[#This Row],[Total]])</f>
        <v>12.844444444444445</v>
      </c>
      <c r="L140" s="6">
        <f>VENTAS[[#This Row],[Total]]-VENTAS[[#This Row],[Comisión 10%]]-VENTAS[[#This Row],[Costo SIN Comision]]</f>
        <v>7.155555555555555</v>
      </c>
      <c r="M140" s="6"/>
    </row>
    <row r="141" spans="1:13" ht="14" x14ac:dyDescent="0.15">
      <c r="A141" s="22">
        <v>45051</v>
      </c>
      <c r="B141" s="4"/>
      <c r="C141" s="4" t="s">
        <v>394</v>
      </c>
      <c r="D141" s="4"/>
      <c r="E141" s="4" t="s">
        <v>34</v>
      </c>
      <c r="F141" s="2" t="str">
        <f>IFERROR(VLOOKUP(VENTAS[[#This Row],[Código del producto Vendido]],STOCK[],5,FALSE),"-")</f>
        <v xml:space="preserve">Bañador con tira cruzada </v>
      </c>
      <c r="G141" s="2">
        <v>1</v>
      </c>
      <c r="H141" s="6">
        <v>22</v>
      </c>
      <c r="I141" s="6">
        <f>VENTAS[[#This Row],[Cantidad]]*VENTAS[[#This Row],[Precio Venta]]</f>
        <v>22</v>
      </c>
      <c r="J141" s="6">
        <f>IF(VENTAS[[#This Row],[Nombre del Gestor]]&gt;1,  VENTAS[[#This Row],[Total]]*10%, 0)</f>
        <v>0</v>
      </c>
      <c r="K141" s="6">
        <f>IFERROR(VLOOKUP(VENTAS[[#This Row],[Código del producto Vendido]],STOCK[],16,FALSE)*VENTAS[[#This Row],[Cantidad]] + VLOOKUP(VENTAS[[#This Row],[Código del producto Vendido]],STOCK[],19,FALSE)*VENTAS[[#This Row],[Cantidad]],VENTAS[[#This Row],[Total]])</f>
        <v>14.828333333333333</v>
      </c>
      <c r="L141" s="6">
        <f>VENTAS[[#This Row],[Total]]-VENTAS[[#This Row],[Comisión 10%]]-VENTAS[[#This Row],[Costo SIN Comision]]</f>
        <v>7.1716666666666669</v>
      </c>
      <c r="M141" s="6"/>
    </row>
    <row r="142" spans="1:13" ht="14" x14ac:dyDescent="0.15">
      <c r="A142" s="22">
        <v>45057</v>
      </c>
      <c r="B142" s="4"/>
      <c r="C142" s="4" t="s">
        <v>395</v>
      </c>
      <c r="D142" s="4"/>
      <c r="E142" s="4" t="s">
        <v>46</v>
      </c>
      <c r="F142" s="2" t="str">
        <f>IFERROR(VLOOKUP(VENTAS[[#This Row],[Código del producto Vendido]],STOCK[],5,FALSE),"-")</f>
        <v>Vestido Camisero Elegante</v>
      </c>
      <c r="G142" s="2">
        <v>1</v>
      </c>
      <c r="H142" s="6">
        <v>30</v>
      </c>
      <c r="I142" s="6">
        <f>VENTAS[[#This Row],[Cantidad]]*VENTAS[[#This Row],[Precio Venta]]</f>
        <v>30</v>
      </c>
      <c r="J142" s="6">
        <f>IF(VENTAS[[#This Row],[Nombre del Gestor]]&gt;1,  VENTAS[[#This Row],[Total]]*10%, 0)</f>
        <v>0</v>
      </c>
      <c r="K142" s="6">
        <f>IFERROR(VLOOKUP(VENTAS[[#This Row],[Código del producto Vendido]],STOCK[],16,FALSE)*VENTAS[[#This Row],[Cantidad]] + VLOOKUP(VENTAS[[#This Row],[Código del producto Vendido]],STOCK[],19,FALSE)*VENTAS[[#This Row],[Cantidad]],VENTAS[[#This Row],[Total]])</f>
        <v>18.577222222222222</v>
      </c>
      <c r="L142" s="6">
        <f>VENTAS[[#This Row],[Total]]-VENTAS[[#This Row],[Comisión 10%]]-VENTAS[[#This Row],[Costo SIN Comision]]</f>
        <v>11.422777777777778</v>
      </c>
      <c r="M142" s="6"/>
    </row>
    <row r="143" spans="1:13" ht="17" customHeight="1" x14ac:dyDescent="0.15">
      <c r="A143" s="22">
        <v>45057</v>
      </c>
      <c r="B143" s="4"/>
      <c r="C143" s="4" t="s">
        <v>395</v>
      </c>
      <c r="D143" s="4"/>
      <c r="E143" s="4" t="s">
        <v>19</v>
      </c>
      <c r="F143" s="2" t="str">
        <f>IFERROR(VLOOKUP(VENTAS[[#This Row],[Código del producto Vendido]],STOCK[],5,FALSE),"-")</f>
        <v>Conjunto de cuello profundo con girante delantero con falda</v>
      </c>
      <c r="G143" s="2">
        <v>1</v>
      </c>
      <c r="H143" s="6">
        <v>25</v>
      </c>
      <c r="I143" s="6">
        <f>VENTAS[[#This Row],[Cantidad]]*VENTAS[[#This Row],[Precio Venta]]</f>
        <v>25</v>
      </c>
      <c r="J143" s="6">
        <f>IF(VENTAS[[#This Row],[Nombre del Gestor]]&gt;1,  VENTAS[[#This Row],[Total]]*10%, 0)</f>
        <v>0</v>
      </c>
      <c r="K143" s="6">
        <f>IFERROR(VLOOKUP(VENTAS[[#This Row],[Código del producto Vendido]],STOCK[],16,FALSE)*VENTAS[[#This Row],[Cantidad]] + VLOOKUP(VENTAS[[#This Row],[Código del producto Vendido]],STOCK[],19,FALSE)*VENTAS[[#This Row],[Cantidad]],VENTAS[[#This Row],[Total]])</f>
        <v>13.233333333333334</v>
      </c>
      <c r="L143" s="6">
        <f>VENTAS[[#This Row],[Total]]-VENTAS[[#This Row],[Comisión 10%]]-VENTAS[[#This Row],[Costo SIN Comision]]</f>
        <v>11.766666666666666</v>
      </c>
      <c r="M143" s="6"/>
    </row>
    <row r="144" spans="1:13" ht="14" x14ac:dyDescent="0.15">
      <c r="A144" s="22">
        <v>45057</v>
      </c>
      <c r="B144" s="4"/>
      <c r="C144" s="4" t="s">
        <v>396</v>
      </c>
      <c r="D144" s="4"/>
      <c r="E144" s="4" t="s">
        <v>189</v>
      </c>
      <c r="F144" s="2" t="str">
        <f>IFERROR(VLOOKUP(VENTAS[[#This Row],[Código del producto Vendido]],STOCK[],5,FALSE),"-")</f>
        <v>Falda en mezclilla de talle alto con abertura</v>
      </c>
      <c r="G144" s="2">
        <v>1</v>
      </c>
      <c r="H144" s="6">
        <v>35</v>
      </c>
      <c r="I144" s="6">
        <f>VENTAS[[#This Row],[Cantidad]]*VENTAS[[#This Row],[Precio Venta]]</f>
        <v>35</v>
      </c>
      <c r="J144" s="6">
        <f>IF(VENTAS[[#This Row],[Nombre del Gestor]]&gt;1,  VENTAS[[#This Row],[Total]]*10%, 0)</f>
        <v>0</v>
      </c>
      <c r="K144" s="6">
        <f>IFERROR(VLOOKUP(VENTAS[[#This Row],[Código del producto Vendido]],STOCK[],16,FALSE)*VENTAS[[#This Row],[Cantidad]] + VLOOKUP(VENTAS[[#This Row],[Código del producto Vendido]],STOCK[],19,FALSE)*VENTAS[[#This Row],[Cantidad]],VENTAS[[#This Row],[Total]])</f>
        <v>19</v>
      </c>
      <c r="L144" s="6">
        <f>VENTAS[[#This Row],[Total]]-VENTAS[[#This Row],[Comisión 10%]]-VENTAS[[#This Row],[Costo SIN Comision]]</f>
        <v>16</v>
      </c>
      <c r="M144" s="6"/>
    </row>
    <row r="145" spans="1:13" ht="14" x14ac:dyDescent="0.15">
      <c r="A145" s="22">
        <v>45057</v>
      </c>
      <c r="B145" s="4"/>
      <c r="C145" s="4" t="s">
        <v>397</v>
      </c>
      <c r="D145" s="4"/>
      <c r="E145" s="4" t="s">
        <v>206</v>
      </c>
      <c r="F145" s="2" t="str">
        <f>IFERROR(VLOOKUP(VENTAS[[#This Row],[Código del producto Vendido]],STOCK[],5,FALSE),"-")</f>
        <v>Pareo pantalón</v>
      </c>
      <c r="G145" s="2">
        <v>1</v>
      </c>
      <c r="H145" s="6">
        <v>15</v>
      </c>
      <c r="I145" s="6">
        <f>VENTAS[[#This Row],[Cantidad]]*VENTAS[[#This Row],[Precio Venta]]</f>
        <v>15</v>
      </c>
      <c r="J145" s="6">
        <f>IF(VENTAS[[#This Row],[Nombre del Gestor]]&gt;1,  VENTAS[[#This Row],[Total]]*10%, 0)</f>
        <v>0</v>
      </c>
      <c r="K145" s="6">
        <f>IFERROR(VLOOKUP(VENTAS[[#This Row],[Código del producto Vendido]],STOCK[],16,FALSE)*VENTAS[[#This Row],[Cantidad]] + VLOOKUP(VENTAS[[#This Row],[Código del producto Vendido]],STOCK[],19,FALSE)*VENTAS[[#This Row],[Cantidad]],VENTAS[[#This Row],[Total]])</f>
        <v>10.063333333333333</v>
      </c>
      <c r="L145" s="6">
        <f>VENTAS[[#This Row],[Total]]-VENTAS[[#This Row],[Comisión 10%]]-VENTAS[[#This Row],[Costo SIN Comision]]</f>
        <v>4.9366666666666674</v>
      </c>
      <c r="M145" s="6"/>
    </row>
    <row r="146" spans="1:13" ht="14" x14ac:dyDescent="0.15">
      <c r="A146" s="22"/>
      <c r="B146" s="4" t="s">
        <v>398</v>
      </c>
      <c r="C146" s="4"/>
      <c r="D146" s="4"/>
      <c r="E146" s="4" t="s">
        <v>28</v>
      </c>
      <c r="F146" s="2" t="str">
        <f>IFERROR(VLOOKUP(VENTAS[[#This Row],[Código del producto Vendido]],STOCK[],5,FALSE),"-")</f>
        <v>Bañador con estampado floral</v>
      </c>
      <c r="G146" s="2">
        <v>1</v>
      </c>
      <c r="H146" s="6">
        <v>25</v>
      </c>
      <c r="I146" s="6">
        <f>VENTAS[[#This Row],[Cantidad]]*VENTAS[[#This Row],[Precio Venta]]</f>
        <v>25</v>
      </c>
      <c r="J146" s="6">
        <f>IF(VENTAS[[#This Row],[Nombre del Gestor]]&gt;1,  VENTAS[[#This Row],[Total]]*10%, 0)</f>
        <v>0</v>
      </c>
      <c r="K146" s="6">
        <f>IFERROR(VLOOKUP(VENTAS[[#This Row],[Código del producto Vendido]],STOCK[],16,FALSE)*VENTAS[[#This Row],[Cantidad]] + VLOOKUP(VENTAS[[#This Row],[Código del producto Vendido]],STOCK[],19,FALSE)*VENTAS[[#This Row],[Cantidad]],VENTAS[[#This Row],[Total]])</f>
        <v>19.838888888888889</v>
      </c>
      <c r="L146" s="6">
        <f>VENTAS[[#This Row],[Total]]-VENTAS[[#This Row],[Comisión 10%]]-VENTAS[[#This Row],[Costo SIN Comision]]</f>
        <v>5.1611111111111114</v>
      </c>
      <c r="M146" s="6"/>
    </row>
    <row r="147" spans="1:13" ht="14" x14ac:dyDescent="0.15">
      <c r="A147" s="22">
        <v>45062</v>
      </c>
      <c r="B147" s="4"/>
      <c r="C147" s="4" t="s">
        <v>450</v>
      </c>
      <c r="D147" s="4"/>
      <c r="E147" s="4" t="s">
        <v>212</v>
      </c>
      <c r="F147" s="2" t="str">
        <f>IFERROR(VLOOKUP(VENTAS[[#This Row],[Código del producto Vendido]],STOCK[],5,FALSE),"-")</f>
        <v>Cubierta de pezón de metal vinculado</v>
      </c>
      <c r="G147" s="2">
        <v>1</v>
      </c>
      <c r="H147" s="6">
        <v>8</v>
      </c>
      <c r="I147" s="6">
        <f>VENTAS[[#This Row],[Cantidad]]*VENTAS[[#This Row],[Precio Venta]]</f>
        <v>8</v>
      </c>
      <c r="J147" s="6">
        <f>IF(VENTAS[[#This Row],[Nombre del Gestor]]&gt;1,  VENTAS[[#This Row],[Total]]*10%, 0)</f>
        <v>0</v>
      </c>
      <c r="K147" s="6">
        <f>IFERROR(VLOOKUP(VENTAS[[#This Row],[Código del producto Vendido]],STOCK[],16,FALSE)*VENTAS[[#This Row],[Cantidad]] + VLOOKUP(VENTAS[[#This Row],[Código del producto Vendido]],STOCK[],19,FALSE)*VENTAS[[#This Row],[Cantidad]],VENTAS[[#This Row],[Total]])</f>
        <v>3.8644444444444441</v>
      </c>
      <c r="L147" s="6">
        <f>VENTAS[[#This Row],[Total]]-VENTAS[[#This Row],[Comisión 10%]]-VENTAS[[#This Row],[Costo SIN Comision]]</f>
        <v>4.1355555555555554</v>
      </c>
      <c r="M147" s="6"/>
    </row>
    <row r="148" spans="1:13" ht="14" x14ac:dyDescent="0.15">
      <c r="A148" s="22"/>
      <c r="B148" s="4" t="s">
        <v>398</v>
      </c>
      <c r="C148" s="4"/>
      <c r="D148" s="4"/>
      <c r="E148" s="4" t="s">
        <v>207</v>
      </c>
      <c r="F148" s="2" t="str">
        <f>IFERROR(VLOOKUP(VENTAS[[#This Row],[Código del producto Vendido]],STOCK[],5,FALSE),"-")</f>
        <v>Pareo pantalón en malla</v>
      </c>
      <c r="G148" s="2">
        <v>1</v>
      </c>
      <c r="H148" s="6">
        <v>15</v>
      </c>
      <c r="I148" s="6">
        <f>VENTAS[[#This Row],[Cantidad]]*VENTAS[[#This Row],[Precio Venta]]</f>
        <v>15</v>
      </c>
      <c r="J148" s="6">
        <f>IF(VENTAS[[#This Row],[Nombre del Gestor]]&gt;1,  VENTAS[[#This Row],[Total]]*10%, 0)</f>
        <v>0</v>
      </c>
      <c r="K148" s="6">
        <f>IFERROR(VLOOKUP(VENTAS[[#This Row],[Código del producto Vendido]],STOCK[],16,FALSE)*VENTAS[[#This Row],[Cantidad]] + VLOOKUP(VENTAS[[#This Row],[Código del producto Vendido]],STOCK[],19,FALSE)*VENTAS[[#This Row],[Cantidad]],VENTAS[[#This Row],[Total]])</f>
        <v>10.063333333333333</v>
      </c>
      <c r="L148" s="6">
        <f>VENTAS[[#This Row],[Total]]-VENTAS[[#This Row],[Comisión 10%]]-VENTAS[[#This Row],[Costo SIN Comision]]</f>
        <v>4.9366666666666674</v>
      </c>
      <c r="M148" s="6"/>
    </row>
    <row r="149" spans="1:13" ht="14" x14ac:dyDescent="0.15">
      <c r="A149" s="22">
        <v>45062</v>
      </c>
      <c r="B149" s="4"/>
      <c r="C149" s="4" t="s">
        <v>450</v>
      </c>
      <c r="D149" s="4"/>
      <c r="E149" s="4" t="s">
        <v>135</v>
      </c>
      <c r="F149" s="2" t="str">
        <f>IFERROR(VLOOKUP(VENTAS[[#This Row],[Código del producto Vendido]],STOCK[],5,FALSE),"-")</f>
        <v xml:space="preserve">Vestido con cordón de espalda abierta </v>
      </c>
      <c r="G149" s="2">
        <v>1</v>
      </c>
      <c r="H149" s="6">
        <v>25</v>
      </c>
      <c r="I149" s="6">
        <f>VENTAS[[#This Row],[Cantidad]]*VENTAS[[#This Row],[Precio Venta]]</f>
        <v>25</v>
      </c>
      <c r="J149" s="6">
        <f>IF(VENTAS[[#This Row],[Nombre del Gestor]]&gt;1,  VENTAS[[#This Row],[Total]]*10%, 0)</f>
        <v>0</v>
      </c>
      <c r="K149" s="6">
        <f>IFERROR(VLOOKUP(VENTAS[[#This Row],[Código del producto Vendido]],STOCK[],16,FALSE)*VENTAS[[#This Row],[Cantidad]] + VLOOKUP(VENTAS[[#This Row],[Código del producto Vendido]],STOCK[],19,FALSE)*VENTAS[[#This Row],[Cantidad]],VENTAS[[#This Row],[Total]])</f>
        <v>15.907777777777778</v>
      </c>
      <c r="L149" s="6">
        <f>VENTAS[[#This Row],[Total]]-VENTAS[[#This Row],[Comisión 10%]]-VENTAS[[#This Row],[Costo SIN Comision]]</f>
        <v>9.0922222222222224</v>
      </c>
      <c r="M149" s="6"/>
    </row>
    <row r="150" spans="1:13" ht="14" x14ac:dyDescent="0.15">
      <c r="A150" s="22">
        <v>45062</v>
      </c>
      <c r="B150" s="4"/>
      <c r="C150" s="4" t="s">
        <v>450</v>
      </c>
      <c r="D150" s="4"/>
      <c r="E150" s="4" t="s">
        <v>860</v>
      </c>
      <c r="F150" s="2" t="str">
        <f>IFERROR(VLOOKUP(VENTAS[[#This Row],[Código del producto Vendido]],STOCK[],5,FALSE),"-")</f>
        <v xml:space="preserve"> Top Cuello V Verde</v>
      </c>
      <c r="G150" s="2">
        <v>1</v>
      </c>
      <c r="H150" s="6">
        <v>12</v>
      </c>
      <c r="I150" s="6">
        <f>VENTAS[[#This Row],[Cantidad]]*VENTAS[[#This Row],[Precio Venta]]</f>
        <v>12</v>
      </c>
      <c r="J150" s="6">
        <f>IF(VENTAS[[#This Row],[Nombre del Gestor]]&gt;1,  VENTAS[[#This Row],[Total]]*10%, 0)</f>
        <v>0</v>
      </c>
      <c r="K150" s="6">
        <f>IFERROR(VLOOKUP(VENTAS[[#This Row],[Código del producto Vendido]],STOCK[],16,FALSE)*VENTAS[[#This Row],[Cantidad]] + VLOOKUP(VENTAS[[#This Row],[Código del producto Vendido]],STOCK[],19,FALSE)*VENTAS[[#This Row],[Cantidad]],VENTAS[[#This Row],[Total]])</f>
        <v>8.005454545454544</v>
      </c>
      <c r="L150" s="6">
        <f>VENTAS[[#This Row],[Total]]-VENTAS[[#This Row],[Comisión 10%]]-VENTAS[[#This Row],[Costo SIN Comision]]</f>
        <v>3.994545454545456</v>
      </c>
      <c r="M150" s="6"/>
    </row>
    <row r="151" spans="1:13" ht="14" x14ac:dyDescent="0.15">
      <c r="A151" s="25">
        <v>45062</v>
      </c>
      <c r="B151" s="4"/>
      <c r="C151" s="4" t="s">
        <v>450</v>
      </c>
      <c r="D151" s="4"/>
      <c r="E151" s="4" t="s">
        <v>849</v>
      </c>
      <c r="F151" s="2" t="str">
        <f>IFERROR(VLOOKUP(VENTAS[[#This Row],[Código del producto Vendido]],STOCK[],5,FALSE),"-")</f>
        <v>Top Cuello encaje y mangas abombadas</v>
      </c>
      <c r="G151" s="2">
        <v>1</v>
      </c>
      <c r="H151" s="6">
        <v>12</v>
      </c>
      <c r="I151" s="6">
        <f>VENTAS[[#This Row],[Cantidad]]*VENTAS[[#This Row],[Precio Venta]]</f>
        <v>12</v>
      </c>
      <c r="J151" s="6">
        <f>IF(VENTAS[[#This Row],[Nombre del Gestor]]&gt;1,  VENTAS[[#This Row],[Total]]*10%, 0)</f>
        <v>0</v>
      </c>
      <c r="K151" s="6">
        <f>IFERROR(VLOOKUP(VENTAS[[#This Row],[Código del producto Vendido]],STOCK[],16,FALSE)*VENTAS[[#This Row],[Cantidad]] + VLOOKUP(VENTAS[[#This Row],[Código del producto Vendido]],STOCK[],19,FALSE)*VENTAS[[#This Row],[Cantidad]],VENTAS[[#This Row],[Total]])</f>
        <v>6.3581818181818175</v>
      </c>
      <c r="L151" s="6">
        <f>VENTAS[[#This Row],[Total]]-VENTAS[[#This Row],[Comisión 10%]]-VENTAS[[#This Row],[Costo SIN Comision]]</f>
        <v>5.6418181818181825</v>
      </c>
      <c r="M151" s="6"/>
    </row>
    <row r="152" spans="1:13" ht="14" x14ac:dyDescent="0.15">
      <c r="A152" s="22">
        <v>45062</v>
      </c>
      <c r="B152" s="4"/>
      <c r="C152" s="4" t="s">
        <v>450</v>
      </c>
      <c r="D152" s="4"/>
      <c r="E152" s="4" t="s">
        <v>153</v>
      </c>
      <c r="F152" s="2" t="str">
        <f>IFERROR(VLOOKUP(VENTAS[[#This Row],[Código del producto Vendido]],STOCK[],5,FALSE),"-")</f>
        <v>Vestido floral con abertura trasera</v>
      </c>
      <c r="G152" s="2">
        <v>1</v>
      </c>
      <c r="H152" s="6">
        <v>15</v>
      </c>
      <c r="I152" s="6">
        <f>VENTAS[[#This Row],[Cantidad]]*VENTAS[[#This Row],[Precio Venta]]</f>
        <v>15</v>
      </c>
      <c r="J152" s="6">
        <f>IF(VENTAS[[#This Row],[Nombre del Gestor]]&gt;1,  VENTAS[[#This Row],[Total]]*10%, 0)</f>
        <v>0</v>
      </c>
      <c r="K152" s="6">
        <f>IFERROR(VLOOKUP(VENTAS[[#This Row],[Código del producto Vendido]],STOCK[],16,FALSE)*VENTAS[[#This Row],[Cantidad]] + VLOOKUP(VENTAS[[#This Row],[Código del producto Vendido]],STOCK[],19,FALSE)*VENTAS[[#This Row],[Cantidad]],VENTAS[[#This Row],[Total]])</f>
        <v>10.722222222222221</v>
      </c>
      <c r="L152" s="6">
        <f>VENTAS[[#This Row],[Total]]-VENTAS[[#This Row],[Comisión 10%]]-VENTAS[[#This Row],[Costo SIN Comision]]</f>
        <v>4.2777777777777786</v>
      </c>
      <c r="M152" s="6"/>
    </row>
    <row r="153" spans="1:13" ht="14" x14ac:dyDescent="0.15">
      <c r="A153" s="22">
        <v>45062</v>
      </c>
      <c r="B153" s="4"/>
      <c r="C153" s="4" t="s">
        <v>450</v>
      </c>
      <c r="D153" s="4"/>
      <c r="E153" s="4" t="s">
        <v>898</v>
      </c>
      <c r="F153" s="2" t="str">
        <f>IFERROR(VLOOKUP(VENTAS[[#This Row],[Código del producto Vendido]],STOCK[],5,FALSE),"-")</f>
        <v>Vestido frenchy de puntos</v>
      </c>
      <c r="G153" s="2">
        <v>1</v>
      </c>
      <c r="H153" s="6">
        <v>22</v>
      </c>
      <c r="I153" s="6">
        <f>VENTAS[[#This Row],[Cantidad]]*VENTAS[[#This Row],[Precio Venta]]</f>
        <v>22</v>
      </c>
      <c r="J153" s="6">
        <f>IF(VENTAS[[#This Row],[Nombre del Gestor]]&gt;1,  VENTAS[[#This Row],[Total]]*10%, 0)</f>
        <v>0</v>
      </c>
      <c r="K153" s="6">
        <f>IFERROR(VLOOKUP(VENTAS[[#This Row],[Código del producto Vendido]],STOCK[],16,FALSE)*VENTAS[[#This Row],[Cantidad]] + VLOOKUP(VENTAS[[#This Row],[Código del producto Vendido]],STOCK[],19,FALSE)*VENTAS[[#This Row],[Cantidad]],VENTAS[[#This Row],[Total]])</f>
        <v>15.327272727272726</v>
      </c>
      <c r="L153" s="6">
        <f>VENTAS[[#This Row],[Total]]-VENTAS[[#This Row],[Comisión 10%]]-VENTAS[[#This Row],[Costo SIN Comision]]</f>
        <v>6.6727272727272737</v>
      </c>
      <c r="M153" s="6"/>
    </row>
    <row r="154" spans="1:13" ht="14" x14ac:dyDescent="0.15">
      <c r="A154" s="25">
        <v>45062</v>
      </c>
      <c r="B154" s="4"/>
      <c r="C154" s="4" t="s">
        <v>450</v>
      </c>
      <c r="D154" s="4"/>
      <c r="E154" s="4" t="s">
        <v>895</v>
      </c>
      <c r="F154" s="2" t="str">
        <f>IFERROR(VLOOKUP(VENTAS[[#This Row],[Código del producto Vendido]],STOCK[],5,FALSE),"-")</f>
        <v>Top Acanalado</v>
      </c>
      <c r="G154" s="2">
        <v>1</v>
      </c>
      <c r="H154" s="6">
        <v>12</v>
      </c>
      <c r="I154" s="6">
        <f>VENTAS[[#This Row],[Cantidad]]*VENTAS[[#This Row],[Precio Venta]]</f>
        <v>12</v>
      </c>
      <c r="J154" s="6">
        <f>IF(VENTAS[[#This Row],[Nombre del Gestor]]&gt;1,  VENTAS[[#This Row],[Total]]*10%, 0)</f>
        <v>0</v>
      </c>
      <c r="K154" s="6">
        <f>IFERROR(VLOOKUP(VENTAS[[#This Row],[Código del producto Vendido]],STOCK[],16,FALSE)*VENTAS[[#This Row],[Cantidad]] + VLOOKUP(VENTAS[[#This Row],[Código del producto Vendido]],STOCK[],19,FALSE)*VENTAS[[#This Row],[Cantidad]],VENTAS[[#This Row],[Total]])</f>
        <v>9.2799999999999994</v>
      </c>
      <c r="L154" s="6">
        <f>VENTAS[[#This Row],[Total]]-VENTAS[[#This Row],[Comisión 10%]]-VENTAS[[#This Row],[Costo SIN Comision]]</f>
        <v>2.7200000000000006</v>
      </c>
      <c r="M154" s="6"/>
    </row>
    <row r="155" spans="1:13" ht="14" x14ac:dyDescent="0.15">
      <c r="A155" s="22">
        <v>45061</v>
      </c>
      <c r="B155" s="4"/>
      <c r="C155" s="4" t="s">
        <v>448</v>
      </c>
      <c r="D155" s="4"/>
      <c r="E155" s="4" t="s">
        <v>447</v>
      </c>
      <c r="F155" s="2" t="str">
        <f>IFERROR(VLOOKUP(VENTAS[[#This Row],[Código del producto Vendido]],STOCK[],5,FALSE),"-")</f>
        <v>Falda Margarita</v>
      </c>
      <c r="G155" s="2">
        <v>1</v>
      </c>
      <c r="H155" s="6">
        <v>18</v>
      </c>
      <c r="I155" s="6">
        <f>VENTAS[[#This Row],[Cantidad]]*VENTAS[[#This Row],[Precio Venta]]</f>
        <v>18</v>
      </c>
      <c r="J155" s="6">
        <f>IF(VENTAS[[#This Row],[Nombre del Gestor]]&gt;1,  VENTAS[[#This Row],[Total]]*10%, 0)</f>
        <v>0</v>
      </c>
      <c r="K155" s="6">
        <f>IFERROR(VLOOKUP(VENTAS[[#This Row],[Código del producto Vendido]],STOCK[],16,FALSE)*VENTAS[[#This Row],[Cantidad]] + VLOOKUP(VENTAS[[#This Row],[Código del producto Vendido]],STOCK[],19,FALSE)*VENTAS[[#This Row],[Cantidad]],VENTAS[[#This Row],[Total]])</f>
        <v>8.1049999999999986</v>
      </c>
      <c r="L155" s="6">
        <f>VENTAS[[#This Row],[Total]]-VENTAS[[#This Row],[Comisión 10%]]-VENTAS[[#This Row],[Costo SIN Comision]]</f>
        <v>9.8950000000000014</v>
      </c>
      <c r="M155" s="6"/>
    </row>
    <row r="156" spans="1:13" ht="14" x14ac:dyDescent="0.15">
      <c r="A156" s="22">
        <v>45061</v>
      </c>
      <c r="B156" s="4"/>
      <c r="C156" s="4" t="s">
        <v>448</v>
      </c>
      <c r="D156" s="4"/>
      <c r="E156" s="4" t="s">
        <v>446</v>
      </c>
      <c r="F156" s="2" t="str">
        <f>IFERROR(VLOOKUP(VENTAS[[#This Row],[Código del producto Vendido]],STOCK[],5,FALSE),"-")</f>
        <v>Top Dreamer Negro</v>
      </c>
      <c r="G156" s="2">
        <v>1</v>
      </c>
      <c r="H156" s="6">
        <v>12</v>
      </c>
      <c r="I156" s="6">
        <f>VENTAS[[#This Row],[Cantidad]]*VENTAS[[#This Row],[Precio Venta]]</f>
        <v>12</v>
      </c>
      <c r="J156" s="6">
        <f>IF(VENTAS[[#This Row],[Nombre del Gestor]]&gt;1,  VENTAS[[#This Row],[Total]]*10%, 0)</f>
        <v>0</v>
      </c>
      <c r="K156" s="6">
        <f>IFERROR(VLOOKUP(VENTAS[[#This Row],[Código del producto Vendido]],STOCK[],16,FALSE)*VENTAS[[#This Row],[Cantidad]] + VLOOKUP(VENTAS[[#This Row],[Código del producto Vendido]],STOCK[],19,FALSE)*VENTAS[[#This Row],[Cantidad]],VENTAS[[#This Row],[Total]])</f>
        <v>7.1568181818181813</v>
      </c>
      <c r="L156" s="6">
        <f>VENTAS[[#This Row],[Total]]-VENTAS[[#This Row],[Comisión 10%]]-VENTAS[[#This Row],[Costo SIN Comision]]</f>
        <v>4.8431818181818187</v>
      </c>
      <c r="M156" s="6"/>
    </row>
    <row r="157" spans="1:13" ht="14" x14ac:dyDescent="0.15">
      <c r="A157" s="22">
        <v>45061</v>
      </c>
      <c r="B157" s="4"/>
      <c r="C157" s="4" t="s">
        <v>448</v>
      </c>
      <c r="D157" s="4"/>
      <c r="E157" s="4" t="s">
        <v>442</v>
      </c>
      <c r="F157" s="2" t="str">
        <f>IFERROR(VLOOKUP(VENTAS[[#This Row],[Código del producto Vendido]],STOCK[],5,FALSE),"-")</f>
        <v xml:space="preserve"> Top Mangas Fruncidas</v>
      </c>
      <c r="G157" s="2">
        <v>1</v>
      </c>
      <c r="H157" s="6">
        <v>11</v>
      </c>
      <c r="I157" s="6">
        <f>VENTAS[[#This Row],[Cantidad]]*VENTAS[[#This Row],[Precio Venta]]</f>
        <v>11</v>
      </c>
      <c r="J157" s="6">
        <f>IF(VENTAS[[#This Row],[Nombre del Gestor]]&gt;1,  VENTAS[[#This Row],[Total]]*10%, 0)</f>
        <v>0</v>
      </c>
      <c r="K157" s="6">
        <f>IFERROR(VLOOKUP(VENTAS[[#This Row],[Código del producto Vendido]],STOCK[],16,FALSE)*VENTAS[[#This Row],[Cantidad]] + VLOOKUP(VENTAS[[#This Row],[Código del producto Vendido]],STOCK[],19,FALSE)*VENTAS[[#This Row],[Cantidad]],VENTAS[[#This Row],[Total]])</f>
        <v>6.8113636363636356</v>
      </c>
      <c r="L157" s="6">
        <f>VENTAS[[#This Row],[Total]]-VENTAS[[#This Row],[Comisión 10%]]-VENTAS[[#This Row],[Costo SIN Comision]]</f>
        <v>4.1886363636363644</v>
      </c>
      <c r="M157" s="6"/>
    </row>
    <row r="158" spans="1:13" ht="14" x14ac:dyDescent="0.15">
      <c r="A158" s="22">
        <v>45061</v>
      </c>
      <c r="B158" s="4"/>
      <c r="C158" s="4" t="s">
        <v>448</v>
      </c>
      <c r="D158" s="4"/>
      <c r="E158" s="4" t="s">
        <v>462</v>
      </c>
      <c r="F158" s="2" t="str">
        <f>IFERROR(VLOOKUP(VENTAS[[#This Row],[Código del producto Vendido]],STOCK[],5,FALSE),"-")</f>
        <v>Pantaloneta Camel</v>
      </c>
      <c r="G158" s="2">
        <v>1</v>
      </c>
      <c r="H158" s="6">
        <v>30</v>
      </c>
      <c r="I158" s="6">
        <f>VENTAS[[#This Row],[Cantidad]]*VENTAS[[#This Row],[Precio Venta]]</f>
        <v>30</v>
      </c>
      <c r="J158" s="6">
        <f>IF(VENTAS[[#This Row],[Nombre del Gestor]]&gt;1,  VENTAS[[#This Row],[Total]]*10%, 0)</f>
        <v>0</v>
      </c>
      <c r="K158" s="6">
        <f>IFERROR(VLOOKUP(VENTAS[[#This Row],[Código del producto Vendido]],STOCK[],16,FALSE)*VENTAS[[#This Row],[Cantidad]] + VLOOKUP(VENTAS[[#This Row],[Código del producto Vendido]],STOCK[],19,FALSE)*VENTAS[[#This Row],[Cantidad]],VENTAS[[#This Row],[Total]])</f>
        <v>18.647727272727273</v>
      </c>
      <c r="L158" s="6">
        <f>VENTAS[[#This Row],[Total]]-VENTAS[[#This Row],[Comisión 10%]]-VENTAS[[#This Row],[Costo SIN Comision]]</f>
        <v>11.352272727272727</v>
      </c>
      <c r="M158" s="6"/>
    </row>
    <row r="159" spans="1:13" ht="14" x14ac:dyDescent="0.15">
      <c r="A159" s="22">
        <v>45061</v>
      </c>
      <c r="B159" s="4"/>
      <c r="C159" s="4" t="s">
        <v>448</v>
      </c>
      <c r="D159" s="4"/>
      <c r="E159" s="4" t="s">
        <v>435</v>
      </c>
      <c r="F159" s="2" t="str">
        <f>IFERROR(VLOOKUP(VENTAS[[#This Row],[Código del producto Vendido]],STOCK[],5,FALSE),"-")</f>
        <v>Camiseta con figura</v>
      </c>
      <c r="G159" s="2">
        <v>1</v>
      </c>
      <c r="H159" s="6">
        <v>15</v>
      </c>
      <c r="I159" s="6">
        <f>VENTAS[[#This Row],[Cantidad]]*VENTAS[[#This Row],[Precio Venta]]</f>
        <v>15</v>
      </c>
      <c r="J159" s="6">
        <f>IF(VENTAS[[#This Row],[Nombre del Gestor]]&gt;1,  VENTAS[[#This Row],[Total]]*10%, 0)</f>
        <v>0</v>
      </c>
      <c r="K159" s="6">
        <f>IFERROR(VLOOKUP(VENTAS[[#This Row],[Código del producto Vendido]],STOCK[],16,FALSE)*VENTAS[[#This Row],[Cantidad]] + VLOOKUP(VENTAS[[#This Row],[Código del producto Vendido]],STOCK[],19,FALSE)*VENTAS[[#This Row],[Cantidad]],VENTAS[[#This Row],[Total]])</f>
        <v>10.077272727272726</v>
      </c>
      <c r="L159" s="6">
        <f>VENTAS[[#This Row],[Total]]-VENTAS[[#This Row],[Comisión 10%]]-VENTAS[[#This Row],[Costo SIN Comision]]</f>
        <v>4.9227272727272737</v>
      </c>
      <c r="M159" s="6"/>
    </row>
    <row r="160" spans="1:13" ht="14" x14ac:dyDescent="0.15">
      <c r="A160" s="22">
        <v>45061</v>
      </c>
      <c r="B160" s="4"/>
      <c r="C160" s="4" t="s">
        <v>448</v>
      </c>
      <c r="D160" s="4"/>
      <c r="E160" s="4" t="s">
        <v>458</v>
      </c>
      <c r="F160" s="2" t="str">
        <f>IFERROR(VLOOKUP(VENTAS[[#This Row],[Código del producto Vendido]],STOCK[],5,FALSE),"-")</f>
        <v>Jeans Elastizados Pierna Ancha</v>
      </c>
      <c r="G160" s="2">
        <v>1</v>
      </c>
      <c r="H160" s="6">
        <v>35</v>
      </c>
      <c r="I160" s="6">
        <f>VENTAS[[#This Row],[Cantidad]]*VENTAS[[#This Row],[Precio Venta]]</f>
        <v>35</v>
      </c>
      <c r="J160" s="6">
        <f>IF(VENTAS[[#This Row],[Nombre del Gestor]]&gt;1,  VENTAS[[#This Row],[Total]]*10%, 0)</f>
        <v>0</v>
      </c>
      <c r="K160" s="6">
        <f>IFERROR(VLOOKUP(VENTAS[[#This Row],[Código del producto Vendido]],STOCK[],16,FALSE)*VENTAS[[#This Row],[Cantidad]] + VLOOKUP(VENTAS[[#This Row],[Código del producto Vendido]],STOCK[],19,FALSE)*VENTAS[[#This Row],[Cantidad]],VENTAS[[#This Row],[Total]])</f>
        <v>27.52272727272727</v>
      </c>
      <c r="L160" s="6">
        <f>VENTAS[[#This Row],[Total]]-VENTAS[[#This Row],[Comisión 10%]]-VENTAS[[#This Row],[Costo SIN Comision]]</f>
        <v>7.4772727272727302</v>
      </c>
      <c r="M160" s="6"/>
    </row>
    <row r="161" spans="1:13" ht="14" x14ac:dyDescent="0.15">
      <c r="A161" s="22">
        <v>45062</v>
      </c>
      <c r="B161" s="4"/>
      <c r="C161" s="4" t="s">
        <v>451</v>
      </c>
      <c r="D161" s="4"/>
      <c r="E161" s="4" t="s">
        <v>205</v>
      </c>
      <c r="F161" s="2" t="str">
        <f>IFERROR(VLOOKUP(VENTAS[[#This Row],[Código del producto Vendido]],STOCK[],5,FALSE),"-")</f>
        <v>Pareo Pantalón</v>
      </c>
      <c r="G161" s="2">
        <v>1</v>
      </c>
      <c r="H161" s="6">
        <v>15</v>
      </c>
      <c r="I161" s="6">
        <f>VENTAS[[#This Row],[Cantidad]]*VENTAS[[#This Row],[Precio Venta]]</f>
        <v>15</v>
      </c>
      <c r="J161" s="6">
        <f>IF(VENTAS[[#This Row],[Nombre del Gestor]]&gt;1,  VENTAS[[#This Row],[Total]]*10%, 0)</f>
        <v>0</v>
      </c>
      <c r="K161" s="6">
        <f>IFERROR(VLOOKUP(VENTAS[[#This Row],[Código del producto Vendido]],STOCK[],16,FALSE)*VENTAS[[#This Row],[Cantidad]] + VLOOKUP(VENTAS[[#This Row],[Código del producto Vendido]],STOCK[],19,FALSE)*VENTAS[[#This Row],[Cantidad]],VENTAS[[#This Row],[Total]])</f>
        <v>10.063333333333333</v>
      </c>
      <c r="L161" s="6">
        <f>VENTAS[[#This Row],[Total]]-VENTAS[[#This Row],[Comisión 10%]]-VENTAS[[#This Row],[Costo SIN Comision]]</f>
        <v>4.9366666666666674</v>
      </c>
      <c r="M161" s="6"/>
    </row>
    <row r="162" spans="1:13" ht="14" x14ac:dyDescent="0.15">
      <c r="A162" s="22">
        <v>45062</v>
      </c>
      <c r="B162" s="4"/>
      <c r="C162" s="4" t="s">
        <v>451</v>
      </c>
      <c r="D162" s="4"/>
      <c r="E162" s="4" t="s">
        <v>853</v>
      </c>
      <c r="F162" s="2" t="str">
        <f>IFERROR(VLOOKUP(VENTAS[[#This Row],[Código del producto Vendido]],STOCK[],5,FALSE),"-")</f>
        <v>Bañador con adorno de malla</v>
      </c>
      <c r="G162" s="2">
        <v>1</v>
      </c>
      <c r="H162" s="6">
        <v>25</v>
      </c>
      <c r="I162" s="6">
        <f>VENTAS[[#This Row],[Cantidad]]*VENTAS[[#This Row],[Precio Venta]]</f>
        <v>25</v>
      </c>
      <c r="J162" s="6">
        <f>IF(VENTAS[[#This Row],[Nombre del Gestor]]&gt;1,  VENTAS[[#This Row],[Total]]*10%, 0)</f>
        <v>0</v>
      </c>
      <c r="K162" s="6">
        <f>IFERROR(VLOOKUP(VENTAS[[#This Row],[Código del producto Vendido]],STOCK[],16,FALSE)*VENTAS[[#This Row],[Cantidad]] + VLOOKUP(VENTAS[[#This Row],[Código del producto Vendido]],STOCK[],19,FALSE)*VENTAS[[#This Row],[Cantidad]],VENTAS[[#This Row],[Total]])</f>
        <v>15.329545454545453</v>
      </c>
      <c r="L162" s="6">
        <f>VENTAS[[#This Row],[Total]]-VENTAS[[#This Row],[Comisión 10%]]-VENTAS[[#This Row],[Costo SIN Comision]]</f>
        <v>9.6704545454545467</v>
      </c>
      <c r="M162" s="6"/>
    </row>
    <row r="163" spans="1:13" ht="14" x14ac:dyDescent="0.15">
      <c r="A163" s="22">
        <v>45059</v>
      </c>
      <c r="B163" s="4" t="s">
        <v>452</v>
      </c>
      <c r="C163" s="4" t="s">
        <v>226</v>
      </c>
      <c r="D163" s="4"/>
      <c r="E163" s="4" t="s">
        <v>438</v>
      </c>
      <c r="F163" s="2" t="str">
        <f>IFERROR(VLOOKUP(VENTAS[[#This Row],[Código del producto Vendido]],STOCK[],5,FALSE),"-")</f>
        <v>Bañador una pieza con mariposa aplique fruncido</v>
      </c>
      <c r="G163" s="2">
        <v>1</v>
      </c>
      <c r="H163" s="6">
        <v>22</v>
      </c>
      <c r="I163" s="6">
        <f>VENTAS[[#This Row],[Cantidad]]*VENTAS[[#This Row],[Precio Venta]]</f>
        <v>22</v>
      </c>
      <c r="J163" s="6">
        <f>IF(VENTAS[[#This Row],[Nombre del Gestor]]&gt;1,  VENTAS[[#This Row],[Total]]*10%, 0)</f>
        <v>0</v>
      </c>
      <c r="K163" s="6">
        <f>IFERROR(VLOOKUP(VENTAS[[#This Row],[Código del producto Vendido]],STOCK[],16,FALSE)*VENTAS[[#This Row],[Cantidad]] + VLOOKUP(VENTAS[[#This Row],[Código del producto Vendido]],STOCK[],19,FALSE)*VENTAS[[#This Row],[Cantidad]],VENTAS[[#This Row],[Total]])</f>
        <v>11.922727272727272</v>
      </c>
      <c r="L163" s="6">
        <f>VENTAS[[#This Row],[Total]]-VENTAS[[#This Row],[Comisión 10%]]-VENTAS[[#This Row],[Costo SIN Comision]]</f>
        <v>10.077272727272728</v>
      </c>
      <c r="M163" s="6"/>
    </row>
    <row r="164" spans="1:13" ht="14" x14ac:dyDescent="0.15">
      <c r="A164" s="22">
        <v>45064</v>
      </c>
      <c r="B164" s="4"/>
      <c r="C164" s="4" t="s">
        <v>466</v>
      </c>
      <c r="D164" s="4"/>
      <c r="E164" s="4" t="s">
        <v>916</v>
      </c>
      <c r="F164" s="2" t="str">
        <f>IFERROR(VLOOKUP(VENTAS[[#This Row],[Código del producto Vendido]],STOCK[],5,FALSE),"-")</f>
        <v>Jeans Elastizados Pierna Ancha</v>
      </c>
      <c r="G164" s="2">
        <v>1</v>
      </c>
      <c r="H164" s="6">
        <v>35</v>
      </c>
      <c r="I164" s="6">
        <f>VENTAS[[#This Row],[Cantidad]]*VENTAS[[#This Row],[Precio Venta]]</f>
        <v>35</v>
      </c>
      <c r="J164" s="6">
        <f>IF(VENTAS[[#This Row],[Nombre del Gestor]]&gt;1,  VENTAS[[#This Row],[Total]]*10%, 0)</f>
        <v>0</v>
      </c>
      <c r="K164" s="6">
        <f>IFERROR(VLOOKUP(VENTAS[[#This Row],[Código del producto Vendido]],STOCK[],16,FALSE)*VENTAS[[#This Row],[Cantidad]] + VLOOKUP(VENTAS[[#This Row],[Código del producto Vendido]],STOCK[],19,FALSE)*VENTAS[[#This Row],[Cantidad]],VENTAS[[#This Row],[Total]])</f>
        <v>27.52272727272727</v>
      </c>
      <c r="L164" s="6">
        <f>VENTAS[[#This Row],[Total]]-VENTAS[[#This Row],[Comisión 10%]]-VENTAS[[#This Row],[Costo SIN Comision]]</f>
        <v>7.4772727272727302</v>
      </c>
      <c r="M164" s="6"/>
    </row>
    <row r="165" spans="1:13" ht="14" x14ac:dyDescent="0.15">
      <c r="A165" s="22">
        <v>45064</v>
      </c>
      <c r="B165" s="4"/>
      <c r="C165" s="4" t="s">
        <v>466</v>
      </c>
      <c r="D165" s="4"/>
      <c r="E165" s="4" t="s">
        <v>443</v>
      </c>
      <c r="F165" s="2" t="str">
        <f>IFERROR(VLOOKUP(VENTAS[[#This Row],[Código del producto Vendido]],STOCK[],5,FALSE),"-")</f>
        <v xml:space="preserve"> Top Mangas Fruncidas</v>
      </c>
      <c r="G165" s="2">
        <v>1</v>
      </c>
      <c r="H165" s="6">
        <v>12</v>
      </c>
      <c r="I165" s="6">
        <f>VENTAS[[#This Row],[Cantidad]]*VENTAS[[#This Row],[Precio Venta]]</f>
        <v>12</v>
      </c>
      <c r="J165" s="6">
        <f>IF(VENTAS[[#This Row],[Nombre del Gestor]]&gt;1,  VENTAS[[#This Row],[Total]]*10%, 0)</f>
        <v>0</v>
      </c>
      <c r="K165" s="6">
        <f>IFERROR(VLOOKUP(VENTAS[[#This Row],[Código del producto Vendido]],STOCK[],16,FALSE)*VENTAS[[#This Row],[Cantidad]] + VLOOKUP(VENTAS[[#This Row],[Código del producto Vendido]],STOCK[],19,FALSE)*VENTAS[[#This Row],[Cantidad]],VENTAS[[#This Row],[Total]])</f>
        <v>6.8113636363636356</v>
      </c>
      <c r="L165" s="6">
        <f>VENTAS[[#This Row],[Total]]-VENTAS[[#This Row],[Comisión 10%]]-VENTAS[[#This Row],[Costo SIN Comision]]</f>
        <v>5.1886363636363644</v>
      </c>
      <c r="M165" s="6"/>
    </row>
    <row r="166" spans="1:13" ht="14" x14ac:dyDescent="0.15">
      <c r="A166" s="22">
        <v>45064</v>
      </c>
      <c r="B166" s="4"/>
      <c r="C166" s="4" t="s">
        <v>467</v>
      </c>
      <c r="D166" s="4"/>
      <c r="E166" s="11" t="s">
        <v>439</v>
      </c>
      <c r="F166" s="2" t="str">
        <f>IFERROR(VLOOKUP(VENTAS[[#This Row],[Código del producto Vendido]],STOCK[],5,FALSE),"-")</f>
        <v>Vestido Tropical</v>
      </c>
      <c r="G166" s="2">
        <v>1</v>
      </c>
      <c r="H166" s="6">
        <v>30</v>
      </c>
      <c r="I166" s="6">
        <f>VENTAS[[#This Row],[Cantidad]]*VENTAS[[#This Row],[Precio Venta]]</f>
        <v>30</v>
      </c>
      <c r="J166" s="6">
        <f>IF(VENTAS[[#This Row],[Nombre del Gestor]]&gt;1,  VENTAS[[#This Row],[Total]]*10%, 0)</f>
        <v>0</v>
      </c>
      <c r="K166" s="6">
        <f>IFERROR(VLOOKUP(VENTAS[[#This Row],[Código del producto Vendido]],STOCK[],16,FALSE)*VENTAS[[#This Row],[Cantidad]] + VLOOKUP(VENTAS[[#This Row],[Código del producto Vendido]],STOCK[],19,FALSE)*VENTAS[[#This Row],[Cantidad]],VENTAS[[#This Row],[Total]])</f>
        <v>18.848636363636363</v>
      </c>
      <c r="L166" s="6">
        <f>VENTAS[[#This Row],[Total]]-VENTAS[[#This Row],[Comisión 10%]]-VENTAS[[#This Row],[Costo SIN Comision]]</f>
        <v>11.151363636363637</v>
      </c>
      <c r="M166" s="6"/>
    </row>
    <row r="167" spans="1:13" ht="14" x14ac:dyDescent="0.15">
      <c r="A167" s="22">
        <v>45064</v>
      </c>
      <c r="B167" s="4"/>
      <c r="C167" s="4" t="s">
        <v>467</v>
      </c>
      <c r="D167" s="4"/>
      <c r="E167" s="4" t="s">
        <v>444</v>
      </c>
      <c r="F167" s="2" t="str">
        <f>IFERROR(VLOOKUP(VENTAS[[#This Row],[Código del producto Vendido]],STOCK[],5,FALSE),"-")</f>
        <v>Vestido con abertura</v>
      </c>
      <c r="G167" s="2">
        <v>1</v>
      </c>
      <c r="H167" s="6">
        <v>22</v>
      </c>
      <c r="I167" s="6">
        <f>VENTAS[[#This Row],[Cantidad]]*VENTAS[[#This Row],[Precio Venta]]</f>
        <v>22</v>
      </c>
      <c r="J167" s="6">
        <f>IF(VENTAS[[#This Row],[Nombre del Gestor]]&gt;1,  VENTAS[[#This Row],[Total]]*10%, 0)</f>
        <v>0</v>
      </c>
      <c r="K167" s="6">
        <f>IFERROR(VLOOKUP(VENTAS[[#This Row],[Código del producto Vendido]],STOCK[],16,FALSE)*VENTAS[[#This Row],[Cantidad]] + VLOOKUP(VENTAS[[#This Row],[Código del producto Vendido]],STOCK[],19,FALSE)*VENTAS[[#This Row],[Cantidad]],VENTAS[[#This Row],[Total]])</f>
        <v>15.527727272727272</v>
      </c>
      <c r="L167" s="6">
        <f>VENTAS[[#This Row],[Total]]-VENTAS[[#This Row],[Comisión 10%]]-VENTAS[[#This Row],[Costo SIN Comision]]</f>
        <v>6.4722727272727276</v>
      </c>
      <c r="M167" s="6"/>
    </row>
    <row r="168" spans="1:13" ht="14" x14ac:dyDescent="0.15">
      <c r="A168" s="22">
        <v>45064</v>
      </c>
      <c r="B168" s="4"/>
      <c r="C168" s="4" t="s">
        <v>394</v>
      </c>
      <c r="D168" s="4"/>
      <c r="E168" s="4" t="s">
        <v>556</v>
      </c>
      <c r="F168" s="2" t="str">
        <f>IFERROR(VLOOKUP(VENTAS[[#This Row],[Código del producto Vendido]],STOCK[],5,FALSE),"-")</f>
        <v xml:space="preserve">Pareo falda </v>
      </c>
      <c r="G168" s="2">
        <v>4</v>
      </c>
      <c r="H168" s="6">
        <v>8</v>
      </c>
      <c r="I168" s="6">
        <f>VENTAS[[#This Row],[Cantidad]]*VENTAS[[#This Row],[Precio Venta]]</f>
        <v>32</v>
      </c>
      <c r="J168" s="6">
        <f>IF(VENTAS[[#This Row],[Nombre del Gestor]]&gt;1,  VENTAS[[#This Row],[Total]]*10%, 0)</f>
        <v>0</v>
      </c>
      <c r="K168" s="6">
        <f>IFERROR(VLOOKUP(VENTAS[[#This Row],[Código del producto Vendido]],STOCK[],16,FALSE)*VENTAS[[#This Row],[Cantidad]] + VLOOKUP(VENTAS[[#This Row],[Código del producto Vendido]],STOCK[],19,FALSE)*VENTAS[[#This Row],[Cantidad]],VENTAS[[#This Row],[Total]])</f>
        <v>17.34888888888889</v>
      </c>
      <c r="L168" s="6">
        <f>VENTAS[[#This Row],[Total]]-VENTAS[[#This Row],[Comisión 10%]]-VENTAS[[#This Row],[Costo SIN Comision]]</f>
        <v>14.65111111111111</v>
      </c>
      <c r="M168" s="6"/>
    </row>
    <row r="169" spans="1:13" ht="14" x14ac:dyDescent="0.15">
      <c r="A169" s="22">
        <v>45064</v>
      </c>
      <c r="B169" s="4"/>
      <c r="C169" s="4" t="s">
        <v>394</v>
      </c>
      <c r="D169" s="4"/>
      <c r="E169" s="4" t="s">
        <v>35</v>
      </c>
      <c r="F169" s="2" t="str">
        <f>IFERROR(VLOOKUP(VENTAS[[#This Row],[Código del producto Vendido]],STOCK[],5,FALSE),"-")</f>
        <v>Bañador color combinado</v>
      </c>
      <c r="G169" s="2">
        <v>1</v>
      </c>
      <c r="H169" s="6">
        <v>25</v>
      </c>
      <c r="I169" s="6">
        <f>VENTAS[[#This Row],[Cantidad]]*VENTAS[[#This Row],[Precio Venta]]</f>
        <v>25</v>
      </c>
      <c r="J169" s="6">
        <f>IF(VENTAS[[#This Row],[Nombre del Gestor]]&gt;1,  VENTAS[[#This Row],[Total]]*10%, 0)</f>
        <v>0</v>
      </c>
      <c r="K169" s="6">
        <f>IFERROR(VLOOKUP(VENTAS[[#This Row],[Código del producto Vendido]],STOCK[],16,FALSE)*VENTAS[[#This Row],[Cantidad]] + VLOOKUP(VENTAS[[#This Row],[Código del producto Vendido]],STOCK[],19,FALSE)*VENTAS[[#This Row],[Cantidad]],VENTAS[[#This Row],[Total]])</f>
        <v>18.478888888888889</v>
      </c>
      <c r="L169" s="6">
        <f>VENTAS[[#This Row],[Total]]-VENTAS[[#This Row],[Comisión 10%]]-VENTAS[[#This Row],[Costo SIN Comision]]</f>
        <v>6.5211111111111109</v>
      </c>
      <c r="M169" s="6"/>
    </row>
    <row r="170" spans="1:13" ht="14" x14ac:dyDescent="0.15">
      <c r="A170" s="22">
        <v>45064</v>
      </c>
      <c r="B170" s="4"/>
      <c r="C170" s="4" t="s">
        <v>468</v>
      </c>
      <c r="D170" s="4"/>
      <c r="E170" s="4" t="s">
        <v>433</v>
      </c>
      <c r="F170" s="2" t="str">
        <f>IFERROR(VLOOKUP(VENTAS[[#This Row],[Código del producto Vendido]],STOCK[],5,FALSE),"-")</f>
        <v>Bañador con adorno de malla</v>
      </c>
      <c r="G170" s="2">
        <v>1</v>
      </c>
      <c r="H170" s="6">
        <v>25</v>
      </c>
      <c r="I170" s="6">
        <f>VENTAS[[#This Row],[Cantidad]]*VENTAS[[#This Row],[Precio Venta]]</f>
        <v>25</v>
      </c>
      <c r="J170" s="6">
        <f>IF(VENTAS[[#This Row],[Nombre del Gestor]]&gt;1,  VENTAS[[#This Row],[Total]]*10%, 0)</f>
        <v>0</v>
      </c>
      <c r="K170" s="6">
        <f>IFERROR(VLOOKUP(VENTAS[[#This Row],[Código del producto Vendido]],STOCK[],16,FALSE)*VENTAS[[#This Row],[Cantidad]] + VLOOKUP(VENTAS[[#This Row],[Código del producto Vendido]],STOCK[],19,FALSE)*VENTAS[[#This Row],[Cantidad]],VENTAS[[#This Row],[Total]])</f>
        <v>16.179545454545455</v>
      </c>
      <c r="L170" s="6">
        <f>VENTAS[[#This Row],[Total]]-VENTAS[[#This Row],[Comisión 10%]]-VENTAS[[#This Row],[Costo SIN Comision]]</f>
        <v>8.8204545454545453</v>
      </c>
      <c r="M170" s="6"/>
    </row>
    <row r="171" spans="1:13" ht="14" x14ac:dyDescent="0.15">
      <c r="A171" s="22">
        <v>45064</v>
      </c>
      <c r="B171" s="4"/>
      <c r="C171" s="4" t="s">
        <v>469</v>
      </c>
      <c r="D171" s="4"/>
      <c r="E171" s="4" t="s">
        <v>897</v>
      </c>
      <c r="F171" s="2" t="str">
        <f>IFERROR(VLOOKUP(VENTAS[[#This Row],[Código del producto Vendido]],STOCK[],5,FALSE),"-")</f>
        <v>Vestido frenchy de puntos</v>
      </c>
      <c r="G171" s="2">
        <v>1</v>
      </c>
      <c r="H171" s="6">
        <v>22</v>
      </c>
      <c r="I171" s="6">
        <f>VENTAS[[#This Row],[Cantidad]]*VENTAS[[#This Row],[Precio Venta]]</f>
        <v>22</v>
      </c>
      <c r="J171" s="6">
        <f>IF(VENTAS[[#This Row],[Nombre del Gestor]]&gt;1,  VENTAS[[#This Row],[Total]]*10%, 0)</f>
        <v>0</v>
      </c>
      <c r="K171" s="6">
        <f>IFERROR(VLOOKUP(VENTAS[[#This Row],[Código del producto Vendido]],STOCK[],16,FALSE)*VENTAS[[#This Row],[Cantidad]] + VLOOKUP(VENTAS[[#This Row],[Código del producto Vendido]],STOCK[],19,FALSE)*VENTAS[[#This Row],[Cantidad]],VENTAS[[#This Row],[Total]])</f>
        <v>15.327272727272726</v>
      </c>
      <c r="L171" s="6">
        <f>VENTAS[[#This Row],[Total]]-VENTAS[[#This Row],[Comisión 10%]]-VENTAS[[#This Row],[Costo SIN Comision]]</f>
        <v>6.6727272727272737</v>
      </c>
      <c r="M171" s="6"/>
    </row>
    <row r="172" spans="1:13" ht="14" x14ac:dyDescent="0.15">
      <c r="A172" s="22">
        <v>45065</v>
      </c>
      <c r="B172" s="4"/>
      <c r="C172" s="4" t="s">
        <v>470</v>
      </c>
      <c r="D172" s="4"/>
      <c r="E172" s="4" t="s">
        <v>440</v>
      </c>
      <c r="F172" s="2" t="str">
        <f>IFERROR(VLOOKUP(VENTAS[[#This Row],[Código del producto Vendido]],STOCK[],5,FALSE),"-")</f>
        <v xml:space="preserve"> Pantaloneta Verde</v>
      </c>
      <c r="G172" s="2">
        <v>1</v>
      </c>
      <c r="H172" s="6">
        <v>25</v>
      </c>
      <c r="I172" s="6">
        <f>VENTAS[[#This Row],[Cantidad]]*VENTAS[[#This Row],[Precio Venta]]</f>
        <v>25</v>
      </c>
      <c r="J172" s="6">
        <f>IF(VENTAS[[#This Row],[Nombre del Gestor]]&gt;1,  VENTAS[[#This Row],[Total]]*10%, 0)</f>
        <v>0</v>
      </c>
      <c r="K172" s="6">
        <f>IFERROR(VLOOKUP(VENTAS[[#This Row],[Código del producto Vendido]],STOCK[],16,FALSE)*VENTAS[[#This Row],[Cantidad]] + VLOOKUP(VENTAS[[#This Row],[Código del producto Vendido]],STOCK[],19,FALSE)*VENTAS[[#This Row],[Cantidad]],VENTAS[[#This Row],[Total]])</f>
        <v>14.871363636363636</v>
      </c>
      <c r="L172" s="6">
        <f>VENTAS[[#This Row],[Total]]-VENTAS[[#This Row],[Comisión 10%]]-VENTAS[[#This Row],[Costo SIN Comision]]</f>
        <v>10.128636363636364</v>
      </c>
      <c r="M172" s="6"/>
    </row>
    <row r="173" spans="1:13" ht="14" x14ac:dyDescent="0.15">
      <c r="A173" s="22">
        <v>45065</v>
      </c>
      <c r="B173" s="4"/>
      <c r="C173" s="4" t="s">
        <v>471</v>
      </c>
      <c r="D173" s="4"/>
      <c r="E173" s="4" t="s">
        <v>689</v>
      </c>
      <c r="F173" s="2" t="str">
        <f>IFERROR(VLOOKUP(VENTAS[[#This Row],[Código del producto Vendido]],STOCK[],5,FALSE),"-")</f>
        <v>Bañador bikini floral</v>
      </c>
      <c r="G173" s="2">
        <v>1</v>
      </c>
      <c r="H173" s="6">
        <v>25</v>
      </c>
      <c r="I173" s="6">
        <f>VENTAS[[#This Row],[Cantidad]]*VENTAS[[#This Row],[Precio Venta]]</f>
        <v>25</v>
      </c>
      <c r="J173" s="6">
        <f>IF(VENTAS[[#This Row],[Nombre del Gestor]]&gt;1,  VENTAS[[#This Row],[Total]]*10%, 0)</f>
        <v>0</v>
      </c>
      <c r="K173" s="6">
        <f>IFERROR(VLOOKUP(VENTAS[[#This Row],[Código del producto Vendido]],STOCK[],16,FALSE)*VENTAS[[#This Row],[Cantidad]] + VLOOKUP(VENTAS[[#This Row],[Código del producto Vendido]],STOCK[],19,FALSE)*VENTAS[[#This Row],[Cantidad]],VENTAS[[#This Row],[Total]])</f>
        <v>16.604444444444443</v>
      </c>
      <c r="L173" s="6">
        <f>VENTAS[[#This Row],[Total]]-VENTAS[[#This Row],[Comisión 10%]]-VENTAS[[#This Row],[Costo SIN Comision]]</f>
        <v>8.395555555555557</v>
      </c>
      <c r="M173" s="6"/>
    </row>
    <row r="174" spans="1:13" ht="14" x14ac:dyDescent="0.15">
      <c r="A174" s="22">
        <v>45065</v>
      </c>
      <c r="B174" s="4"/>
      <c r="C174" s="4" t="s">
        <v>473</v>
      </c>
      <c r="D174" s="4"/>
      <c r="E174" s="4" t="s">
        <v>92</v>
      </c>
      <c r="F174" s="2" t="str">
        <f>IFERROR(VLOOKUP(VENTAS[[#This Row],[Código del producto Vendido]],STOCK[],5,FALSE),"-")</f>
        <v>Vestido de un hombro con nudo</v>
      </c>
      <c r="G174" s="2">
        <v>1</v>
      </c>
      <c r="H174" s="6">
        <v>15</v>
      </c>
      <c r="I174" s="6">
        <f>VENTAS[[#This Row],[Cantidad]]*VENTAS[[#This Row],[Precio Venta]]</f>
        <v>15</v>
      </c>
      <c r="J174" s="6">
        <f>IF(VENTAS[[#This Row],[Nombre del Gestor]]&gt;1,  VENTAS[[#This Row],[Total]]*10%, 0)</f>
        <v>0</v>
      </c>
      <c r="K174" s="6">
        <f>IFERROR(VLOOKUP(VENTAS[[#This Row],[Código del producto Vendido]],STOCK[],16,FALSE)*VENTAS[[#This Row],[Cantidad]] + VLOOKUP(VENTAS[[#This Row],[Código del producto Vendido]],STOCK[],19,FALSE)*VENTAS[[#This Row],[Cantidad]],VENTAS[[#This Row],[Total]])</f>
        <v>12.835000000000001</v>
      </c>
      <c r="L174" s="6">
        <f>VENTAS[[#This Row],[Total]]-VENTAS[[#This Row],[Comisión 10%]]-VENTAS[[#This Row],[Costo SIN Comision]]</f>
        <v>2.1649999999999991</v>
      </c>
      <c r="M174" s="6"/>
    </row>
    <row r="175" spans="1:13" ht="17" customHeight="1" x14ac:dyDescent="0.15">
      <c r="A175" s="22">
        <v>45065</v>
      </c>
      <c r="B175" s="4"/>
      <c r="C175" s="4" t="s">
        <v>473</v>
      </c>
      <c r="D175" s="4"/>
      <c r="E175" s="4" t="s">
        <v>100</v>
      </c>
      <c r="F175" s="2" t="str">
        <f>IFERROR(VLOOKUP(VENTAS[[#This Row],[Código del producto Vendido]],STOCK[],5,FALSE),"-")</f>
        <v>Elegant Vestido ajustado con estampado de leopardo</v>
      </c>
      <c r="G175" s="2">
        <v>1</v>
      </c>
      <c r="H175" s="6">
        <v>15</v>
      </c>
      <c r="I175" s="6">
        <f>VENTAS[[#This Row],[Cantidad]]*VENTAS[[#This Row],[Precio Venta]]</f>
        <v>15</v>
      </c>
      <c r="J175" s="6">
        <f>IF(VENTAS[[#This Row],[Nombre del Gestor]]&gt;1,  VENTAS[[#This Row],[Total]]*10%, 0)</f>
        <v>0</v>
      </c>
      <c r="K175" s="6">
        <f>IFERROR(VLOOKUP(VENTAS[[#This Row],[Código del producto Vendido]],STOCK[],16,FALSE)*VENTAS[[#This Row],[Cantidad]] + VLOOKUP(VENTAS[[#This Row],[Código del producto Vendido]],STOCK[],19,FALSE)*VENTAS[[#This Row],[Cantidad]],VENTAS[[#This Row],[Total]])</f>
        <v>7.2483333333333331</v>
      </c>
      <c r="L175" s="6">
        <f>VENTAS[[#This Row],[Total]]-VENTAS[[#This Row],[Comisión 10%]]-VENTAS[[#This Row],[Costo SIN Comision]]</f>
        <v>7.7516666666666669</v>
      </c>
      <c r="M175" s="6"/>
    </row>
    <row r="176" spans="1:13" ht="14" x14ac:dyDescent="0.15">
      <c r="A176" s="22">
        <v>45065</v>
      </c>
      <c r="B176" s="4"/>
      <c r="C176" s="4" t="s">
        <v>473</v>
      </c>
      <c r="D176" s="4"/>
      <c r="E176" s="4" t="s">
        <v>732</v>
      </c>
      <c r="F176" s="2" t="str">
        <f>IFERROR(VLOOKUP(VENTAS[[#This Row],[Código del producto Vendido]],STOCK[],5,FALSE),"-")</f>
        <v>Top cruzado blanco</v>
      </c>
      <c r="G176" s="2">
        <v>1</v>
      </c>
      <c r="H176" s="6">
        <v>9</v>
      </c>
      <c r="I176" s="6">
        <f>VENTAS[[#This Row],[Cantidad]]*VENTAS[[#This Row],[Precio Venta]]</f>
        <v>9</v>
      </c>
      <c r="J176" s="6">
        <f>IF(VENTAS[[#This Row],[Nombre del Gestor]]&gt;1,  VENTAS[[#This Row],[Total]]*10%, 0)</f>
        <v>0</v>
      </c>
      <c r="K176" s="6">
        <f>IFERROR(VLOOKUP(VENTAS[[#This Row],[Código del producto Vendido]],STOCK[],16,FALSE)*VENTAS[[#This Row],[Cantidad]] + VLOOKUP(VENTAS[[#This Row],[Código del producto Vendido]],STOCK[],19,FALSE)*VENTAS[[#This Row],[Cantidad]],VENTAS[[#This Row],[Total]])</f>
        <v>5.1933333333333334</v>
      </c>
      <c r="L176" s="6">
        <f>VENTAS[[#This Row],[Total]]-VENTAS[[#This Row],[Comisión 10%]]-VENTAS[[#This Row],[Costo SIN Comision]]</f>
        <v>3.8066666666666666</v>
      </c>
      <c r="M176" s="6"/>
    </row>
    <row r="177" spans="1:13" ht="14" x14ac:dyDescent="0.15">
      <c r="A177" s="22">
        <v>45065</v>
      </c>
      <c r="B177" s="4"/>
      <c r="C177" s="4" t="s">
        <v>473</v>
      </c>
      <c r="D177" s="4"/>
      <c r="E177" s="4" t="s">
        <v>217</v>
      </c>
      <c r="F177" s="2" t="str">
        <f>IFERROR(VLOOKUP(VENTAS[[#This Row],[Código del producto Vendido]],STOCK[],5,FALSE),"-")</f>
        <v>Vestido acanalado de un hombro</v>
      </c>
      <c r="G177" s="2">
        <v>1</v>
      </c>
      <c r="H177" s="6">
        <v>18</v>
      </c>
      <c r="I177" s="6">
        <f>VENTAS[[#This Row],[Cantidad]]*VENTAS[[#This Row],[Precio Venta]]</f>
        <v>18</v>
      </c>
      <c r="J177" s="6">
        <f>IF(VENTAS[[#This Row],[Nombre del Gestor]]&gt;1,  VENTAS[[#This Row],[Total]]*10%, 0)</f>
        <v>0</v>
      </c>
      <c r="K177" s="6">
        <f>IFERROR(VLOOKUP(VENTAS[[#This Row],[Código del producto Vendido]],STOCK[],16,FALSE)*VENTAS[[#This Row],[Cantidad]] + VLOOKUP(VENTAS[[#This Row],[Código del producto Vendido]],STOCK[],19,FALSE)*VENTAS[[#This Row],[Cantidad]],VENTAS[[#This Row],[Total]])</f>
        <v>11.944444444444445</v>
      </c>
      <c r="L177" s="6">
        <f>VENTAS[[#This Row],[Total]]-VENTAS[[#This Row],[Comisión 10%]]-VENTAS[[#This Row],[Costo SIN Comision]]</f>
        <v>6.0555555555555554</v>
      </c>
      <c r="M177" s="6"/>
    </row>
    <row r="178" spans="1:13" ht="14" x14ac:dyDescent="0.15">
      <c r="A178" s="22"/>
      <c r="B178" s="4" t="s">
        <v>398</v>
      </c>
      <c r="C178" s="4" t="s">
        <v>450</v>
      </c>
      <c r="D178" s="4"/>
      <c r="E178" s="4" t="s">
        <v>218</v>
      </c>
      <c r="F178" s="2" t="str">
        <f>IFERROR(VLOOKUP(VENTAS[[#This Row],[Código del producto Vendido]],STOCK[],5,FALSE),"-")</f>
        <v>-</v>
      </c>
      <c r="G178" s="2">
        <v>1</v>
      </c>
      <c r="H178" s="6">
        <v>18</v>
      </c>
      <c r="I178" s="6">
        <f>VENTAS[[#This Row],[Cantidad]]*VENTAS[[#This Row],[Precio Venta]]</f>
        <v>18</v>
      </c>
      <c r="J178" s="6">
        <f>IF(VENTAS[[#This Row],[Nombre del Gestor]]&gt;1,  VENTAS[[#This Row],[Total]]*10%, 0)</f>
        <v>0</v>
      </c>
      <c r="K178" s="6">
        <f>IFERROR(VLOOKUP(VENTAS[[#This Row],[Código del producto Vendido]],STOCK[],16,FALSE)*VENTAS[[#This Row],[Cantidad]] + VLOOKUP(VENTAS[[#This Row],[Código del producto Vendido]],STOCK[],19,FALSE)*VENTAS[[#This Row],[Cantidad]],VENTAS[[#This Row],[Total]])</f>
        <v>18</v>
      </c>
      <c r="L178" s="6">
        <f>VENTAS[[#This Row],[Total]]-VENTAS[[#This Row],[Comisión 10%]]-VENTAS[[#This Row],[Costo SIN Comision]]</f>
        <v>0</v>
      </c>
      <c r="M178" s="6"/>
    </row>
    <row r="179" spans="1:13" ht="14" x14ac:dyDescent="0.15">
      <c r="A179" s="22">
        <v>45065</v>
      </c>
      <c r="B179" s="4"/>
      <c r="C179" s="4" t="s">
        <v>474</v>
      </c>
      <c r="D179" s="4"/>
      <c r="E179" s="4" t="s">
        <v>916</v>
      </c>
      <c r="F179" s="2" t="str">
        <f>IFERROR(VLOOKUP(VENTAS[[#This Row],[Código del producto Vendido]],STOCK[],5,FALSE),"-")</f>
        <v>Jeans Elastizados Pierna Ancha</v>
      </c>
      <c r="G179" s="2">
        <v>1</v>
      </c>
      <c r="H179" s="6">
        <v>35</v>
      </c>
      <c r="I179" s="6">
        <f>VENTAS[[#This Row],[Cantidad]]*VENTAS[[#This Row],[Precio Venta]]</f>
        <v>35</v>
      </c>
      <c r="J179" s="6">
        <f>IF(VENTAS[[#This Row],[Nombre del Gestor]]&gt;1,  VENTAS[[#This Row],[Total]]*10%, 0)</f>
        <v>0</v>
      </c>
      <c r="K179" s="6">
        <f>IFERROR(VLOOKUP(VENTAS[[#This Row],[Código del producto Vendido]],STOCK[],16,FALSE)*VENTAS[[#This Row],[Cantidad]] + VLOOKUP(VENTAS[[#This Row],[Código del producto Vendido]],STOCK[],19,FALSE)*VENTAS[[#This Row],[Cantidad]],VENTAS[[#This Row],[Total]])</f>
        <v>27.52272727272727</v>
      </c>
      <c r="L179" s="6">
        <f>VENTAS[[#This Row],[Total]]-VENTAS[[#This Row],[Comisión 10%]]-VENTAS[[#This Row],[Costo SIN Comision]]</f>
        <v>7.4772727272727302</v>
      </c>
      <c r="M179" s="6"/>
    </row>
    <row r="180" spans="1:13" ht="14" x14ac:dyDescent="0.15">
      <c r="A180" s="22">
        <v>45067</v>
      </c>
      <c r="B180" s="4"/>
      <c r="C180" s="4" t="s">
        <v>491</v>
      </c>
      <c r="D180" s="4"/>
      <c r="E180" s="4" t="s">
        <v>435</v>
      </c>
      <c r="F180" s="2" t="str">
        <f>IFERROR(VLOOKUP(VENTAS[[#This Row],[Código del producto Vendido]],STOCK[],5,FALSE),"-")</f>
        <v>Camiseta con figura</v>
      </c>
      <c r="G180" s="2">
        <v>1</v>
      </c>
      <c r="H180" s="6">
        <v>14</v>
      </c>
      <c r="I180" s="6">
        <f>VENTAS[[#This Row],[Cantidad]]*VENTAS[[#This Row],[Precio Venta]]</f>
        <v>14</v>
      </c>
      <c r="J180" s="6">
        <f>IF(VENTAS[[#This Row],[Nombre del Gestor]]&gt;1,  VENTAS[[#This Row],[Total]]*10%, 0)</f>
        <v>0</v>
      </c>
      <c r="K180" s="6">
        <f>IFERROR(VLOOKUP(VENTAS[[#This Row],[Código del producto Vendido]],STOCK[],16,FALSE)*VENTAS[[#This Row],[Cantidad]] + VLOOKUP(VENTAS[[#This Row],[Código del producto Vendido]],STOCK[],19,FALSE)*VENTAS[[#This Row],[Cantidad]],VENTAS[[#This Row],[Total]])</f>
        <v>10.077272727272726</v>
      </c>
      <c r="L180" s="6">
        <f>VENTAS[[#This Row],[Total]]-VENTAS[[#This Row],[Comisión 10%]]-VENTAS[[#This Row],[Costo SIN Comision]]</f>
        <v>3.9227272727272737</v>
      </c>
      <c r="M180" s="6"/>
    </row>
    <row r="181" spans="1:13" ht="14" x14ac:dyDescent="0.15">
      <c r="A181" s="22">
        <v>45067</v>
      </c>
      <c r="B181" s="4"/>
      <c r="C181" s="4" t="s">
        <v>491</v>
      </c>
      <c r="D181" s="4"/>
      <c r="E181" s="4" t="s">
        <v>919</v>
      </c>
      <c r="F181" s="2" t="str">
        <f>IFERROR(VLOOKUP(VENTAS[[#This Row],[Código del producto Vendido]],STOCK[],5,FALSE),"-")</f>
        <v>Jeans Ajustados Claro</v>
      </c>
      <c r="G181" s="2">
        <v>1</v>
      </c>
      <c r="H181" s="6">
        <v>35</v>
      </c>
      <c r="I181" s="6">
        <f>VENTAS[[#This Row],[Cantidad]]*VENTAS[[#This Row],[Precio Venta]]</f>
        <v>35</v>
      </c>
      <c r="J181" s="6">
        <f>IF(VENTAS[[#This Row],[Nombre del Gestor]]&gt;1,  VENTAS[[#This Row],[Total]]*10%, 0)</f>
        <v>0</v>
      </c>
      <c r="K181" s="6">
        <f>IFERROR(VLOOKUP(VENTAS[[#This Row],[Código del producto Vendido]],STOCK[],16,FALSE)*VENTAS[[#This Row],[Cantidad]] + VLOOKUP(VENTAS[[#This Row],[Código del producto Vendido]],STOCK[],19,FALSE)*VENTAS[[#This Row],[Cantidad]],VENTAS[[#This Row],[Total]])</f>
        <v>25.818181818181817</v>
      </c>
      <c r="L181" s="6">
        <f>VENTAS[[#This Row],[Total]]-VENTAS[[#This Row],[Comisión 10%]]-VENTAS[[#This Row],[Costo SIN Comision]]</f>
        <v>9.1818181818181834</v>
      </c>
      <c r="M181" s="6"/>
    </row>
    <row r="182" spans="1:13" ht="14" x14ac:dyDescent="0.15">
      <c r="A182" s="22">
        <v>45067</v>
      </c>
      <c r="B182" s="4"/>
      <c r="C182" s="4" t="s">
        <v>491</v>
      </c>
      <c r="D182" s="4"/>
      <c r="E182" s="4" t="s">
        <v>223</v>
      </c>
      <c r="F182" s="2" t="str">
        <f>IFERROR(VLOOKUP(VENTAS[[#This Row],[Código del producto Vendido]],STOCK[],5,FALSE),"-")</f>
        <v>Sandalias prácticas</v>
      </c>
      <c r="G182" s="2">
        <v>1</v>
      </c>
      <c r="H182" s="6">
        <v>30</v>
      </c>
      <c r="I182" s="6">
        <f>VENTAS[[#This Row],[Cantidad]]*VENTAS[[#This Row],[Precio Venta]]</f>
        <v>30</v>
      </c>
      <c r="J182" s="6">
        <f>IF(VENTAS[[#This Row],[Nombre del Gestor]]&gt;1,  VENTAS[[#This Row],[Total]]*10%, 0)</f>
        <v>0</v>
      </c>
      <c r="K182" s="6">
        <f>IFERROR(VLOOKUP(VENTAS[[#This Row],[Código del producto Vendido]],STOCK[],16,FALSE)*VENTAS[[#This Row],[Cantidad]] + VLOOKUP(VENTAS[[#This Row],[Código del producto Vendido]],STOCK[],19,FALSE)*VENTAS[[#This Row],[Cantidad]],VENTAS[[#This Row],[Total]])</f>
        <v>23.277777777777779</v>
      </c>
      <c r="L182" s="6">
        <f>VENTAS[[#This Row],[Total]]-VENTAS[[#This Row],[Comisión 10%]]-VENTAS[[#This Row],[Costo SIN Comision]]</f>
        <v>6.7222222222222214</v>
      </c>
      <c r="M182" s="6"/>
    </row>
    <row r="183" spans="1:13" ht="14" x14ac:dyDescent="0.15">
      <c r="A183" s="22">
        <v>45067</v>
      </c>
      <c r="B183" s="4"/>
      <c r="C183" s="4" t="s">
        <v>492</v>
      </c>
      <c r="D183" s="4"/>
      <c r="E183" s="4" t="s">
        <v>53</v>
      </c>
      <c r="F183" s="2" t="str">
        <f>IFERROR(VLOOKUP(VENTAS[[#This Row],[Código del producto Vendido]],STOCK[],5,FALSE),"-")</f>
        <v>Pantalones de pierna ancha de talle alto con abertura</v>
      </c>
      <c r="G183" s="2">
        <v>1</v>
      </c>
      <c r="H183" s="6">
        <v>25</v>
      </c>
      <c r="I183" s="6">
        <f>VENTAS[[#This Row],[Cantidad]]*VENTAS[[#This Row],[Precio Venta]]</f>
        <v>25</v>
      </c>
      <c r="J183" s="6">
        <f>IF(VENTAS[[#This Row],[Nombre del Gestor]]&gt;1,  VENTAS[[#This Row],[Total]]*10%, 0)</f>
        <v>0</v>
      </c>
      <c r="K183" s="6">
        <f>IFERROR(VLOOKUP(VENTAS[[#This Row],[Código del producto Vendido]],STOCK[],16,FALSE)*VENTAS[[#This Row],[Cantidad]] + VLOOKUP(VENTAS[[#This Row],[Código del producto Vendido]],STOCK[],19,FALSE)*VENTAS[[#This Row],[Cantidad]],VENTAS[[#This Row],[Total]])</f>
        <v>13.071111111111112</v>
      </c>
      <c r="L183" s="6">
        <f>VENTAS[[#This Row],[Total]]-VENTAS[[#This Row],[Comisión 10%]]-VENTAS[[#This Row],[Costo SIN Comision]]</f>
        <v>11.928888888888888</v>
      </c>
      <c r="M183" s="6"/>
    </row>
    <row r="184" spans="1:13" ht="14" x14ac:dyDescent="0.15">
      <c r="A184" s="22">
        <v>45067</v>
      </c>
      <c r="B184" s="4"/>
      <c r="C184" s="4" t="s">
        <v>492</v>
      </c>
      <c r="D184" s="4"/>
      <c r="E184" s="4" t="s">
        <v>449</v>
      </c>
      <c r="F184" s="2" t="str">
        <f>IFERROR(VLOOKUP(VENTAS[[#This Row],[Código del producto Vendido]],STOCK[],5,FALSE),"-")</f>
        <v>Top Dreamer Blanco</v>
      </c>
      <c r="G184" s="2">
        <v>1</v>
      </c>
      <c r="H184" s="6">
        <v>12</v>
      </c>
      <c r="I184" s="6">
        <f>VENTAS[[#This Row],[Cantidad]]*VENTAS[[#This Row],[Precio Venta]]</f>
        <v>12</v>
      </c>
      <c r="J184" s="6">
        <f>IF(VENTAS[[#This Row],[Nombre del Gestor]]&gt;1,  VENTAS[[#This Row],[Total]]*10%, 0)</f>
        <v>0</v>
      </c>
      <c r="K184" s="6">
        <f>IFERROR(VLOOKUP(VENTAS[[#This Row],[Código del producto Vendido]],STOCK[],16,FALSE)*VENTAS[[#This Row],[Cantidad]] + VLOOKUP(VENTAS[[#This Row],[Código del producto Vendido]],STOCK[],19,FALSE)*VENTAS[[#This Row],[Cantidad]],VENTAS[[#This Row],[Total]])</f>
        <v>6.7590909090909079</v>
      </c>
      <c r="L184" s="6">
        <f>VENTAS[[#This Row],[Total]]-VENTAS[[#This Row],[Comisión 10%]]-VENTAS[[#This Row],[Costo SIN Comision]]</f>
        <v>5.2409090909090921</v>
      </c>
      <c r="M184" s="6"/>
    </row>
    <row r="185" spans="1:13" ht="14" x14ac:dyDescent="0.15">
      <c r="A185" s="22">
        <v>45067</v>
      </c>
      <c r="B185" s="4"/>
      <c r="C185" s="4" t="s">
        <v>492</v>
      </c>
      <c r="D185" s="4"/>
      <c r="E185" s="4" t="s">
        <v>54</v>
      </c>
      <c r="F185" s="2" t="str">
        <f>IFERROR(VLOOKUP(VENTAS[[#This Row],[Código del producto Vendido]],STOCK[],5,FALSE),"-")</f>
        <v>Top estampado de cuello con cordón</v>
      </c>
      <c r="G185" s="2">
        <v>1</v>
      </c>
      <c r="H185" s="6">
        <v>12</v>
      </c>
      <c r="I185" s="6">
        <f>VENTAS[[#This Row],[Cantidad]]*VENTAS[[#This Row],[Precio Venta]]</f>
        <v>12</v>
      </c>
      <c r="J185" s="6">
        <f>IF(VENTAS[[#This Row],[Nombre del Gestor]]&gt;1,  VENTAS[[#This Row],[Total]]*10%, 0)</f>
        <v>0</v>
      </c>
      <c r="K185" s="6">
        <f>IFERROR(VLOOKUP(VENTAS[[#This Row],[Código del producto Vendido]],STOCK[],16,FALSE)*VENTAS[[#This Row],[Cantidad]] + VLOOKUP(VENTAS[[#This Row],[Código del producto Vendido]],STOCK[],19,FALSE)*VENTAS[[#This Row],[Cantidad]],VENTAS[[#This Row],[Total]])</f>
        <v>8.2222222222222214</v>
      </c>
      <c r="L185" s="6">
        <f>VENTAS[[#This Row],[Total]]-VENTAS[[#This Row],[Comisión 10%]]-VENTAS[[#This Row],[Costo SIN Comision]]</f>
        <v>3.7777777777777786</v>
      </c>
      <c r="M185" s="6"/>
    </row>
    <row r="186" spans="1:13" ht="14" x14ac:dyDescent="0.15">
      <c r="A186" s="22">
        <v>45067</v>
      </c>
      <c r="B186" s="4"/>
      <c r="C186" s="4" t="s">
        <v>493</v>
      </c>
      <c r="D186" s="4"/>
      <c r="E186" s="4" t="s">
        <v>873</v>
      </c>
      <c r="F186" s="2" t="str">
        <f>IFERROR(VLOOKUP(VENTAS[[#This Row],[Código del producto Vendido]],STOCK[],5,FALSE),"-")</f>
        <v>Vestido Tropical</v>
      </c>
      <c r="G186" s="2">
        <v>1</v>
      </c>
      <c r="H186" s="6">
        <v>30</v>
      </c>
      <c r="I186" s="6">
        <f>VENTAS[[#This Row],[Cantidad]]*VENTAS[[#This Row],[Precio Venta]]</f>
        <v>30</v>
      </c>
      <c r="J186" s="6">
        <f>IF(VENTAS[[#This Row],[Nombre del Gestor]]&gt;1,  VENTAS[[#This Row],[Total]]*10%, 0)</f>
        <v>0</v>
      </c>
      <c r="K186" s="6">
        <f>IFERROR(VLOOKUP(VENTAS[[#This Row],[Código del producto Vendido]],STOCK[],16,FALSE)*VENTAS[[#This Row],[Cantidad]] + VLOOKUP(VENTAS[[#This Row],[Código del producto Vendido]],STOCK[],19,FALSE)*VENTAS[[#This Row],[Cantidad]],VENTAS[[#This Row],[Total]])</f>
        <v>19.018636363636364</v>
      </c>
      <c r="L186" s="6">
        <f>VENTAS[[#This Row],[Total]]-VENTAS[[#This Row],[Comisión 10%]]-VENTAS[[#This Row],[Costo SIN Comision]]</f>
        <v>10.981363636363636</v>
      </c>
      <c r="M186" s="6"/>
    </row>
    <row r="187" spans="1:13" ht="14" x14ac:dyDescent="0.15">
      <c r="A187" s="22">
        <v>45067</v>
      </c>
      <c r="B187" s="4"/>
      <c r="C187" s="4" t="s">
        <v>493</v>
      </c>
      <c r="D187" s="4"/>
      <c r="E187" s="4" t="s">
        <v>569</v>
      </c>
      <c r="F187" s="2" t="str">
        <f>IFERROR(VLOOKUP(VENTAS[[#This Row],[Código del producto Vendido]],STOCK[],5,FALSE),"-")</f>
        <v>Pareo pantalón de malla</v>
      </c>
      <c r="G187" s="2">
        <v>1</v>
      </c>
      <c r="H187" s="6">
        <v>15</v>
      </c>
      <c r="I187" s="6">
        <f>VENTAS[[#This Row],[Cantidad]]*VENTAS[[#This Row],[Precio Venta]]</f>
        <v>15</v>
      </c>
      <c r="J187" s="6">
        <f>IF(VENTAS[[#This Row],[Nombre del Gestor]]&gt;1,  VENTAS[[#This Row],[Total]]*10%, 0)</f>
        <v>0</v>
      </c>
      <c r="K187" s="6">
        <f>IFERROR(VLOOKUP(VENTAS[[#This Row],[Código del producto Vendido]],STOCK[],16,FALSE)*VENTAS[[#This Row],[Cantidad]] + VLOOKUP(VENTAS[[#This Row],[Código del producto Vendido]],STOCK[],19,FALSE)*VENTAS[[#This Row],[Cantidad]],VENTAS[[#This Row],[Total]])</f>
        <v>9.9555555555555557</v>
      </c>
      <c r="L187" s="6">
        <f>VENTAS[[#This Row],[Total]]-VENTAS[[#This Row],[Comisión 10%]]-VENTAS[[#This Row],[Costo SIN Comision]]</f>
        <v>5.0444444444444443</v>
      </c>
      <c r="M187" s="6"/>
    </row>
    <row r="188" spans="1:13" ht="14" x14ac:dyDescent="0.15">
      <c r="A188" s="22">
        <v>45068</v>
      </c>
      <c r="B188" s="4"/>
      <c r="C188" s="4" t="s">
        <v>494</v>
      </c>
      <c r="D188" s="4"/>
      <c r="E188" s="4" t="s">
        <v>48</v>
      </c>
      <c r="F188" s="2" t="str">
        <f>IFERROR(VLOOKUP(VENTAS[[#This Row],[Código del producto Vendido]],STOCK[],5,FALSE),"-")</f>
        <v>Vestido de manga farol con cordón delantero</v>
      </c>
      <c r="G188" s="2">
        <v>1</v>
      </c>
      <c r="H188" s="6">
        <v>25</v>
      </c>
      <c r="I188" s="6">
        <f>VENTAS[[#This Row],[Cantidad]]*VENTAS[[#This Row],[Precio Venta]]</f>
        <v>25</v>
      </c>
      <c r="J188" s="6">
        <f>IF(VENTAS[[#This Row],[Nombre del Gestor]]&gt;1,  VENTAS[[#This Row],[Total]]*10%, 0)</f>
        <v>0</v>
      </c>
      <c r="K188" s="6">
        <f>IFERROR(VLOOKUP(VENTAS[[#This Row],[Código del producto Vendido]],STOCK[],16,FALSE)*VENTAS[[#This Row],[Cantidad]] + VLOOKUP(VENTAS[[#This Row],[Código del producto Vendido]],STOCK[],19,FALSE)*VENTAS[[#This Row],[Cantidad]],VENTAS[[#This Row],[Total]])</f>
        <v>17.322222222222223</v>
      </c>
      <c r="L188" s="6">
        <f>VENTAS[[#This Row],[Total]]-VENTAS[[#This Row],[Comisión 10%]]-VENTAS[[#This Row],[Costo SIN Comision]]</f>
        <v>7.6777777777777771</v>
      </c>
      <c r="M188" s="6"/>
    </row>
    <row r="189" spans="1:13" ht="14" x14ac:dyDescent="0.15">
      <c r="A189" s="22">
        <v>45068</v>
      </c>
      <c r="B189" s="4"/>
      <c r="C189" s="4" t="s">
        <v>494</v>
      </c>
      <c r="D189" s="4"/>
      <c r="E189" s="4" t="s">
        <v>57</v>
      </c>
      <c r="F189" s="2" t="str">
        <f>IFERROR(VLOOKUP(VENTAS[[#This Row],[Código del producto Vendido]],STOCK[],5,FALSE),"-")</f>
        <v>Vestido de cuello cuadrado de espalda abierta</v>
      </c>
      <c r="G189" s="2">
        <v>1</v>
      </c>
      <c r="H189" s="6">
        <v>20</v>
      </c>
      <c r="I189" s="6">
        <f>VENTAS[[#This Row],[Cantidad]]*VENTAS[[#This Row],[Precio Venta]]</f>
        <v>20</v>
      </c>
      <c r="J189" s="6">
        <f>IF(VENTAS[[#This Row],[Nombre del Gestor]]&gt;1,  VENTAS[[#This Row],[Total]]*10%, 0)</f>
        <v>0</v>
      </c>
      <c r="K189" s="6">
        <f>IFERROR(VLOOKUP(VENTAS[[#This Row],[Código del producto Vendido]],STOCK[],16,FALSE)*VENTAS[[#This Row],[Cantidad]] + VLOOKUP(VENTAS[[#This Row],[Código del producto Vendido]],STOCK[],19,FALSE)*VENTAS[[#This Row],[Cantidad]],VENTAS[[#This Row],[Total]])</f>
        <v>11.795555555555556</v>
      </c>
      <c r="L189" s="6">
        <f>VENTAS[[#This Row],[Total]]-VENTAS[[#This Row],[Comisión 10%]]-VENTAS[[#This Row],[Costo SIN Comision]]</f>
        <v>8.2044444444444444</v>
      </c>
      <c r="M189" s="6"/>
    </row>
    <row r="190" spans="1:13" ht="14" x14ac:dyDescent="0.15">
      <c r="A190" s="22">
        <v>45068</v>
      </c>
      <c r="B190" s="4"/>
      <c r="C190" s="4" t="s">
        <v>395</v>
      </c>
      <c r="D190" s="4"/>
      <c r="E190" s="4" t="s">
        <v>50</v>
      </c>
      <c r="F190" s="2" t="str">
        <f>IFERROR(VLOOKUP(VENTAS[[#This Row],[Código del producto Vendido]],STOCK[],5,FALSE),"-")</f>
        <v>Vestido ajustado de tirantes</v>
      </c>
      <c r="G190" s="2">
        <v>1</v>
      </c>
      <c r="H190" s="6">
        <v>18</v>
      </c>
      <c r="I190" s="6">
        <f>VENTAS[[#This Row],[Cantidad]]*VENTAS[[#This Row],[Precio Venta]]</f>
        <v>18</v>
      </c>
      <c r="J190" s="6">
        <f>IF(VENTAS[[#This Row],[Nombre del Gestor]]&gt;1,  VENTAS[[#This Row],[Total]]*10%, 0)</f>
        <v>0</v>
      </c>
      <c r="K190" s="6">
        <f>IFERROR(VLOOKUP(VENTAS[[#This Row],[Código del producto Vendido]],STOCK[],16,FALSE)*VENTAS[[#This Row],[Cantidad]] + VLOOKUP(VENTAS[[#This Row],[Código del producto Vendido]],STOCK[],19,FALSE)*VENTAS[[#This Row],[Cantidad]],VENTAS[[#This Row],[Total]])</f>
        <v>7.706666666666667</v>
      </c>
      <c r="L190" s="6">
        <f>VENTAS[[#This Row],[Total]]-VENTAS[[#This Row],[Comisión 10%]]-VENTAS[[#This Row],[Costo SIN Comision]]</f>
        <v>10.293333333333333</v>
      </c>
      <c r="M190" s="6"/>
    </row>
    <row r="191" spans="1:13" ht="14" x14ac:dyDescent="0.15">
      <c r="A191" s="22">
        <v>45059</v>
      </c>
      <c r="B191" s="4"/>
      <c r="C191" s="4" t="s">
        <v>495</v>
      </c>
      <c r="D191" s="4"/>
      <c r="E191" s="4" t="s">
        <v>756</v>
      </c>
      <c r="F191" s="2" t="str">
        <f>IFERROR(VLOOKUP(VENTAS[[#This Row],[Código del producto Vendido]],STOCK[],5,FALSE),"-")</f>
        <v>Vestido con estampado floral</v>
      </c>
      <c r="G191" s="2">
        <v>1</v>
      </c>
      <c r="H191" s="6">
        <v>15</v>
      </c>
      <c r="I191" s="6">
        <f>VENTAS[[#This Row],[Cantidad]]*VENTAS[[#This Row],[Precio Venta]]</f>
        <v>15</v>
      </c>
      <c r="J191" s="6">
        <f>IF(VENTAS[[#This Row],[Nombre del Gestor]]&gt;1,  VENTAS[[#This Row],[Total]]*10%, 0)</f>
        <v>0</v>
      </c>
      <c r="K191" s="6">
        <f>IFERROR(VLOOKUP(VENTAS[[#This Row],[Código del producto Vendido]],STOCK[],16,FALSE)*VENTAS[[#This Row],[Cantidad]] + VLOOKUP(VENTAS[[#This Row],[Código del producto Vendido]],STOCK[],19,FALSE)*VENTAS[[#This Row],[Cantidad]],VENTAS[[#This Row],[Total]])</f>
        <v>10.722222222222221</v>
      </c>
      <c r="L191" s="6">
        <f>VENTAS[[#This Row],[Total]]-VENTAS[[#This Row],[Comisión 10%]]-VENTAS[[#This Row],[Costo SIN Comision]]</f>
        <v>4.2777777777777786</v>
      </c>
      <c r="M191" s="6"/>
    </row>
    <row r="192" spans="1:13" ht="14" x14ac:dyDescent="0.15">
      <c r="A192" s="22">
        <v>45059</v>
      </c>
      <c r="B192" s="4"/>
      <c r="C192" s="4" t="s">
        <v>495</v>
      </c>
      <c r="D192" s="4"/>
      <c r="E192" s="4" t="s">
        <v>753</v>
      </c>
      <c r="F192" s="2" t="str">
        <f>IFERROR(VLOOKUP(VENTAS[[#This Row],[Código del producto Vendido]],STOCK[],5,FALSE),"-")</f>
        <v>Vestido floral escote corazón</v>
      </c>
      <c r="G192" s="2">
        <v>1</v>
      </c>
      <c r="H192" s="6">
        <v>15</v>
      </c>
      <c r="I192" s="6">
        <f>VENTAS[[#This Row],[Cantidad]]*VENTAS[[#This Row],[Precio Venta]]</f>
        <v>15</v>
      </c>
      <c r="J192" s="6">
        <f>IF(VENTAS[[#This Row],[Nombre del Gestor]]&gt;1,  VENTAS[[#This Row],[Total]]*10%, 0)</f>
        <v>0</v>
      </c>
      <c r="K192" s="6">
        <f>IFERROR(VLOOKUP(VENTAS[[#This Row],[Código del producto Vendido]],STOCK[],16,FALSE)*VENTAS[[#This Row],[Cantidad]] + VLOOKUP(VENTAS[[#This Row],[Código del producto Vendido]],STOCK[],19,FALSE)*VENTAS[[#This Row],[Cantidad]],VENTAS[[#This Row],[Total]])</f>
        <v>10.722222222222221</v>
      </c>
      <c r="L192" s="6">
        <f>VENTAS[[#This Row],[Total]]-VENTAS[[#This Row],[Comisión 10%]]-VENTAS[[#This Row],[Costo SIN Comision]]</f>
        <v>4.2777777777777786</v>
      </c>
      <c r="M192" s="6"/>
    </row>
    <row r="193" spans="1:13" ht="14" customHeight="1" x14ac:dyDescent="0.15">
      <c r="A193" s="22"/>
      <c r="B193" s="4"/>
      <c r="C193" s="4" t="s">
        <v>509</v>
      </c>
      <c r="D193" s="4"/>
      <c r="E193" s="4" t="s">
        <v>434</v>
      </c>
      <c r="F193" s="2" t="str">
        <f>IFERROR(VLOOKUP(VENTAS[[#This Row],[Código del producto Vendido]],STOCK[],5,FALSE),"-")</f>
        <v>Bañador Surf</v>
      </c>
      <c r="G193" s="2">
        <v>1</v>
      </c>
      <c r="H193" s="6">
        <v>25</v>
      </c>
      <c r="I193" s="6">
        <f>VENTAS[[#This Row],[Cantidad]]*VENTAS[[#This Row],[Precio Venta]]</f>
        <v>25</v>
      </c>
      <c r="J193" s="6">
        <f>IF(VENTAS[[#This Row],[Nombre del Gestor]]&gt;1,  VENTAS[[#This Row],[Total]]*10%, 0)</f>
        <v>0</v>
      </c>
      <c r="K193" s="6">
        <f>IFERROR(VLOOKUP(VENTAS[[#This Row],[Código del producto Vendido]],STOCK[],16,FALSE)*VENTAS[[#This Row],[Cantidad]] + VLOOKUP(VENTAS[[#This Row],[Código del producto Vendido]],STOCK[],19,FALSE)*VENTAS[[#This Row],[Cantidad]],VENTAS[[#This Row],[Total]])</f>
        <v>15.045454545454545</v>
      </c>
      <c r="L193" s="6">
        <f>VENTAS[[#This Row],[Total]]-VENTAS[[#This Row],[Comisión 10%]]-VENTAS[[#This Row],[Costo SIN Comision]]</f>
        <v>9.954545454545455</v>
      </c>
      <c r="M193" s="6"/>
    </row>
    <row r="194" spans="1:13" ht="14" x14ac:dyDescent="0.15">
      <c r="A194" s="22"/>
      <c r="B194" s="4" t="s">
        <v>511</v>
      </c>
      <c r="C194" s="18" t="s">
        <v>23</v>
      </c>
      <c r="D194" s="18"/>
      <c r="E194" s="4" t="s">
        <v>436</v>
      </c>
      <c r="F194" s="2" t="str">
        <f>IFERROR(VLOOKUP(VENTAS[[#This Row],[Código del producto Vendido]],STOCK[],5,FALSE),"-")</f>
        <v>Pantaloneta Roja</v>
      </c>
      <c r="G194" s="2">
        <v>1</v>
      </c>
      <c r="H194" s="6">
        <v>15</v>
      </c>
      <c r="I194" s="6">
        <f>VENTAS[[#This Row],[Cantidad]]*VENTAS[[#This Row],[Precio Venta]]</f>
        <v>15</v>
      </c>
      <c r="J194" s="6">
        <f>IF(VENTAS[[#This Row],[Nombre del Gestor]]&gt;1,  VENTAS[[#This Row],[Total]]*10%, 0)</f>
        <v>0</v>
      </c>
      <c r="K194" s="6">
        <f>IFERROR(VLOOKUP(VENTAS[[#This Row],[Código del producto Vendido]],STOCK[],16,FALSE)*VENTAS[[#This Row],[Cantidad]] + VLOOKUP(VENTAS[[#This Row],[Código del producto Vendido]],STOCK[],19,FALSE)*VENTAS[[#This Row],[Cantidad]],VENTAS[[#This Row],[Total]])</f>
        <v>11.609545454545454</v>
      </c>
      <c r="L194" s="6">
        <f>VENTAS[[#This Row],[Total]]-VENTAS[[#This Row],[Comisión 10%]]-VENTAS[[#This Row],[Costo SIN Comision]]</f>
        <v>3.3904545454545456</v>
      </c>
      <c r="M194" s="6"/>
    </row>
    <row r="195" spans="1:13" ht="14" x14ac:dyDescent="0.15">
      <c r="A195" s="22">
        <v>45059</v>
      </c>
      <c r="B195" s="4"/>
      <c r="C195" s="4"/>
      <c r="D195" s="4"/>
      <c r="E195" s="4" t="s">
        <v>917</v>
      </c>
      <c r="F195" s="2" t="str">
        <f>IFERROR(VLOOKUP(VENTAS[[#This Row],[Código del producto Vendido]],STOCK[],5,FALSE),"-")</f>
        <v>Jeans Elastizados Pierna Ancha</v>
      </c>
      <c r="G195" s="2">
        <v>1</v>
      </c>
      <c r="H195" s="6">
        <v>35</v>
      </c>
      <c r="I195" s="6">
        <f>VENTAS[[#This Row],[Cantidad]]*VENTAS[[#This Row],[Precio Venta]]</f>
        <v>35</v>
      </c>
      <c r="J195" s="6">
        <f>IF(VENTAS[[#This Row],[Nombre del Gestor]]&gt;1,  VENTAS[[#This Row],[Total]]*10%, 0)</f>
        <v>0</v>
      </c>
      <c r="K195" s="6">
        <f>IFERROR(VLOOKUP(VENTAS[[#This Row],[Código del producto Vendido]],STOCK[],16,FALSE)*VENTAS[[#This Row],[Cantidad]] + VLOOKUP(VENTAS[[#This Row],[Código del producto Vendido]],STOCK[],19,FALSE)*VENTAS[[#This Row],[Cantidad]],VENTAS[[#This Row],[Total]])</f>
        <v>27.52272727272727</v>
      </c>
      <c r="L195" s="6">
        <f>VENTAS[[#This Row],[Total]]-VENTAS[[#This Row],[Comisión 10%]]-VENTAS[[#This Row],[Costo SIN Comision]]</f>
        <v>7.4772727272727302</v>
      </c>
      <c r="M195" s="6"/>
    </row>
    <row r="196" spans="1:13" ht="14" x14ac:dyDescent="0.15">
      <c r="A196" s="22">
        <v>45070</v>
      </c>
      <c r="B196" s="4"/>
      <c r="C196" s="4"/>
      <c r="D196" s="4"/>
      <c r="E196" s="4" t="s">
        <v>689</v>
      </c>
      <c r="F196" s="2" t="str">
        <f>IFERROR(VLOOKUP(VENTAS[[#This Row],[Código del producto Vendido]],STOCK[],5,FALSE),"-")</f>
        <v>Bañador bikini floral</v>
      </c>
      <c r="G196" s="2">
        <v>1</v>
      </c>
      <c r="H196" s="6">
        <v>25</v>
      </c>
      <c r="I196" s="6">
        <f>VENTAS[[#This Row],[Cantidad]]*VENTAS[[#This Row],[Precio Venta]]</f>
        <v>25</v>
      </c>
      <c r="J196" s="6">
        <f>IF(VENTAS[[#This Row],[Nombre del Gestor]]&gt;1,  VENTAS[[#This Row],[Total]]*10%, 0)</f>
        <v>0</v>
      </c>
      <c r="K196" s="6">
        <f>IFERROR(VLOOKUP(VENTAS[[#This Row],[Código del producto Vendido]],STOCK[],16,FALSE)*VENTAS[[#This Row],[Cantidad]] + VLOOKUP(VENTAS[[#This Row],[Código del producto Vendido]],STOCK[],19,FALSE)*VENTAS[[#This Row],[Cantidad]],VENTAS[[#This Row],[Total]])</f>
        <v>16.604444444444443</v>
      </c>
      <c r="L196" s="6">
        <f>VENTAS[[#This Row],[Total]]-VENTAS[[#This Row],[Comisión 10%]]-VENTAS[[#This Row],[Costo SIN Comision]]</f>
        <v>8.395555555555557</v>
      </c>
      <c r="M196" s="6"/>
    </row>
    <row r="197" spans="1:13" ht="14" x14ac:dyDescent="0.15">
      <c r="A197" s="22">
        <v>45070</v>
      </c>
      <c r="B197" s="4"/>
      <c r="C197" s="4"/>
      <c r="D197" s="4"/>
      <c r="E197" s="4" t="s">
        <v>133</v>
      </c>
      <c r="F197" s="2" t="str">
        <f>IFERROR(VLOOKUP(VENTAS[[#This Row],[Código del producto Vendido]],STOCK[],5,FALSE),"-")</f>
        <v>Vestido con cordón de espalda cruzada</v>
      </c>
      <c r="G197" s="2">
        <v>1</v>
      </c>
      <c r="H197" s="6">
        <v>28</v>
      </c>
      <c r="I197" s="6">
        <f>VENTAS[[#This Row],[Cantidad]]*VENTAS[[#This Row],[Precio Venta]]</f>
        <v>28</v>
      </c>
      <c r="J197" s="6">
        <f>IF(VENTAS[[#This Row],[Nombre del Gestor]]&gt;1,  VENTAS[[#This Row],[Total]]*10%, 0)</f>
        <v>0</v>
      </c>
      <c r="K197" s="6">
        <f>IFERROR(VLOOKUP(VENTAS[[#This Row],[Código del producto Vendido]],STOCK[],16,FALSE)*VENTAS[[#This Row],[Cantidad]] + VLOOKUP(VENTAS[[#This Row],[Código del producto Vendido]],STOCK[],19,FALSE)*VENTAS[[#This Row],[Cantidad]],VENTAS[[#This Row],[Total]])</f>
        <v>15.907777777777778</v>
      </c>
      <c r="L197" s="6">
        <f>VENTAS[[#This Row],[Total]]-VENTAS[[#This Row],[Comisión 10%]]-VENTAS[[#This Row],[Costo SIN Comision]]</f>
        <v>12.092222222222222</v>
      </c>
      <c r="M197" s="6"/>
    </row>
    <row r="198" spans="1:13" ht="14" x14ac:dyDescent="0.15">
      <c r="A198" s="22">
        <v>45071</v>
      </c>
      <c r="B198" s="4"/>
      <c r="C198" s="4" t="s">
        <v>522</v>
      </c>
      <c r="D198" s="4"/>
      <c r="E198" s="4" t="s">
        <v>520</v>
      </c>
      <c r="F198" s="2" t="str">
        <f>IFERROR(VLOOKUP(VENTAS[[#This Row],[Código del producto Vendido]],STOCK[],5,FALSE),"-")</f>
        <v>Pantalones ajustados con cadena</v>
      </c>
      <c r="G198" s="2">
        <v>2</v>
      </c>
      <c r="H198" s="6">
        <v>18</v>
      </c>
      <c r="I198" s="6">
        <f>VENTAS[[#This Row],[Cantidad]]*VENTAS[[#This Row],[Precio Venta]]</f>
        <v>36</v>
      </c>
      <c r="J198" s="6">
        <f>IF(VENTAS[[#This Row],[Nombre del Gestor]]&gt;1,  VENTAS[[#This Row],[Total]]*10%, 0)</f>
        <v>0</v>
      </c>
      <c r="K198" s="6">
        <f>IFERROR(VLOOKUP(VENTAS[[#This Row],[Código del producto Vendido]],STOCK[],16,FALSE)*VENTAS[[#This Row],[Cantidad]] + VLOOKUP(VENTAS[[#This Row],[Código del producto Vendido]],STOCK[],19,FALSE)*VENTAS[[#This Row],[Cantidad]],VENTAS[[#This Row],[Total]])</f>
        <v>27.286764705882351</v>
      </c>
      <c r="L198" s="6">
        <f>VENTAS[[#This Row],[Total]]-VENTAS[[#This Row],[Comisión 10%]]-VENTAS[[#This Row],[Costo SIN Comision]]</f>
        <v>8.7132352941176485</v>
      </c>
      <c r="M198" s="6"/>
    </row>
    <row r="199" spans="1:13" ht="14" x14ac:dyDescent="0.15">
      <c r="A199" s="22">
        <v>45071</v>
      </c>
      <c r="B199" s="4"/>
      <c r="C199" s="4" t="s">
        <v>522</v>
      </c>
      <c r="D199" s="4"/>
      <c r="E199" s="4" t="s">
        <v>521</v>
      </c>
      <c r="F199" s="2" t="str">
        <f>IFERROR(VLOOKUP(VENTAS[[#This Row],[Código del producto Vendido]],STOCK[],5,FALSE),"-")</f>
        <v>Pantalones ajustados con cadena</v>
      </c>
      <c r="G199" s="2">
        <v>2</v>
      </c>
      <c r="H199" s="6">
        <v>18</v>
      </c>
      <c r="I199" s="6">
        <f>VENTAS[[#This Row],[Cantidad]]*VENTAS[[#This Row],[Precio Venta]]</f>
        <v>36</v>
      </c>
      <c r="J199" s="6">
        <f>IF(VENTAS[[#This Row],[Nombre del Gestor]]&gt;1,  VENTAS[[#This Row],[Total]]*10%, 0)</f>
        <v>0</v>
      </c>
      <c r="K199" s="6">
        <f>IFERROR(VLOOKUP(VENTAS[[#This Row],[Código del producto Vendido]],STOCK[],16,FALSE)*VENTAS[[#This Row],[Cantidad]] + VLOOKUP(VENTAS[[#This Row],[Código del producto Vendido]],STOCK[],19,FALSE)*VENTAS[[#This Row],[Cantidad]],VENTAS[[#This Row],[Total]])</f>
        <v>27.286764705882351</v>
      </c>
      <c r="L199" s="6">
        <f>VENTAS[[#This Row],[Total]]-VENTAS[[#This Row],[Comisión 10%]]-VENTAS[[#This Row],[Costo SIN Comision]]</f>
        <v>8.7132352941176485</v>
      </c>
      <c r="M199" s="6"/>
    </row>
    <row r="200" spans="1:13" ht="14" x14ac:dyDescent="0.15">
      <c r="A200" s="22">
        <v>45071</v>
      </c>
      <c r="B200" s="4"/>
      <c r="C200" s="4" t="s">
        <v>522</v>
      </c>
      <c r="D200" s="4"/>
      <c r="E200" s="4" t="s">
        <v>523</v>
      </c>
      <c r="F200" s="2" t="str">
        <f>IFERROR(VLOOKUP(VENTAS[[#This Row],[Código del producto Vendido]],STOCK[],5,FALSE),"-")</f>
        <v>Blusa camisa colores</v>
      </c>
      <c r="G200" s="2">
        <v>2</v>
      </c>
      <c r="H200" s="6">
        <v>16</v>
      </c>
      <c r="I200" s="6">
        <f>VENTAS[[#This Row],[Cantidad]]*VENTAS[[#This Row],[Precio Venta]]</f>
        <v>32</v>
      </c>
      <c r="J200" s="6">
        <f>IF(VENTAS[[#This Row],[Nombre del Gestor]]&gt;1,  VENTAS[[#This Row],[Total]]*10%, 0)</f>
        <v>0</v>
      </c>
      <c r="K200" s="6">
        <f>IFERROR(VLOOKUP(VENTAS[[#This Row],[Código del producto Vendido]],STOCK[],16,FALSE)*VENTAS[[#This Row],[Cantidad]] + VLOOKUP(VENTAS[[#This Row],[Código del producto Vendido]],STOCK[],19,FALSE)*VENTAS[[#This Row],[Cantidad]],VENTAS[[#This Row],[Total]])</f>
        <v>25.017647058823528</v>
      </c>
      <c r="L200" s="6">
        <f>VENTAS[[#This Row],[Total]]-VENTAS[[#This Row],[Comisión 10%]]-VENTAS[[#This Row],[Costo SIN Comision]]</f>
        <v>6.9823529411764724</v>
      </c>
      <c r="M200" s="6"/>
    </row>
    <row r="201" spans="1:13" ht="14" x14ac:dyDescent="0.15">
      <c r="A201" s="22">
        <v>45071</v>
      </c>
      <c r="B201" s="4"/>
      <c r="C201" s="4" t="s">
        <v>522</v>
      </c>
      <c r="D201" s="4"/>
      <c r="E201" s="4" t="s">
        <v>524</v>
      </c>
      <c r="F201" s="2" t="str">
        <f>IFERROR(VLOOKUP(VENTAS[[#This Row],[Código del producto Vendido]],STOCK[],5,FALSE),"-")</f>
        <v>Blusa camisa colores</v>
      </c>
      <c r="G201" s="2">
        <v>2</v>
      </c>
      <c r="H201" s="6">
        <v>16</v>
      </c>
      <c r="I201" s="6">
        <f>VENTAS[[#This Row],[Cantidad]]*VENTAS[[#This Row],[Precio Venta]]</f>
        <v>32</v>
      </c>
      <c r="J201" s="6">
        <f>IF(VENTAS[[#This Row],[Nombre del Gestor]]&gt;1,  VENTAS[[#This Row],[Total]]*10%, 0)</f>
        <v>0</v>
      </c>
      <c r="K201" s="6">
        <f>IFERROR(VLOOKUP(VENTAS[[#This Row],[Código del producto Vendido]],STOCK[],16,FALSE)*VENTAS[[#This Row],[Cantidad]] + VLOOKUP(VENTAS[[#This Row],[Código del producto Vendido]],STOCK[],19,FALSE)*VENTAS[[#This Row],[Cantidad]],VENTAS[[#This Row],[Total]])</f>
        <v>25.017647058823528</v>
      </c>
      <c r="L201" s="6">
        <f>VENTAS[[#This Row],[Total]]-VENTAS[[#This Row],[Comisión 10%]]-VENTAS[[#This Row],[Costo SIN Comision]]</f>
        <v>6.9823529411764724</v>
      </c>
      <c r="M201" s="6"/>
    </row>
    <row r="202" spans="1:13" ht="14" x14ac:dyDescent="0.15">
      <c r="A202" s="22">
        <v>45071</v>
      </c>
      <c r="B202" s="4"/>
      <c r="C202" s="4" t="s">
        <v>509</v>
      </c>
      <c r="D202" s="4"/>
      <c r="E202" s="4" t="s">
        <v>525</v>
      </c>
      <c r="F202" s="2" t="str">
        <f>IFERROR(VLOOKUP(VENTAS[[#This Row],[Código del producto Vendido]],STOCK[],5,FALSE),"-")</f>
        <v>Trusa Leopardo</v>
      </c>
      <c r="G202" s="2">
        <v>1</v>
      </c>
      <c r="H202" s="6">
        <v>25</v>
      </c>
      <c r="I202" s="6">
        <f>VENTAS[[#This Row],[Cantidad]]*VENTAS[[#This Row],[Precio Venta]]</f>
        <v>25</v>
      </c>
      <c r="J202" s="6">
        <f>IF(VENTAS[[#This Row],[Nombre del Gestor]]&gt;1,  VENTAS[[#This Row],[Total]]*10%, 0)</f>
        <v>0</v>
      </c>
      <c r="K202" s="6">
        <f>IFERROR(VLOOKUP(VENTAS[[#This Row],[Código del producto Vendido]],STOCK[],16,FALSE)*VENTAS[[#This Row],[Cantidad]] + VLOOKUP(VENTAS[[#This Row],[Código del producto Vendido]],STOCK[],19,FALSE)*VENTAS[[#This Row],[Cantidad]],VENTAS[[#This Row],[Total]])</f>
        <v>20.138235294117646</v>
      </c>
      <c r="L202" s="6">
        <f>VENTAS[[#This Row],[Total]]-VENTAS[[#This Row],[Comisión 10%]]-VENTAS[[#This Row],[Costo SIN Comision]]</f>
        <v>4.8617647058823543</v>
      </c>
      <c r="M202" s="6"/>
    </row>
    <row r="203" spans="1:13" ht="14" x14ac:dyDescent="0.15">
      <c r="A203" s="22">
        <v>45071</v>
      </c>
      <c r="B203" s="4"/>
      <c r="C203" s="4" t="s">
        <v>526</v>
      </c>
      <c r="D203" s="4"/>
      <c r="E203" s="4" t="s">
        <v>531</v>
      </c>
      <c r="F203" s="2" t="str">
        <f>IFERROR(VLOOKUP(VENTAS[[#This Row],[Código del producto Vendido]],STOCK[],5,FALSE),"-")</f>
        <v>Vestido floreado a un hombro</v>
      </c>
      <c r="G203" s="2">
        <v>1</v>
      </c>
      <c r="H203" s="6">
        <v>35</v>
      </c>
      <c r="I203" s="6">
        <f>VENTAS[[#This Row],[Cantidad]]*VENTAS[[#This Row],[Precio Venta]]</f>
        <v>35</v>
      </c>
      <c r="J203" s="6">
        <f>IF(VENTAS[[#This Row],[Nombre del Gestor]]&gt;1,  VENTAS[[#This Row],[Total]]*10%, 0)</f>
        <v>0</v>
      </c>
      <c r="K203" s="6">
        <f>IFERROR(VLOOKUP(VENTAS[[#This Row],[Código del producto Vendido]],STOCK[],16,FALSE)*VENTAS[[#This Row],[Cantidad]] + VLOOKUP(VENTAS[[#This Row],[Código del producto Vendido]],STOCK[],19,FALSE)*VENTAS[[#This Row],[Cantidad]],VENTAS[[#This Row],[Total]])</f>
        <v>22.388970588235296</v>
      </c>
      <c r="L203" s="6">
        <f>VENTAS[[#This Row],[Total]]-VENTAS[[#This Row],[Comisión 10%]]-VENTAS[[#This Row],[Costo SIN Comision]]</f>
        <v>12.611029411764704</v>
      </c>
      <c r="M203" s="6"/>
    </row>
    <row r="204" spans="1:13" ht="14" x14ac:dyDescent="0.15">
      <c r="A204" s="22">
        <v>45071</v>
      </c>
      <c r="B204" s="4"/>
      <c r="C204" s="4" t="s">
        <v>530</v>
      </c>
      <c r="D204" s="4"/>
      <c r="E204" s="4" t="s">
        <v>527</v>
      </c>
      <c r="F204" s="2" t="str">
        <f>IFERROR(VLOOKUP(VENTAS[[#This Row],[Código del producto Vendido]],STOCK[],5,FALSE),"-")</f>
        <v>Malla paredo set 2 piezas</v>
      </c>
      <c r="G204" s="2">
        <v>1</v>
      </c>
      <c r="H204" s="6">
        <v>22</v>
      </c>
      <c r="I204" s="6">
        <f>VENTAS[[#This Row],[Cantidad]]*VENTAS[[#This Row],[Precio Venta]]</f>
        <v>22</v>
      </c>
      <c r="J204" s="6">
        <f>IF(VENTAS[[#This Row],[Nombre del Gestor]]&gt;1,  VENTAS[[#This Row],[Total]]*10%, 0)</f>
        <v>0</v>
      </c>
      <c r="K204" s="6">
        <f>IFERROR(VLOOKUP(VENTAS[[#This Row],[Código del producto Vendido]],STOCK[],16,FALSE)*VENTAS[[#This Row],[Cantidad]] + VLOOKUP(VENTAS[[#This Row],[Código del producto Vendido]],STOCK[],19,FALSE)*VENTAS[[#This Row],[Cantidad]],VENTAS[[#This Row],[Total]])</f>
        <v>13.682352941176472</v>
      </c>
      <c r="L204" s="6">
        <f>VENTAS[[#This Row],[Total]]-VENTAS[[#This Row],[Comisión 10%]]-VENTAS[[#This Row],[Costo SIN Comision]]</f>
        <v>8.3176470588235283</v>
      </c>
      <c r="M204" s="6"/>
    </row>
    <row r="205" spans="1:13" ht="14" x14ac:dyDescent="0.15">
      <c r="A205" s="22">
        <v>45071</v>
      </c>
      <c r="B205" s="4"/>
      <c r="C205" s="4" t="s">
        <v>529</v>
      </c>
      <c r="D205" s="4"/>
      <c r="E205" s="4" t="s">
        <v>528</v>
      </c>
      <c r="F205" s="2" t="str">
        <f>IFERROR(VLOOKUP(VENTAS[[#This Row],[Código del producto Vendido]],STOCK[],5,FALSE),"-")</f>
        <v>Traje de baño niña</v>
      </c>
      <c r="G205" s="2">
        <v>1</v>
      </c>
      <c r="H205" s="6">
        <v>25</v>
      </c>
      <c r="I205" s="6">
        <f>VENTAS[[#This Row],[Cantidad]]*VENTAS[[#This Row],[Precio Venta]]</f>
        <v>25</v>
      </c>
      <c r="J205" s="6">
        <f>IF(VENTAS[[#This Row],[Nombre del Gestor]]&gt;1,  VENTAS[[#This Row],[Total]]*10%, 0)</f>
        <v>0</v>
      </c>
      <c r="K205" s="6">
        <f>IFERROR(VLOOKUP(VENTAS[[#This Row],[Código del producto Vendido]],STOCK[],16,FALSE)*VENTAS[[#This Row],[Cantidad]] + VLOOKUP(VENTAS[[#This Row],[Código del producto Vendido]],STOCK[],19,FALSE)*VENTAS[[#This Row],[Cantidad]],VENTAS[[#This Row],[Total]])</f>
        <v>22.050735294117651</v>
      </c>
      <c r="L205" s="6">
        <f>VENTAS[[#This Row],[Total]]-VENTAS[[#This Row],[Comisión 10%]]-VENTAS[[#This Row],[Costo SIN Comision]]</f>
        <v>2.9492647058823493</v>
      </c>
      <c r="M205" s="6"/>
    </row>
    <row r="206" spans="1:13" ht="14" x14ac:dyDescent="0.15">
      <c r="A206" s="22">
        <v>45071</v>
      </c>
      <c r="B206" s="4"/>
      <c r="C206" s="4" t="s">
        <v>530</v>
      </c>
      <c r="D206" s="4"/>
      <c r="E206" s="4" t="s">
        <v>18</v>
      </c>
      <c r="F206" s="2" t="str">
        <f>IFERROR(VLOOKUP(VENTAS[[#This Row],[Código del producto Vendido]],STOCK[],5,FALSE),"-")</f>
        <v>Conjunto de cuello profundo con girante delantero con falda</v>
      </c>
      <c r="G206" s="2">
        <v>1</v>
      </c>
      <c r="H206" s="6">
        <v>25</v>
      </c>
      <c r="I206" s="6">
        <f>VENTAS[[#This Row],[Cantidad]]*VENTAS[[#This Row],[Precio Venta]]</f>
        <v>25</v>
      </c>
      <c r="J206" s="6">
        <f>IF(VENTAS[[#This Row],[Nombre del Gestor]]&gt;1,  VENTAS[[#This Row],[Total]]*10%, 0)</f>
        <v>0</v>
      </c>
      <c r="K206" s="6">
        <f>IFERROR(VLOOKUP(VENTAS[[#This Row],[Código del producto Vendido]],STOCK[],16,FALSE)*VENTAS[[#This Row],[Cantidad]] + VLOOKUP(VENTAS[[#This Row],[Código del producto Vendido]],STOCK[],19,FALSE)*VENTAS[[#This Row],[Cantidad]],VENTAS[[#This Row],[Total]])</f>
        <v>13.073333333333334</v>
      </c>
      <c r="L206" s="6">
        <f>VENTAS[[#This Row],[Total]]-VENTAS[[#This Row],[Comisión 10%]]-VENTAS[[#This Row],[Costo SIN Comision]]</f>
        <v>11.926666666666666</v>
      </c>
      <c r="M206" s="6"/>
    </row>
    <row r="207" spans="1:13" ht="14" x14ac:dyDescent="0.15">
      <c r="A207" s="22">
        <v>45071</v>
      </c>
      <c r="B207" s="4"/>
      <c r="C207" s="4" t="s">
        <v>530</v>
      </c>
      <c r="D207" s="4"/>
      <c r="E207" s="4" t="s">
        <v>190</v>
      </c>
      <c r="F207" s="2" t="str">
        <f>IFERROR(VLOOKUP(VENTAS[[#This Row],[Código del producto Vendido]],STOCK[],5,FALSE),"-")</f>
        <v>Bikini Elegante con Herrajes</v>
      </c>
      <c r="G207" s="2">
        <v>1</v>
      </c>
      <c r="H207" s="6">
        <v>18</v>
      </c>
      <c r="I207" s="6">
        <f>VENTAS[[#This Row],[Cantidad]]*VENTAS[[#This Row],[Precio Venta]]</f>
        <v>18</v>
      </c>
      <c r="J207" s="6">
        <f>IF(VENTAS[[#This Row],[Nombre del Gestor]]&gt;1,  VENTAS[[#This Row],[Total]]*10%, 0)</f>
        <v>0</v>
      </c>
      <c r="K207" s="6">
        <f>IFERROR(VLOOKUP(VENTAS[[#This Row],[Código del producto Vendido]],STOCK[],16,FALSE)*VENTAS[[#This Row],[Cantidad]] + VLOOKUP(VENTAS[[#This Row],[Código del producto Vendido]],STOCK[],19,FALSE)*VENTAS[[#This Row],[Cantidad]],VENTAS[[#This Row],[Total]])</f>
        <v>12.308333333333334</v>
      </c>
      <c r="L207" s="6">
        <f>VENTAS[[#This Row],[Total]]-VENTAS[[#This Row],[Comisión 10%]]-VENTAS[[#This Row],[Costo SIN Comision]]</f>
        <v>5.6916666666666664</v>
      </c>
      <c r="M207" s="6"/>
    </row>
    <row r="208" spans="1:13" ht="14" x14ac:dyDescent="0.15">
      <c r="A208" s="22">
        <v>45073</v>
      </c>
      <c r="B208" s="4"/>
      <c r="C208" s="4" t="s">
        <v>526</v>
      </c>
      <c r="D208" s="4"/>
      <c r="E208" s="4" t="s">
        <v>49</v>
      </c>
      <c r="F208" s="2" t="str">
        <f>IFERROR(VLOOKUP(VENTAS[[#This Row],[Código del producto Vendido]],STOCK[],5,FALSE),"-")</f>
        <v>Vestido floral de cuello cuadrado</v>
      </c>
      <c r="G208" s="2">
        <v>1</v>
      </c>
      <c r="H208" s="6">
        <v>28</v>
      </c>
      <c r="I208" s="6">
        <f>VENTAS[[#This Row],[Cantidad]]*VENTAS[[#This Row],[Precio Venta]]</f>
        <v>28</v>
      </c>
      <c r="J208" s="6">
        <f>IF(VENTAS[[#This Row],[Nombre del Gestor]]&gt;1,  VENTAS[[#This Row],[Total]]*10%, 0)</f>
        <v>0</v>
      </c>
      <c r="K208" s="6">
        <f>IFERROR(VLOOKUP(VENTAS[[#This Row],[Código del producto Vendido]],STOCK[],16,FALSE)*VENTAS[[#This Row],[Cantidad]] + VLOOKUP(VENTAS[[#This Row],[Código del producto Vendido]],STOCK[],19,FALSE)*VENTAS[[#This Row],[Cantidad]],VENTAS[[#This Row],[Total]])</f>
        <v>17.600000000000001</v>
      </c>
      <c r="L208" s="6">
        <f>VENTAS[[#This Row],[Total]]-VENTAS[[#This Row],[Comisión 10%]]-VENTAS[[#This Row],[Costo SIN Comision]]</f>
        <v>10.399999999999999</v>
      </c>
      <c r="M208" s="6"/>
    </row>
    <row r="209" spans="1:13" ht="16" customHeight="1" x14ac:dyDescent="0.15">
      <c r="A209" s="22">
        <v>45075</v>
      </c>
      <c r="B209" s="4"/>
      <c r="C209" s="4" t="s">
        <v>533</v>
      </c>
      <c r="D209" s="4"/>
      <c r="E209" s="4" t="s">
        <v>445</v>
      </c>
      <c r="F209" s="2" t="str">
        <f>IFERROR(VLOOKUP(VENTAS[[#This Row],[Código del producto Vendido]],STOCK[],5,FALSE),"-")</f>
        <v>Vestido Girasol</v>
      </c>
      <c r="G209" s="2">
        <v>1</v>
      </c>
      <c r="H209" s="6">
        <v>25</v>
      </c>
      <c r="I209" s="6">
        <f>VENTAS[[#This Row],[Cantidad]]*VENTAS[[#This Row],[Precio Venta]]</f>
        <v>25</v>
      </c>
      <c r="J209" s="6">
        <f>IF(VENTAS[[#This Row],[Nombre del Gestor]]&gt;1,  VENTAS[[#This Row],[Total]]*10%, 0)</f>
        <v>0</v>
      </c>
      <c r="K209" s="6">
        <f>IFERROR(VLOOKUP(VENTAS[[#This Row],[Código del producto Vendido]],STOCK[],16,FALSE)*VENTAS[[#This Row],[Cantidad]] + VLOOKUP(VENTAS[[#This Row],[Código del producto Vendido]],STOCK[],19,FALSE)*VENTAS[[#This Row],[Cantidad]],VENTAS[[#This Row],[Total]])</f>
        <v>14.304545454545453</v>
      </c>
      <c r="L209" s="6">
        <f>VENTAS[[#This Row],[Total]]-VENTAS[[#This Row],[Comisión 10%]]-VENTAS[[#This Row],[Costo SIN Comision]]</f>
        <v>10.695454545454547</v>
      </c>
      <c r="M209" s="6"/>
    </row>
    <row r="210" spans="1:13" ht="14" x14ac:dyDescent="0.15">
      <c r="A210" s="22">
        <v>45075</v>
      </c>
      <c r="B210" s="4"/>
      <c r="C210" s="4" t="s">
        <v>534</v>
      </c>
      <c r="D210" s="4"/>
      <c r="E210" s="4" t="s">
        <v>32</v>
      </c>
      <c r="F210" s="2" t="str">
        <f>IFERROR(VLOOKUP(VENTAS[[#This Row],[Código del producto Vendido]],STOCK[],5,FALSE),"-")</f>
        <v>Bañador estampado de planta</v>
      </c>
      <c r="G210" s="2">
        <v>1</v>
      </c>
      <c r="H210" s="6">
        <v>25</v>
      </c>
      <c r="I210" s="6">
        <f>VENTAS[[#This Row],[Cantidad]]*VENTAS[[#This Row],[Precio Venta]]</f>
        <v>25</v>
      </c>
      <c r="J210" s="6">
        <f>IF(VENTAS[[#This Row],[Nombre del Gestor]]&gt;1,  VENTAS[[#This Row],[Total]]*10%, 0)</f>
        <v>0</v>
      </c>
      <c r="K210" s="6">
        <f>IFERROR(VLOOKUP(VENTAS[[#This Row],[Código del producto Vendido]],STOCK[],16,FALSE)*VENTAS[[#This Row],[Cantidad]] + VLOOKUP(VENTAS[[#This Row],[Código del producto Vendido]],STOCK[],19,FALSE)*VENTAS[[#This Row],[Cantidad]],VENTAS[[#This Row],[Total]])</f>
        <v>15.978888888888889</v>
      </c>
      <c r="L210" s="6">
        <f>VENTAS[[#This Row],[Total]]-VENTAS[[#This Row],[Comisión 10%]]-VENTAS[[#This Row],[Costo SIN Comision]]</f>
        <v>9.0211111111111109</v>
      </c>
      <c r="M210" s="6"/>
    </row>
    <row r="211" spans="1:13" ht="14" x14ac:dyDescent="0.15">
      <c r="A211" s="22">
        <v>45075</v>
      </c>
      <c r="B211" s="4"/>
      <c r="C211" s="4" t="s">
        <v>535</v>
      </c>
      <c r="D211" s="4"/>
      <c r="E211" s="4" t="s">
        <v>55</v>
      </c>
      <c r="F211" s="2" t="str">
        <f>IFERROR(VLOOKUP(VENTAS[[#This Row],[Código del producto Vendido]],STOCK[],5,FALSE),"-")</f>
        <v>Vestido Esmeralda Fruncido</v>
      </c>
      <c r="G211" s="2">
        <v>1</v>
      </c>
      <c r="H211" s="6">
        <v>30</v>
      </c>
      <c r="I211" s="6">
        <f>VENTAS[[#This Row],[Cantidad]]*VENTAS[[#This Row],[Precio Venta]]</f>
        <v>30</v>
      </c>
      <c r="J211" s="6">
        <f>IF(VENTAS[[#This Row],[Nombre del Gestor]]&gt;1,  VENTAS[[#This Row],[Total]]*10%, 0)</f>
        <v>0</v>
      </c>
      <c r="K211" s="6">
        <f>IFERROR(VLOOKUP(VENTAS[[#This Row],[Código del producto Vendido]],STOCK[],16,FALSE)*VENTAS[[#This Row],[Cantidad]] + VLOOKUP(VENTAS[[#This Row],[Código del producto Vendido]],STOCK[],19,FALSE)*VENTAS[[#This Row],[Cantidad]],VENTAS[[#This Row],[Total]])</f>
        <v>18.48</v>
      </c>
      <c r="L211" s="6">
        <f>VENTAS[[#This Row],[Total]]-VENTAS[[#This Row],[Comisión 10%]]-VENTAS[[#This Row],[Costo SIN Comision]]</f>
        <v>11.52</v>
      </c>
      <c r="M211" s="6"/>
    </row>
    <row r="212" spans="1:13" ht="14" x14ac:dyDescent="0.15">
      <c r="A212" s="22">
        <v>45073</v>
      </c>
      <c r="B212" s="4"/>
      <c r="C212" s="4" t="s">
        <v>23</v>
      </c>
      <c r="D212" s="4"/>
      <c r="E212" s="4" t="s">
        <v>59</v>
      </c>
      <c r="F212" s="2" t="str">
        <f>IFERROR(VLOOKUP(VENTAS[[#This Row],[Código del producto Vendido]],STOCK[],5,FALSE),"-")</f>
        <v>Vestido camiseta bajo con abertura</v>
      </c>
      <c r="G212" s="2">
        <v>1</v>
      </c>
      <c r="H212" s="6">
        <v>22</v>
      </c>
      <c r="I212" s="6">
        <f>VENTAS[[#This Row],[Cantidad]]*VENTAS[[#This Row],[Precio Venta]]</f>
        <v>22</v>
      </c>
      <c r="J212" s="6">
        <f>IF(VENTAS[[#This Row],[Nombre del Gestor]]&gt;1,  VENTAS[[#This Row],[Total]]*10%, 0)</f>
        <v>0</v>
      </c>
      <c r="K212" s="6">
        <f>IFERROR(VLOOKUP(VENTAS[[#This Row],[Código del producto Vendido]],STOCK[],16,FALSE)*VENTAS[[#This Row],[Cantidad]] + VLOOKUP(VENTAS[[#This Row],[Código del producto Vendido]],STOCK[],19,FALSE)*VENTAS[[#This Row],[Cantidad]],VENTAS[[#This Row],[Total]])</f>
        <v>13.78888888888889</v>
      </c>
      <c r="L212" s="6">
        <f>VENTAS[[#This Row],[Total]]-VENTAS[[#This Row],[Comisión 10%]]-VENTAS[[#This Row],[Costo SIN Comision]]</f>
        <v>8.2111111111111104</v>
      </c>
      <c r="M212" s="6"/>
    </row>
    <row r="213" spans="1:13" ht="14" x14ac:dyDescent="0.15">
      <c r="A213" s="22">
        <v>45077</v>
      </c>
      <c r="B213" s="4"/>
      <c r="C213" s="4" t="s">
        <v>187</v>
      </c>
      <c r="D213" s="4"/>
      <c r="E213" s="4" t="s">
        <v>873</v>
      </c>
      <c r="F213" s="2" t="str">
        <f>IFERROR(VLOOKUP(VENTAS[[#This Row],[Código del producto Vendido]],STOCK[],5,FALSE),"-")</f>
        <v>Vestido Tropical</v>
      </c>
      <c r="G213" s="2">
        <v>1</v>
      </c>
      <c r="H213" s="6">
        <v>30</v>
      </c>
      <c r="I213" s="6">
        <f>VENTAS[[#This Row],[Cantidad]]*VENTAS[[#This Row],[Precio Venta]]</f>
        <v>30</v>
      </c>
      <c r="J213" s="6">
        <f>IF(VENTAS[[#This Row],[Nombre del Gestor]]&gt;1,  VENTAS[[#This Row],[Total]]*10%, 0)</f>
        <v>0</v>
      </c>
      <c r="K213" s="6">
        <f>IFERROR(VLOOKUP(VENTAS[[#This Row],[Código del producto Vendido]],STOCK[],16,FALSE)*VENTAS[[#This Row],[Cantidad]] + VLOOKUP(VENTAS[[#This Row],[Código del producto Vendido]],STOCK[],19,FALSE)*VENTAS[[#This Row],[Cantidad]],VENTAS[[#This Row],[Total]])</f>
        <v>19.018636363636364</v>
      </c>
      <c r="L213" s="6">
        <f>VENTAS[[#This Row],[Total]]-VENTAS[[#This Row],[Comisión 10%]]-VENTAS[[#This Row],[Costo SIN Comision]]</f>
        <v>10.981363636363636</v>
      </c>
      <c r="M213" s="6"/>
    </row>
    <row r="214" spans="1:13" ht="14" x14ac:dyDescent="0.15">
      <c r="A214" s="22">
        <v>45077</v>
      </c>
      <c r="B214" s="4"/>
      <c r="C214" s="4" t="s">
        <v>553</v>
      </c>
      <c r="D214" s="4"/>
      <c r="E214" s="4" t="s">
        <v>437</v>
      </c>
      <c r="F214" s="2" t="str">
        <f>IFERROR(VLOOKUP(VENTAS[[#This Row],[Código del producto Vendido]],STOCK[],5,FALSE),"-")</f>
        <v>Pantaloneta Roja</v>
      </c>
      <c r="G214" s="2">
        <v>1</v>
      </c>
      <c r="H214" s="6">
        <v>20</v>
      </c>
      <c r="I214" s="6">
        <f>VENTAS[[#This Row],[Cantidad]]*VENTAS[[#This Row],[Precio Venta]]</f>
        <v>20</v>
      </c>
      <c r="J214" s="6">
        <f>IF(VENTAS[[#This Row],[Nombre del Gestor]]&gt;1,  VENTAS[[#This Row],[Total]]*10%, 0)</f>
        <v>0</v>
      </c>
      <c r="K214" s="6">
        <f>IFERROR(VLOOKUP(VENTAS[[#This Row],[Código del producto Vendido]],STOCK[],16,FALSE)*VENTAS[[#This Row],[Cantidad]] + VLOOKUP(VENTAS[[#This Row],[Código del producto Vendido]],STOCK[],19,FALSE)*VENTAS[[#This Row],[Cantidad]],VENTAS[[#This Row],[Total]])</f>
        <v>11.609545454545454</v>
      </c>
      <c r="L214" s="6">
        <f>VENTAS[[#This Row],[Total]]-VENTAS[[#This Row],[Comisión 10%]]-VENTAS[[#This Row],[Costo SIN Comision]]</f>
        <v>8.3904545454545456</v>
      </c>
      <c r="M214" s="6"/>
    </row>
    <row r="215" spans="1:13" ht="14" x14ac:dyDescent="0.15">
      <c r="A215" s="22">
        <v>45077</v>
      </c>
      <c r="B215" s="4"/>
      <c r="C215" s="4" t="s">
        <v>553</v>
      </c>
      <c r="D215" s="4"/>
      <c r="E215" s="4" t="s">
        <v>52</v>
      </c>
      <c r="F215" s="2" t="str">
        <f>IFERROR(VLOOKUP(VENTAS[[#This Row],[Código del producto Vendido]],STOCK[],5,FALSE),"-")</f>
        <v>Top de manga farol con abertura en espald</v>
      </c>
      <c r="G215" s="2">
        <v>1</v>
      </c>
      <c r="H215" s="6">
        <v>14</v>
      </c>
      <c r="I215" s="6">
        <f>VENTAS[[#This Row],[Cantidad]]*VENTAS[[#This Row],[Precio Venta]]</f>
        <v>14</v>
      </c>
      <c r="J215" s="6">
        <f>IF(VENTAS[[#This Row],[Nombre del Gestor]]&gt;1,  VENTAS[[#This Row],[Total]]*10%, 0)</f>
        <v>0</v>
      </c>
      <c r="K215" s="6">
        <f>IFERROR(VLOOKUP(VENTAS[[#This Row],[Código del producto Vendido]],STOCK[],16,FALSE)*VENTAS[[#This Row],[Cantidad]] + VLOOKUP(VENTAS[[#This Row],[Código del producto Vendido]],STOCK[],19,FALSE)*VENTAS[[#This Row],[Cantidad]],VENTAS[[#This Row],[Total]])</f>
        <v>8.8577777777777769</v>
      </c>
      <c r="L215" s="6">
        <f>VENTAS[[#This Row],[Total]]-VENTAS[[#This Row],[Comisión 10%]]-VENTAS[[#This Row],[Costo SIN Comision]]</f>
        <v>5.1422222222222231</v>
      </c>
      <c r="M215" s="6"/>
    </row>
    <row r="216" spans="1:13" ht="14" x14ac:dyDescent="0.15">
      <c r="A216" s="22">
        <v>45077</v>
      </c>
      <c r="B216" s="4"/>
      <c r="C216" s="4" t="s">
        <v>554</v>
      </c>
      <c r="D216" s="4"/>
      <c r="E216" s="4" t="s">
        <v>51</v>
      </c>
      <c r="F216" s="2" t="str">
        <f>IFERROR(VLOOKUP(VENTAS[[#This Row],[Código del producto Vendido]],STOCK[],5,FALSE),"-")</f>
        <v>Camiseta unicolor de malla</v>
      </c>
      <c r="G216" s="2">
        <v>1</v>
      </c>
      <c r="H216" s="6">
        <v>14</v>
      </c>
      <c r="I216" s="6">
        <f>VENTAS[[#This Row],[Cantidad]]*VENTAS[[#This Row],[Precio Venta]]</f>
        <v>14</v>
      </c>
      <c r="J216" s="6">
        <f>IF(VENTAS[[#This Row],[Nombre del Gestor]]&gt;1,  VENTAS[[#This Row],[Total]]*10%, 0)</f>
        <v>0</v>
      </c>
      <c r="K216" s="6">
        <f>IFERROR(VLOOKUP(VENTAS[[#This Row],[Código del producto Vendido]],STOCK[],16,FALSE)*VENTAS[[#This Row],[Cantidad]] + VLOOKUP(VENTAS[[#This Row],[Código del producto Vendido]],STOCK[],19,FALSE)*VENTAS[[#This Row],[Cantidad]],VENTAS[[#This Row],[Total]])</f>
        <v>6.8866666666666667</v>
      </c>
      <c r="L216" s="6">
        <f>VENTAS[[#This Row],[Total]]-VENTAS[[#This Row],[Comisión 10%]]-VENTAS[[#This Row],[Costo SIN Comision]]</f>
        <v>7.1133333333333333</v>
      </c>
      <c r="M216" s="6"/>
    </row>
    <row r="217" spans="1:13" ht="14" x14ac:dyDescent="0.15">
      <c r="A217" s="22">
        <v>45077</v>
      </c>
      <c r="B217" s="4"/>
      <c r="C217" s="4" t="s">
        <v>555</v>
      </c>
      <c r="D217" s="4"/>
      <c r="E217" s="4" t="s">
        <v>56</v>
      </c>
      <c r="F217" s="2" t="str">
        <f>IFERROR(VLOOKUP(VENTAS[[#This Row],[Código del producto Vendido]],STOCK[],5,FALSE),"-")</f>
        <v>Top de cuello con cordón de lunares</v>
      </c>
      <c r="G217" s="2">
        <v>1</v>
      </c>
      <c r="H217" s="6">
        <v>12</v>
      </c>
      <c r="I217" s="6">
        <f>VENTAS[[#This Row],[Cantidad]]*VENTAS[[#This Row],[Precio Venta]]</f>
        <v>12</v>
      </c>
      <c r="J217" s="6">
        <f>IF(VENTAS[[#This Row],[Nombre del Gestor]]&gt;1,  VENTAS[[#This Row],[Total]]*10%, 0)</f>
        <v>0</v>
      </c>
      <c r="K217" s="6">
        <f>IFERROR(VLOOKUP(VENTAS[[#This Row],[Código del producto Vendido]],STOCK[],16,FALSE)*VENTAS[[#This Row],[Cantidad]] + VLOOKUP(VENTAS[[#This Row],[Código del producto Vendido]],STOCK[],19,FALSE)*VENTAS[[#This Row],[Cantidad]],VENTAS[[#This Row],[Total]])</f>
        <v>7.9044444444444446</v>
      </c>
      <c r="L217" s="6">
        <f>VENTAS[[#This Row],[Total]]-VENTAS[[#This Row],[Comisión 10%]]-VENTAS[[#This Row],[Costo SIN Comision]]</f>
        <v>4.0955555555555554</v>
      </c>
      <c r="M217" s="6"/>
    </row>
    <row r="218" spans="1:13" ht="14" x14ac:dyDescent="0.15">
      <c r="A218" s="22">
        <v>45079</v>
      </c>
      <c r="B218" s="4"/>
      <c r="C218" s="4" t="s">
        <v>969</v>
      </c>
      <c r="D218" s="4"/>
      <c r="E218" s="4" t="s">
        <v>941</v>
      </c>
      <c r="F218" s="2" t="str">
        <f>IFERROR(VLOOKUP(VENTAS[[#This Row],[Código del producto Vendido]],STOCK[],5,FALSE),"-")</f>
        <v>Mono Oblicuo con bolsillo</v>
      </c>
      <c r="G218" s="2">
        <v>1</v>
      </c>
      <c r="H218" s="6">
        <v>22</v>
      </c>
      <c r="I218" s="6">
        <f>VENTAS[[#This Row],[Cantidad]]*VENTAS[[#This Row],[Precio Venta]]</f>
        <v>22</v>
      </c>
      <c r="J218" s="6">
        <f>IF(VENTAS[[#This Row],[Nombre del Gestor]]&gt;1,  VENTAS[[#This Row],[Total]]*10%, 0)</f>
        <v>0</v>
      </c>
      <c r="K218" s="6">
        <f>IFERROR(VLOOKUP(VENTAS[[#This Row],[Código del producto Vendido]],STOCK[],16,FALSE)*VENTAS[[#This Row],[Cantidad]] + VLOOKUP(VENTAS[[#This Row],[Código del producto Vendido]],STOCK[],19,FALSE)*VENTAS[[#This Row],[Cantidad]],VENTAS[[#This Row],[Total]])</f>
        <v>14.548529411764706</v>
      </c>
      <c r="L218" s="6">
        <f>VENTAS[[#This Row],[Total]]-VENTAS[[#This Row],[Comisión 10%]]-VENTAS[[#This Row],[Costo SIN Comision]]</f>
        <v>7.4514705882352938</v>
      </c>
      <c r="M218" s="6"/>
    </row>
    <row r="219" spans="1:13" ht="14" x14ac:dyDescent="0.15">
      <c r="A219" s="22">
        <v>45079</v>
      </c>
      <c r="B219" s="4"/>
      <c r="C219" s="4" t="s">
        <v>973</v>
      </c>
      <c r="D219" s="4"/>
      <c r="E219" s="4" t="s">
        <v>713</v>
      </c>
      <c r="F219" s="2" t="str">
        <f>IFERROR(VLOOKUP(VENTAS[[#This Row],[Código del producto Vendido]],STOCK[],5,FALSE),"-")</f>
        <v xml:space="preserve">Bikini push up tropical </v>
      </c>
      <c r="G219" s="2">
        <v>1</v>
      </c>
      <c r="H219" s="6">
        <v>25</v>
      </c>
      <c r="I219" s="6">
        <f>VENTAS[[#This Row],[Cantidad]]*VENTAS[[#This Row],[Precio Venta]]</f>
        <v>25</v>
      </c>
      <c r="J219" s="6">
        <f>IF(VENTAS[[#This Row],[Nombre del Gestor]]&gt;1,  VENTAS[[#This Row],[Total]]*10%, 0)</f>
        <v>0</v>
      </c>
      <c r="K219" s="6">
        <f>IFERROR(VLOOKUP(VENTAS[[#This Row],[Código del producto Vendido]],STOCK[],16,FALSE)*VENTAS[[#This Row],[Cantidad]] + VLOOKUP(VENTAS[[#This Row],[Código del producto Vendido]],STOCK[],19,FALSE)*VENTAS[[#This Row],[Cantidad]],VENTAS[[#This Row],[Total]])</f>
        <v>16.555555555555557</v>
      </c>
      <c r="L219" s="6">
        <f>VENTAS[[#This Row],[Total]]-VENTAS[[#This Row],[Comisión 10%]]-VENTAS[[#This Row],[Costo SIN Comision]]</f>
        <v>8.4444444444444429</v>
      </c>
      <c r="M219" s="6"/>
    </row>
    <row r="220" spans="1:13" ht="14" x14ac:dyDescent="0.15">
      <c r="A220" s="22">
        <v>45079</v>
      </c>
      <c r="B220" s="4"/>
      <c r="C220" s="4" t="s">
        <v>553</v>
      </c>
      <c r="D220" s="4"/>
      <c r="E220" s="4" t="s">
        <v>877</v>
      </c>
      <c r="F220" s="2" t="str">
        <f>IFERROR(VLOOKUP(VENTAS[[#This Row],[Código del producto Vendido]],STOCK[],5,FALSE),"-")</f>
        <v xml:space="preserve"> Pantaloneta Verde</v>
      </c>
      <c r="G220" s="2">
        <v>1</v>
      </c>
      <c r="H220" s="6">
        <v>25</v>
      </c>
      <c r="I220" s="6">
        <f>VENTAS[[#This Row],[Cantidad]]*VENTAS[[#This Row],[Precio Venta]]</f>
        <v>25</v>
      </c>
      <c r="J220" s="6">
        <f>IF(VENTAS[[#This Row],[Nombre del Gestor]]&gt;1,  VENTAS[[#This Row],[Total]]*10%, 0)</f>
        <v>0</v>
      </c>
      <c r="K220" s="6">
        <f>IFERROR(VLOOKUP(VENTAS[[#This Row],[Código del producto Vendido]],STOCK[],16,FALSE)*VENTAS[[#This Row],[Cantidad]] + VLOOKUP(VENTAS[[#This Row],[Código del producto Vendido]],STOCK[],19,FALSE)*VENTAS[[#This Row],[Cantidad]],VENTAS[[#This Row],[Total]])</f>
        <v>14.871363636363636</v>
      </c>
      <c r="L220" s="6">
        <f>VENTAS[[#This Row],[Total]]-VENTAS[[#This Row],[Comisión 10%]]-VENTAS[[#This Row],[Costo SIN Comision]]</f>
        <v>10.128636363636364</v>
      </c>
      <c r="M220" s="6"/>
    </row>
    <row r="221" spans="1:13" ht="14" x14ac:dyDescent="0.15">
      <c r="A221" s="22">
        <v>45079</v>
      </c>
      <c r="B221" s="4"/>
      <c r="C221" s="4" t="s">
        <v>970</v>
      </c>
      <c r="D221" s="4"/>
      <c r="E221" s="4" t="s">
        <v>931</v>
      </c>
      <c r="F221" s="2" t="str">
        <f>IFERROR(VLOOKUP(VENTAS[[#This Row],[Código del producto Vendido]],STOCK[],5,FALSE),"-")</f>
        <v>Vestido elegante ajustado corte sirena</v>
      </c>
      <c r="G221" s="2">
        <v>1</v>
      </c>
      <c r="H221" s="6">
        <v>30</v>
      </c>
      <c r="I221" s="6">
        <f>VENTAS[[#This Row],[Cantidad]]*VENTAS[[#This Row],[Precio Venta]]</f>
        <v>30</v>
      </c>
      <c r="J221" s="6">
        <f>IF(VENTAS[[#This Row],[Nombre del Gestor]]&gt;1,  VENTAS[[#This Row],[Total]]*10%, 0)</f>
        <v>0</v>
      </c>
      <c r="K221" s="6">
        <f>IFERROR(VLOOKUP(VENTAS[[#This Row],[Código del producto Vendido]],STOCK[],16,FALSE)*VENTAS[[#This Row],[Cantidad]] + VLOOKUP(VENTAS[[#This Row],[Código del producto Vendido]],STOCK[],19,FALSE)*VENTAS[[#This Row],[Cantidad]],VENTAS[[#This Row],[Total]])</f>
        <v>15.806617647058825</v>
      </c>
      <c r="L221" s="6">
        <f>VENTAS[[#This Row],[Total]]-VENTAS[[#This Row],[Comisión 10%]]-VENTAS[[#This Row],[Costo SIN Comision]]</f>
        <v>14.193382352941175</v>
      </c>
      <c r="M221" s="6"/>
    </row>
    <row r="222" spans="1:13" ht="14" x14ac:dyDescent="0.15">
      <c r="A222" s="22">
        <v>45079</v>
      </c>
      <c r="B222" s="4"/>
      <c r="C222" s="4" t="s">
        <v>970</v>
      </c>
      <c r="D222" s="4"/>
      <c r="E222" s="4" t="s">
        <v>853</v>
      </c>
      <c r="F222" s="2" t="str">
        <f>IFERROR(VLOOKUP(VENTAS[[#This Row],[Código del producto Vendido]],STOCK[],5,FALSE),"-")</f>
        <v>Bañador con adorno de malla</v>
      </c>
      <c r="G222" s="2">
        <v>1</v>
      </c>
      <c r="H222" s="6">
        <v>25</v>
      </c>
      <c r="I222" s="6">
        <f>VENTAS[[#This Row],[Cantidad]]*VENTAS[[#This Row],[Precio Venta]]</f>
        <v>25</v>
      </c>
      <c r="J222" s="6">
        <f>IF(VENTAS[[#This Row],[Nombre del Gestor]]&gt;1,  VENTAS[[#This Row],[Total]]*10%, 0)</f>
        <v>0</v>
      </c>
      <c r="K222" s="6">
        <f>IFERROR(VLOOKUP(VENTAS[[#This Row],[Código del producto Vendido]],STOCK[],16,FALSE)*VENTAS[[#This Row],[Cantidad]] + VLOOKUP(VENTAS[[#This Row],[Código del producto Vendido]],STOCK[],19,FALSE)*VENTAS[[#This Row],[Cantidad]],VENTAS[[#This Row],[Total]])</f>
        <v>15.329545454545453</v>
      </c>
      <c r="L222" s="6">
        <f>VENTAS[[#This Row],[Total]]-VENTAS[[#This Row],[Comisión 10%]]-VENTAS[[#This Row],[Costo SIN Comision]]</f>
        <v>9.6704545454545467</v>
      </c>
      <c r="M222" s="6"/>
    </row>
    <row r="223" spans="1:13" ht="14" x14ac:dyDescent="0.15">
      <c r="A223" s="22">
        <v>45079</v>
      </c>
      <c r="B223" s="4"/>
      <c r="C223" s="4" t="s">
        <v>970</v>
      </c>
      <c r="D223" s="4"/>
      <c r="E223" s="4" t="s">
        <v>694</v>
      </c>
      <c r="F223" s="2" t="str">
        <f>IFERROR(VLOOKUP(VENTAS[[#This Row],[Código del producto Vendido]],STOCK[],5,FALSE),"-")</f>
        <v>Bañador estampado de planta</v>
      </c>
      <c r="G223" s="2">
        <v>1</v>
      </c>
      <c r="H223" s="6">
        <v>25</v>
      </c>
      <c r="I223" s="6">
        <f>VENTAS[[#This Row],[Cantidad]]*VENTAS[[#This Row],[Precio Venta]]</f>
        <v>25</v>
      </c>
      <c r="J223" s="6">
        <f>IF(VENTAS[[#This Row],[Nombre del Gestor]]&gt;1,  VENTAS[[#This Row],[Total]]*10%, 0)</f>
        <v>0</v>
      </c>
      <c r="K223" s="6">
        <f>IFERROR(VLOOKUP(VENTAS[[#This Row],[Código del producto Vendido]],STOCK[],16,FALSE)*VENTAS[[#This Row],[Cantidad]] + VLOOKUP(VENTAS[[#This Row],[Código del producto Vendido]],STOCK[],19,FALSE)*VENTAS[[#This Row],[Cantidad]],VENTAS[[#This Row],[Total]])</f>
        <v>13.416666666666666</v>
      </c>
      <c r="L223" s="6">
        <f>VENTAS[[#This Row],[Total]]-VENTAS[[#This Row],[Comisión 10%]]-VENTAS[[#This Row],[Costo SIN Comision]]</f>
        <v>11.583333333333334</v>
      </c>
      <c r="M223" s="6"/>
    </row>
    <row r="224" spans="1:13" ht="14" x14ac:dyDescent="0.15">
      <c r="A224" s="22">
        <v>45079</v>
      </c>
      <c r="B224" s="4"/>
      <c r="C224" s="4" t="s">
        <v>972</v>
      </c>
      <c r="D224" s="4"/>
      <c r="E224" s="4" t="s">
        <v>860</v>
      </c>
      <c r="F224" s="2" t="str">
        <f>IFERROR(VLOOKUP(VENTAS[[#This Row],[Código del producto Vendido]],STOCK[],5,FALSE),"-")</f>
        <v xml:space="preserve"> Top Cuello V Verde</v>
      </c>
      <c r="G224" s="2">
        <v>1</v>
      </c>
      <c r="H224" s="6">
        <v>12</v>
      </c>
      <c r="I224" s="6">
        <f>VENTAS[[#This Row],[Cantidad]]*VENTAS[[#This Row],[Precio Venta]]</f>
        <v>12</v>
      </c>
      <c r="J224" s="6">
        <f>IF(VENTAS[[#This Row],[Nombre del Gestor]]&gt;1,  VENTAS[[#This Row],[Total]]*10%, 0)</f>
        <v>0</v>
      </c>
      <c r="K224" s="6">
        <f>IFERROR(VLOOKUP(VENTAS[[#This Row],[Código del producto Vendido]],STOCK[],16,FALSE)*VENTAS[[#This Row],[Cantidad]] + VLOOKUP(VENTAS[[#This Row],[Código del producto Vendido]],STOCK[],19,FALSE)*VENTAS[[#This Row],[Cantidad]],VENTAS[[#This Row],[Total]])</f>
        <v>8.005454545454544</v>
      </c>
      <c r="L224" s="6">
        <f>VENTAS[[#This Row],[Total]]-VENTAS[[#This Row],[Comisión 10%]]-VENTAS[[#This Row],[Costo SIN Comision]]</f>
        <v>3.994545454545456</v>
      </c>
      <c r="M224" s="6"/>
    </row>
    <row r="225" spans="1:13" ht="14" x14ac:dyDescent="0.15">
      <c r="A225" s="22">
        <v>45079</v>
      </c>
      <c r="B225" s="4"/>
      <c r="C225" s="4" t="s">
        <v>972</v>
      </c>
      <c r="D225" s="4"/>
      <c r="E225" s="4" t="s">
        <v>910</v>
      </c>
      <c r="F225" s="2" t="str">
        <f>IFERROR(VLOOKUP(VENTAS[[#This Row],[Código del producto Vendido]],STOCK[],5,FALSE),"-")</f>
        <v>Top cuello V Blanco</v>
      </c>
      <c r="G225" s="2">
        <v>1</v>
      </c>
      <c r="H225" s="6">
        <v>12</v>
      </c>
      <c r="I225" s="6">
        <f>VENTAS[[#This Row],[Cantidad]]*VENTAS[[#This Row],[Precio Venta]]</f>
        <v>12</v>
      </c>
      <c r="J225" s="6">
        <f>IF(VENTAS[[#This Row],[Nombre del Gestor]]&gt;1,  VENTAS[[#This Row],[Total]]*10%, 0)</f>
        <v>0</v>
      </c>
      <c r="K225" s="6">
        <f>IFERROR(VLOOKUP(VENTAS[[#This Row],[Código del producto Vendido]],STOCK[],16,FALSE)*VENTAS[[#This Row],[Cantidad]] + VLOOKUP(VENTAS[[#This Row],[Código del producto Vendido]],STOCK[],19,FALSE)*VENTAS[[#This Row],[Cantidad]],VENTAS[[#This Row],[Total]])</f>
        <v>7.7556818181818175</v>
      </c>
      <c r="L225" s="6">
        <f>VENTAS[[#This Row],[Total]]-VENTAS[[#This Row],[Comisión 10%]]-VENTAS[[#This Row],[Costo SIN Comision]]</f>
        <v>4.2443181818181825</v>
      </c>
      <c r="M225" s="6"/>
    </row>
    <row r="226" spans="1:13" ht="14" x14ac:dyDescent="0.15">
      <c r="A226" s="22">
        <v>45079</v>
      </c>
      <c r="B226" s="4"/>
      <c r="C226" s="4" t="s">
        <v>972</v>
      </c>
      <c r="D226" s="4"/>
      <c r="E226" s="4" t="s">
        <v>588</v>
      </c>
      <c r="F226" s="2" t="str">
        <f>IFERROR(VLOOKUP(VENTAS[[#This Row],[Código del producto Vendido]],STOCK[],5,FALSE),"-")</f>
        <v>Jeans de pierna recta desgarro</v>
      </c>
      <c r="G226" s="2">
        <v>1</v>
      </c>
      <c r="H226" s="6">
        <v>30</v>
      </c>
      <c r="I226" s="6">
        <f>VENTAS[[#This Row],[Cantidad]]*VENTAS[[#This Row],[Precio Venta]]</f>
        <v>30</v>
      </c>
      <c r="J226" s="6">
        <f>IF(VENTAS[[#This Row],[Nombre del Gestor]]&gt;1,  VENTAS[[#This Row],[Total]]*10%, 0)</f>
        <v>0</v>
      </c>
      <c r="K226" s="6">
        <f>IFERROR(VLOOKUP(VENTAS[[#This Row],[Código del producto Vendido]],STOCK[],16,FALSE)*VENTAS[[#This Row],[Cantidad]] + VLOOKUP(VENTAS[[#This Row],[Código del producto Vendido]],STOCK[],19,FALSE)*VENTAS[[#This Row],[Cantidad]],VENTAS[[#This Row],[Total]])</f>
        <v>18.686666666666667</v>
      </c>
      <c r="L226" s="6">
        <f>VENTAS[[#This Row],[Total]]-VENTAS[[#This Row],[Comisión 10%]]-VENTAS[[#This Row],[Costo SIN Comision]]</f>
        <v>11.313333333333333</v>
      </c>
      <c r="M226" s="6"/>
    </row>
    <row r="227" spans="1:13" ht="14" x14ac:dyDescent="0.15">
      <c r="A227" s="22">
        <v>45079</v>
      </c>
      <c r="B227" s="4"/>
      <c r="C227" s="4" t="s">
        <v>972</v>
      </c>
      <c r="D227" s="4"/>
      <c r="E227" s="4" t="s">
        <v>849</v>
      </c>
      <c r="F227" s="2" t="str">
        <f>IFERROR(VLOOKUP(VENTAS[[#This Row],[Código del producto Vendido]],STOCK[],5,FALSE),"-")</f>
        <v>Top Cuello encaje y mangas abombadas</v>
      </c>
      <c r="G227" s="2">
        <v>1</v>
      </c>
      <c r="H227" s="6">
        <v>11</v>
      </c>
      <c r="I227" s="6">
        <f>VENTAS[[#This Row],[Cantidad]]*VENTAS[[#This Row],[Precio Venta]]</f>
        <v>11</v>
      </c>
      <c r="J227" s="6">
        <f>IF(VENTAS[[#This Row],[Nombre del Gestor]]&gt;1,  VENTAS[[#This Row],[Total]]*10%, 0)</f>
        <v>0</v>
      </c>
      <c r="K227" s="6">
        <f>IFERROR(VLOOKUP(VENTAS[[#This Row],[Código del producto Vendido]],STOCK[],16,FALSE)*VENTAS[[#This Row],[Cantidad]] + VLOOKUP(VENTAS[[#This Row],[Código del producto Vendido]],STOCK[],19,FALSE)*VENTAS[[#This Row],[Cantidad]],VENTAS[[#This Row],[Total]])</f>
        <v>6.3581818181818175</v>
      </c>
      <c r="L227" s="6">
        <f>VENTAS[[#This Row],[Total]]-VENTAS[[#This Row],[Comisión 10%]]-VENTAS[[#This Row],[Costo SIN Comision]]</f>
        <v>4.6418181818181825</v>
      </c>
      <c r="M227" s="6"/>
    </row>
    <row r="228" spans="1:13" ht="14" x14ac:dyDescent="0.15">
      <c r="A228" s="22"/>
      <c r="B228" s="4"/>
      <c r="C228" s="4"/>
      <c r="D228" s="4"/>
      <c r="E228" s="4" t="s">
        <v>869</v>
      </c>
      <c r="F228" s="2" t="str">
        <f>IFERROR(VLOOKUP(VENTAS[[#This Row],[Código del producto Vendido]],STOCK[],5,FALSE),"-")</f>
        <v>Bañador de pierna alta</v>
      </c>
      <c r="G228" s="2">
        <v>1</v>
      </c>
      <c r="H228" s="6">
        <v>25</v>
      </c>
      <c r="I228" s="6">
        <f>VENTAS[[#This Row],[Cantidad]]*VENTAS[[#This Row],[Precio Venta]]</f>
        <v>25</v>
      </c>
      <c r="J228" s="6">
        <f>IF(VENTAS[[#This Row],[Nombre del Gestor]]&gt;1,  VENTAS[[#This Row],[Total]]*10%, 0)</f>
        <v>0</v>
      </c>
      <c r="K228" s="6">
        <f>IFERROR(VLOOKUP(VENTAS[[#This Row],[Código del producto Vendido]],STOCK[],16,FALSE)*VENTAS[[#This Row],[Cantidad]] + VLOOKUP(VENTAS[[#This Row],[Código del producto Vendido]],STOCK[],19,FALSE)*VENTAS[[#This Row],[Cantidad]],VENTAS[[#This Row],[Total]])</f>
        <v>14.023181818181817</v>
      </c>
      <c r="L228" s="6">
        <f>VENTAS[[#This Row],[Total]]-VENTAS[[#This Row],[Comisión 10%]]-VENTAS[[#This Row],[Costo SIN Comision]]</f>
        <v>10.976818181818183</v>
      </c>
      <c r="M228" s="6"/>
    </row>
    <row r="229" spans="1:13" ht="14" x14ac:dyDescent="0.15">
      <c r="A229" s="22"/>
      <c r="B229" s="4"/>
      <c r="C229" s="4"/>
      <c r="D229" s="4"/>
      <c r="E229" s="10" t="s">
        <v>216</v>
      </c>
      <c r="F229" s="2" t="str">
        <f>IFERROR(VLOOKUP(VENTAS[[#This Row],[Código del producto Vendido]],STOCK[],5,FALSE),"-")</f>
        <v>Top acanalado sin mangas</v>
      </c>
      <c r="G229" s="2">
        <v>1</v>
      </c>
      <c r="H229" s="6">
        <v>16</v>
      </c>
      <c r="I229" s="6">
        <f>VENTAS[[#This Row],[Cantidad]]*VENTAS[[#This Row],[Precio Venta]]</f>
        <v>16</v>
      </c>
      <c r="J229" s="6">
        <f>IF(VENTAS[[#This Row],[Nombre del Gestor]]&gt;1,  VENTAS[[#This Row],[Total]]*10%, 0)</f>
        <v>0</v>
      </c>
      <c r="K229" s="6">
        <f>IFERROR(VLOOKUP(VENTAS[[#This Row],[Código del producto Vendido]],STOCK[],16,FALSE)*VENTAS[[#This Row],[Cantidad]] + VLOOKUP(VENTAS[[#This Row],[Código del producto Vendido]],STOCK[],19,FALSE)*VENTAS[[#This Row],[Cantidad]],VENTAS[[#This Row],[Total]])</f>
        <v>5.0222222222222221</v>
      </c>
      <c r="L229" s="6">
        <f>VENTAS[[#This Row],[Total]]-VENTAS[[#This Row],[Comisión 10%]]-VENTAS[[#This Row],[Costo SIN Comision]]</f>
        <v>10.977777777777778</v>
      </c>
      <c r="M229" s="6"/>
    </row>
    <row r="230" spans="1:13" ht="14" x14ac:dyDescent="0.15">
      <c r="A230" s="22"/>
      <c r="B230" s="4"/>
      <c r="C230" s="4"/>
      <c r="D230" s="4"/>
      <c r="E230" s="4" t="s">
        <v>852</v>
      </c>
      <c r="F230" s="2" t="str">
        <f>IFERROR(VLOOKUP(VENTAS[[#This Row],[Código del producto Vendido]],STOCK[],5,FALSE),"-")</f>
        <v>Bañador con adorno de malla</v>
      </c>
      <c r="G230" s="2">
        <v>1</v>
      </c>
      <c r="H230" s="6">
        <v>25</v>
      </c>
      <c r="I230" s="6">
        <f>VENTAS[[#This Row],[Cantidad]]*VENTAS[[#This Row],[Precio Venta]]</f>
        <v>25</v>
      </c>
      <c r="J230" s="6">
        <f>IF(VENTAS[[#This Row],[Nombre del Gestor]]&gt;1,  VENTAS[[#This Row],[Total]]*10%, 0)</f>
        <v>0</v>
      </c>
      <c r="K230" s="6">
        <f>IFERROR(VLOOKUP(VENTAS[[#This Row],[Código del producto Vendido]],STOCK[],16,FALSE)*VENTAS[[#This Row],[Cantidad]] + VLOOKUP(VENTAS[[#This Row],[Código del producto Vendido]],STOCK[],19,FALSE)*VENTAS[[#This Row],[Cantidad]],VENTAS[[#This Row],[Total]])</f>
        <v>15.329545454545453</v>
      </c>
      <c r="L230" s="6">
        <f>VENTAS[[#This Row],[Total]]-VENTAS[[#This Row],[Comisión 10%]]-VENTAS[[#This Row],[Costo SIN Comision]]</f>
        <v>9.6704545454545467</v>
      </c>
      <c r="M230" s="6"/>
    </row>
    <row r="231" spans="1:13" ht="14" x14ac:dyDescent="0.15">
      <c r="A231" s="22"/>
      <c r="B231" s="4"/>
      <c r="C231" s="4"/>
      <c r="D231" s="4"/>
      <c r="E231" s="4" t="s">
        <v>694</v>
      </c>
      <c r="F231" s="2" t="str">
        <f>IFERROR(VLOOKUP(VENTAS[[#This Row],[Código del producto Vendido]],STOCK[],5,FALSE),"-")</f>
        <v>Bañador estampado de planta</v>
      </c>
      <c r="G231" s="2">
        <v>2</v>
      </c>
      <c r="H231" s="6">
        <v>25</v>
      </c>
      <c r="I231" s="6">
        <f>VENTAS[[#This Row],[Cantidad]]*VENTAS[[#This Row],[Precio Venta]]</f>
        <v>50</v>
      </c>
      <c r="J231" s="6">
        <f>IF(VENTAS[[#This Row],[Nombre del Gestor]]&gt;1,  VENTAS[[#This Row],[Total]]*10%, 0)</f>
        <v>0</v>
      </c>
      <c r="K231" s="6">
        <f>IFERROR(VLOOKUP(VENTAS[[#This Row],[Código del producto Vendido]],STOCK[],16,FALSE)*VENTAS[[#This Row],[Cantidad]] + VLOOKUP(VENTAS[[#This Row],[Código del producto Vendido]],STOCK[],19,FALSE)*VENTAS[[#This Row],[Cantidad]],VENTAS[[#This Row],[Total]])</f>
        <v>26.833333333333332</v>
      </c>
      <c r="L231" s="6">
        <f>VENTAS[[#This Row],[Total]]-VENTAS[[#This Row],[Comisión 10%]]-VENTAS[[#This Row],[Costo SIN Comision]]</f>
        <v>23.166666666666668</v>
      </c>
      <c r="M231" s="6"/>
    </row>
    <row r="232" spans="1:13" ht="14" x14ac:dyDescent="0.15">
      <c r="A232" s="22"/>
      <c r="B232" s="4"/>
      <c r="C232" s="4"/>
      <c r="D232" s="4"/>
      <c r="E232" s="4" t="s">
        <v>917</v>
      </c>
      <c r="F232" s="2" t="str">
        <f>IFERROR(VLOOKUP(VENTAS[[#This Row],[Código del producto Vendido]],STOCK[],5,FALSE),"-")</f>
        <v>Jeans Elastizados Pierna Ancha</v>
      </c>
      <c r="G232" s="2">
        <v>1</v>
      </c>
      <c r="H232" s="6">
        <v>35</v>
      </c>
      <c r="I232" s="6">
        <f>VENTAS[[#This Row],[Cantidad]]*VENTAS[[#This Row],[Precio Venta]]</f>
        <v>35</v>
      </c>
      <c r="J232" s="6">
        <f>IF(VENTAS[[#This Row],[Nombre del Gestor]]&gt;1,  VENTAS[[#This Row],[Total]]*10%, 0)</f>
        <v>0</v>
      </c>
      <c r="K232" s="6">
        <f>IFERROR(VLOOKUP(VENTAS[[#This Row],[Código del producto Vendido]],STOCK[],16,FALSE)*VENTAS[[#This Row],[Cantidad]] + VLOOKUP(VENTAS[[#This Row],[Código del producto Vendido]],STOCK[],19,FALSE)*VENTAS[[#This Row],[Cantidad]],VENTAS[[#This Row],[Total]])</f>
        <v>27.52272727272727</v>
      </c>
      <c r="L232" s="6">
        <f>VENTAS[[#This Row],[Total]]-VENTAS[[#This Row],[Comisión 10%]]-VENTAS[[#This Row],[Costo SIN Comision]]</f>
        <v>7.4772727272727302</v>
      </c>
      <c r="M232" s="6"/>
    </row>
    <row r="233" spans="1:13" ht="14" x14ac:dyDescent="0.15">
      <c r="A233" s="22"/>
      <c r="B233" s="4"/>
      <c r="C233" s="4"/>
      <c r="D233" s="4"/>
      <c r="E233" s="4" t="s">
        <v>440</v>
      </c>
      <c r="F233" s="2" t="str">
        <f>IFERROR(VLOOKUP(VENTAS[[#This Row],[Código del producto Vendido]],STOCK[],5,FALSE),"-")</f>
        <v xml:space="preserve"> Pantaloneta Verde</v>
      </c>
      <c r="G233" s="2">
        <v>1</v>
      </c>
      <c r="H233" s="6">
        <v>25</v>
      </c>
      <c r="I233" s="6">
        <f>VENTAS[[#This Row],[Cantidad]]*VENTAS[[#This Row],[Precio Venta]]</f>
        <v>25</v>
      </c>
      <c r="J233" s="6">
        <f>IF(VENTAS[[#This Row],[Nombre del Gestor]]&gt;1,  VENTAS[[#This Row],[Total]]*10%, 0)</f>
        <v>0</v>
      </c>
      <c r="K233" s="6">
        <f>IFERROR(VLOOKUP(VENTAS[[#This Row],[Código del producto Vendido]],STOCK[],16,FALSE)*VENTAS[[#This Row],[Cantidad]] + VLOOKUP(VENTAS[[#This Row],[Código del producto Vendido]],STOCK[],19,FALSE)*VENTAS[[#This Row],[Cantidad]],VENTAS[[#This Row],[Total]])</f>
        <v>14.871363636363636</v>
      </c>
      <c r="L233" s="6">
        <f>VENTAS[[#This Row],[Total]]-VENTAS[[#This Row],[Comisión 10%]]-VENTAS[[#This Row],[Costo SIN Comision]]</f>
        <v>10.128636363636364</v>
      </c>
      <c r="M233" s="6"/>
    </row>
    <row r="234" spans="1:13" ht="14" x14ac:dyDescent="0.15">
      <c r="A234" s="22">
        <v>45081</v>
      </c>
      <c r="B234" s="4"/>
      <c r="C234" s="4"/>
      <c r="D234" s="4"/>
      <c r="E234" s="4" t="s">
        <v>565</v>
      </c>
      <c r="F234" s="2" t="str">
        <f>IFERROR(VLOOKUP(VENTAS[[#This Row],[Código del producto Vendido]],STOCK[],5,FALSE),"-")</f>
        <v>Bikini Elegante con Herrajes</v>
      </c>
      <c r="G234" s="2">
        <v>1</v>
      </c>
      <c r="H234" s="6">
        <v>18</v>
      </c>
      <c r="I234" s="6">
        <f>VENTAS[[#This Row],[Cantidad]]*VENTAS[[#This Row],[Precio Venta]]</f>
        <v>18</v>
      </c>
      <c r="J234" s="6">
        <f>IF(VENTAS[[#This Row],[Nombre del Gestor]]&gt;1,  VENTAS[[#This Row],[Total]]*10%, 0)</f>
        <v>0</v>
      </c>
      <c r="K234" s="6">
        <f>IFERROR(VLOOKUP(VENTAS[[#This Row],[Código del producto Vendido]],STOCK[],16,FALSE)*VENTAS[[#This Row],[Cantidad]] + VLOOKUP(VENTAS[[#This Row],[Código del producto Vendido]],STOCK[],19,FALSE)*VENTAS[[#This Row],[Cantidad]],VENTAS[[#This Row],[Total]])</f>
        <v>12.308333333333334</v>
      </c>
      <c r="L234" s="6">
        <f>VENTAS[[#This Row],[Total]]-VENTAS[[#This Row],[Comisión 10%]]-VENTAS[[#This Row],[Costo SIN Comision]]</f>
        <v>5.6916666666666664</v>
      </c>
      <c r="M234" s="6"/>
    </row>
    <row r="235" spans="1:13" ht="14" x14ac:dyDescent="0.15">
      <c r="A235" s="22">
        <v>45081</v>
      </c>
      <c r="B235" s="4"/>
      <c r="C235" s="4"/>
      <c r="D235" s="4"/>
      <c r="E235" s="4" t="s">
        <v>693</v>
      </c>
      <c r="F235" s="2" t="str">
        <f>IFERROR(VLOOKUP(VENTAS[[#This Row],[Código del producto Vendido]],STOCK[],5,FALSE),"-")</f>
        <v xml:space="preserve">Skort asimétrico floral </v>
      </c>
      <c r="G235" s="2">
        <v>1</v>
      </c>
      <c r="H235" s="6">
        <v>15</v>
      </c>
      <c r="I235" s="6">
        <f>VENTAS[[#This Row],[Cantidad]]*VENTAS[[#This Row],[Precio Venta]]</f>
        <v>15</v>
      </c>
      <c r="J235" s="6">
        <f>IF(VENTAS[[#This Row],[Nombre del Gestor]]&gt;1,  VENTAS[[#This Row],[Total]]*10%, 0)</f>
        <v>0</v>
      </c>
      <c r="K235" s="6">
        <f>IFERROR(VLOOKUP(VENTAS[[#This Row],[Código del producto Vendido]],STOCK[],16,FALSE)*VENTAS[[#This Row],[Cantidad]] + VLOOKUP(VENTAS[[#This Row],[Código del producto Vendido]],STOCK[],19,FALSE)*VENTAS[[#This Row],[Cantidad]],VENTAS[[#This Row],[Total]])</f>
        <v>8.9277777777777789</v>
      </c>
      <c r="L235" s="6">
        <f>VENTAS[[#This Row],[Total]]-VENTAS[[#This Row],[Comisión 10%]]-VENTAS[[#This Row],[Costo SIN Comision]]</f>
        <v>6.0722222222222211</v>
      </c>
      <c r="M235" s="6"/>
    </row>
    <row r="236" spans="1:13" ht="14" x14ac:dyDescent="0.15">
      <c r="A236" s="22">
        <v>45081</v>
      </c>
      <c r="B236" s="4"/>
      <c r="C236" s="4"/>
      <c r="D236" s="4"/>
      <c r="E236" s="4" t="s">
        <v>929</v>
      </c>
      <c r="F236" s="2" t="str">
        <f>IFERROR(VLOOKUP(VENTAS[[#This Row],[Código del producto Vendido]],STOCK[],5,FALSE),"-")</f>
        <v>Top corto blanco</v>
      </c>
      <c r="G236" s="2">
        <v>1</v>
      </c>
      <c r="H236" s="6">
        <v>5</v>
      </c>
      <c r="I236" s="6">
        <f>VENTAS[[#This Row],[Cantidad]]*VENTAS[[#This Row],[Precio Venta]]</f>
        <v>5</v>
      </c>
      <c r="J236" s="6">
        <f>IF(VENTAS[[#This Row],[Nombre del Gestor]]&gt;1,  VENTAS[[#This Row],[Total]]*10%, 0)</f>
        <v>0</v>
      </c>
      <c r="K236" s="6">
        <f>IFERROR(VLOOKUP(VENTAS[[#This Row],[Código del producto Vendido]],STOCK[],16,FALSE)*VENTAS[[#This Row],[Cantidad]] + VLOOKUP(VENTAS[[#This Row],[Código del producto Vendido]],STOCK[],19,FALSE)*VENTAS[[#This Row],[Cantidad]],VENTAS[[#This Row],[Total]])</f>
        <v>4.4044117647058822</v>
      </c>
      <c r="L236" s="6">
        <f>VENTAS[[#This Row],[Total]]-VENTAS[[#This Row],[Comisión 10%]]-VENTAS[[#This Row],[Costo SIN Comision]]</f>
        <v>0.59558823529411775</v>
      </c>
      <c r="M236" s="6"/>
    </row>
    <row r="237" spans="1:13" ht="14" x14ac:dyDescent="0.15">
      <c r="A237" s="22">
        <v>45081</v>
      </c>
      <c r="B237" s="4"/>
      <c r="C237" s="4"/>
      <c r="D237" s="4"/>
      <c r="E237" s="4" t="s">
        <v>647</v>
      </c>
      <c r="F237" s="2" t="str">
        <f>IFERROR(VLOOKUP(VENTAS[[#This Row],[Código del producto Vendido]],STOCK[],5,FALSE),"-")</f>
        <v>Conjunto short, camisa y top</v>
      </c>
      <c r="G237" s="2">
        <v>1</v>
      </c>
      <c r="H237" s="6">
        <v>30</v>
      </c>
      <c r="I237" s="6">
        <f>VENTAS[[#This Row],[Cantidad]]*VENTAS[[#This Row],[Precio Venta]]</f>
        <v>30</v>
      </c>
      <c r="J237" s="6">
        <f>IF(VENTAS[[#This Row],[Nombre del Gestor]]&gt;1,  VENTAS[[#This Row],[Total]]*10%, 0)</f>
        <v>0</v>
      </c>
      <c r="K237" s="6">
        <f>IFERROR(VLOOKUP(VENTAS[[#This Row],[Código del producto Vendido]],STOCK[],16,FALSE)*VENTAS[[#This Row],[Cantidad]] + VLOOKUP(VENTAS[[#This Row],[Código del producto Vendido]],STOCK[],19,FALSE)*VENTAS[[#This Row],[Cantidad]],VENTAS[[#This Row],[Total]])</f>
        <v>16.833333333333336</v>
      </c>
      <c r="L237" s="6">
        <f>VENTAS[[#This Row],[Total]]-VENTAS[[#This Row],[Comisión 10%]]-VENTAS[[#This Row],[Costo SIN Comision]]</f>
        <v>13.166666666666664</v>
      </c>
      <c r="M237" s="6"/>
    </row>
    <row r="238" spans="1:13" ht="14" x14ac:dyDescent="0.15">
      <c r="A238" s="22">
        <v>45081</v>
      </c>
      <c r="B238" s="4"/>
      <c r="C238" s="4"/>
      <c r="D238" s="4"/>
      <c r="E238" s="4" t="s">
        <v>630</v>
      </c>
      <c r="F238" s="2" t="str">
        <f>IFERROR(VLOOKUP(VENTAS[[#This Row],[Código del producto Vendido]],STOCK[],5,FALSE),"-")</f>
        <v>Blusas Botón Floral Casual</v>
      </c>
      <c r="G238" s="2">
        <v>1</v>
      </c>
      <c r="H238" s="6">
        <v>14</v>
      </c>
      <c r="I238" s="6">
        <f>VENTAS[[#This Row],[Cantidad]]*VENTAS[[#This Row],[Precio Venta]]</f>
        <v>14</v>
      </c>
      <c r="J238" s="6">
        <f>IF(VENTAS[[#This Row],[Nombre del Gestor]]&gt;1,  VENTAS[[#This Row],[Total]]*10%, 0)</f>
        <v>0</v>
      </c>
      <c r="K238" s="6">
        <f>IFERROR(VLOOKUP(VENTAS[[#This Row],[Código del producto Vendido]],STOCK[],16,FALSE)*VENTAS[[#This Row],[Cantidad]] + VLOOKUP(VENTAS[[#This Row],[Código del producto Vendido]],STOCK[],19,FALSE)*VENTAS[[#This Row],[Cantidad]],VENTAS[[#This Row],[Total]])</f>
        <v>8.0222222222222221</v>
      </c>
      <c r="L238" s="6">
        <f>VENTAS[[#This Row],[Total]]-VENTAS[[#This Row],[Comisión 10%]]-VENTAS[[#This Row],[Costo SIN Comision]]</f>
        <v>5.9777777777777779</v>
      </c>
      <c r="M238" s="6"/>
    </row>
    <row r="239" spans="1:13" ht="14" x14ac:dyDescent="0.15">
      <c r="A239" s="22">
        <v>45081</v>
      </c>
      <c r="B239" s="4"/>
      <c r="C239" s="4"/>
      <c r="D239" s="4"/>
      <c r="E239" s="4" t="s">
        <v>216</v>
      </c>
      <c r="F239" s="2" t="str">
        <f>IFERROR(VLOOKUP(VENTAS[[#This Row],[Código del producto Vendido]],STOCK[],5,FALSE),"-")</f>
        <v>Top acanalado sin mangas</v>
      </c>
      <c r="G239" s="2">
        <v>1</v>
      </c>
      <c r="H239" s="6">
        <v>10</v>
      </c>
      <c r="I239" s="6">
        <f>VENTAS[[#This Row],[Cantidad]]*VENTAS[[#This Row],[Precio Venta]]</f>
        <v>10</v>
      </c>
      <c r="J239" s="6">
        <f>IF(VENTAS[[#This Row],[Nombre del Gestor]]&gt;1,  VENTAS[[#This Row],[Total]]*10%, 0)</f>
        <v>0</v>
      </c>
      <c r="K239" s="6">
        <f>IFERROR(VLOOKUP(VENTAS[[#This Row],[Código del producto Vendido]],STOCK[],16,FALSE)*VENTAS[[#This Row],[Cantidad]] + VLOOKUP(VENTAS[[#This Row],[Código del producto Vendido]],STOCK[],19,FALSE)*VENTAS[[#This Row],[Cantidad]],VENTAS[[#This Row],[Total]])</f>
        <v>5.0222222222222221</v>
      </c>
      <c r="L239" s="6">
        <f>VENTAS[[#This Row],[Total]]-VENTAS[[#This Row],[Comisión 10%]]-VENTAS[[#This Row],[Costo SIN Comision]]</f>
        <v>4.9777777777777779</v>
      </c>
      <c r="M239" s="6"/>
    </row>
    <row r="240" spans="1:13" ht="14" x14ac:dyDescent="0.15">
      <c r="A240" s="23">
        <v>45082</v>
      </c>
      <c r="C240" s="4" t="s">
        <v>986</v>
      </c>
      <c r="D240" s="4"/>
      <c r="E240" s="4" t="s">
        <v>913</v>
      </c>
      <c r="F240" s="2" t="str">
        <f>IFERROR(VLOOKUP(VENTAS[[#This Row],[Código del producto Vendido]],STOCK[],5,FALSE),"-")</f>
        <v>Jenas Ajustados Oscuro</v>
      </c>
      <c r="G240" s="2">
        <v>1</v>
      </c>
      <c r="H240" s="6">
        <v>35</v>
      </c>
      <c r="I240" s="6">
        <f>VENTAS[[#This Row],[Cantidad]]*VENTAS[[#This Row],[Precio Venta]]</f>
        <v>35</v>
      </c>
      <c r="J240" s="6">
        <f>IF(VENTAS[[#This Row],[Nombre del Gestor]]&gt;1,  VENTAS[[#This Row],[Total]]*10%, 0)</f>
        <v>0</v>
      </c>
      <c r="K240" s="6">
        <f>IFERROR(VLOOKUP(VENTAS[[#This Row],[Código del producto Vendido]],STOCK[],16,FALSE)*VENTAS[[#This Row],[Cantidad]] + VLOOKUP(VENTAS[[#This Row],[Código del producto Vendido]],STOCK[],19,FALSE)*VENTAS[[#This Row],[Cantidad]],VENTAS[[#This Row],[Total]])</f>
        <v>24.68181818181818</v>
      </c>
      <c r="L240" s="6">
        <f>VENTAS[[#This Row],[Total]]-VENTAS[[#This Row],[Comisión 10%]]-VENTAS[[#This Row],[Costo SIN Comision]]</f>
        <v>10.31818181818182</v>
      </c>
      <c r="M240" s="6"/>
    </row>
    <row r="241" spans="1:13" ht="14" x14ac:dyDescent="0.15">
      <c r="A241" s="23">
        <v>45082</v>
      </c>
      <c r="C241" s="4" t="s">
        <v>986</v>
      </c>
      <c r="D241" s="4"/>
      <c r="E241" s="4" t="s">
        <v>916</v>
      </c>
      <c r="F241" s="2" t="str">
        <f>IFERROR(VLOOKUP(VENTAS[[#This Row],[Código del producto Vendido]],STOCK[],5,FALSE),"-")</f>
        <v>Jeans Elastizados Pierna Ancha</v>
      </c>
      <c r="G241" s="2">
        <v>1</v>
      </c>
      <c r="H241" s="6">
        <v>35</v>
      </c>
      <c r="I241" s="6">
        <f>VENTAS[[#This Row],[Cantidad]]*VENTAS[[#This Row],[Precio Venta]]</f>
        <v>35</v>
      </c>
      <c r="J241" s="6">
        <f>IF(VENTAS[[#This Row],[Nombre del Gestor]]&gt;1,  VENTAS[[#This Row],[Total]]*10%, 0)</f>
        <v>0</v>
      </c>
      <c r="K241" s="6">
        <f>IFERROR(VLOOKUP(VENTAS[[#This Row],[Código del producto Vendido]],STOCK[],16,FALSE)*VENTAS[[#This Row],[Cantidad]] + VLOOKUP(VENTAS[[#This Row],[Código del producto Vendido]],STOCK[],19,FALSE)*VENTAS[[#This Row],[Cantidad]],VENTAS[[#This Row],[Total]])</f>
        <v>27.52272727272727</v>
      </c>
      <c r="L241" s="6">
        <f>VENTAS[[#This Row],[Total]]-VENTAS[[#This Row],[Comisión 10%]]-VENTAS[[#This Row],[Costo SIN Comision]]</f>
        <v>7.4772727272727302</v>
      </c>
      <c r="M241" s="6"/>
    </row>
    <row r="242" spans="1:13" ht="14" x14ac:dyDescent="0.15">
      <c r="A242" s="23">
        <v>45082</v>
      </c>
      <c r="C242" s="4" t="s">
        <v>534</v>
      </c>
      <c r="D242" s="4"/>
      <c r="E242" s="4" t="s">
        <v>591</v>
      </c>
      <c r="F242" s="2" t="str">
        <f>IFERROR(VLOOKUP(VENTAS[[#This Row],[Código del producto Vendido]],STOCK[],5,FALSE),"-")</f>
        <v>Bañador una pieza con adorno de mariposas</v>
      </c>
      <c r="G242" s="2">
        <v>1</v>
      </c>
      <c r="H242" s="6">
        <v>20</v>
      </c>
      <c r="I242" s="6">
        <f>VENTAS[[#This Row],[Cantidad]]*VENTAS[[#This Row],[Precio Venta]]</f>
        <v>20</v>
      </c>
      <c r="J242" s="6">
        <f>IF(VENTAS[[#This Row],[Nombre del Gestor]]&gt;1,  VENTAS[[#This Row],[Total]]*10%, 0)</f>
        <v>0</v>
      </c>
      <c r="K242" s="6">
        <f>IFERROR(VLOOKUP(VENTAS[[#This Row],[Código del producto Vendido]],STOCK[],16,FALSE)*VENTAS[[#This Row],[Cantidad]] + VLOOKUP(VENTAS[[#This Row],[Código del producto Vendido]],STOCK[],19,FALSE)*VENTAS[[#This Row],[Cantidad]],VENTAS[[#This Row],[Total]])</f>
        <v>12.742777777777778</v>
      </c>
      <c r="L242" s="6">
        <f>VENTAS[[#This Row],[Total]]-VENTAS[[#This Row],[Comisión 10%]]-VENTAS[[#This Row],[Costo SIN Comision]]</f>
        <v>7.2572222222222216</v>
      </c>
      <c r="M242" s="6"/>
    </row>
    <row r="243" spans="1:13" ht="14" x14ac:dyDescent="0.15">
      <c r="A243" s="23">
        <v>45082</v>
      </c>
      <c r="C243" s="4" t="s">
        <v>987</v>
      </c>
      <c r="D243" s="4"/>
      <c r="E243" s="4" t="s">
        <v>654</v>
      </c>
      <c r="F243" s="2" t="str">
        <f>IFERROR(VLOOKUP(VENTAS[[#This Row],[Código del producto Vendido]],STOCK[],5,FALSE),"-")</f>
        <v>Conjuntot Top corto &amp; Pantalones</v>
      </c>
      <c r="G243" s="2">
        <v>1</v>
      </c>
      <c r="H243" s="6">
        <v>30</v>
      </c>
      <c r="I243" s="6">
        <f>VENTAS[[#This Row],[Cantidad]]*VENTAS[[#This Row],[Precio Venta]]</f>
        <v>30</v>
      </c>
      <c r="J243" s="6">
        <f>IF(VENTAS[[#This Row],[Nombre del Gestor]]&gt;1,  VENTAS[[#This Row],[Total]]*10%, 0)</f>
        <v>0</v>
      </c>
      <c r="K243" s="6">
        <f>IFERROR(VLOOKUP(VENTAS[[#This Row],[Código del producto Vendido]],STOCK[],16,FALSE)*VENTAS[[#This Row],[Cantidad]] + VLOOKUP(VENTAS[[#This Row],[Código del producto Vendido]],STOCK[],19,FALSE)*VENTAS[[#This Row],[Cantidad]],VENTAS[[#This Row],[Total]])</f>
        <v>18.36888888888889</v>
      </c>
      <c r="L243" s="6">
        <f>VENTAS[[#This Row],[Total]]-VENTAS[[#This Row],[Comisión 10%]]-VENTAS[[#This Row],[Costo SIN Comision]]</f>
        <v>11.63111111111111</v>
      </c>
      <c r="M243" s="6"/>
    </row>
    <row r="244" spans="1:13" ht="14" x14ac:dyDescent="0.15">
      <c r="A244" s="23">
        <v>45085</v>
      </c>
      <c r="C244" s="4" t="s">
        <v>988</v>
      </c>
      <c r="D244" s="4"/>
      <c r="E244" s="4" t="s">
        <v>556</v>
      </c>
      <c r="F244" s="2" t="str">
        <f>IFERROR(VLOOKUP(VENTAS[[#This Row],[Código del producto Vendido]],STOCK[],5,FALSE),"-")</f>
        <v xml:space="preserve">Pareo falda </v>
      </c>
      <c r="G244" s="2">
        <v>1</v>
      </c>
      <c r="H244" s="6">
        <v>8</v>
      </c>
      <c r="I244" s="6">
        <f>VENTAS[[#This Row],[Cantidad]]*VENTAS[[#This Row],[Precio Venta]]</f>
        <v>8</v>
      </c>
      <c r="J244" s="6">
        <f>IF(VENTAS[[#This Row],[Nombre del Gestor]]&gt;1,  VENTAS[[#This Row],[Total]]*10%, 0)</f>
        <v>0</v>
      </c>
      <c r="K244" s="6">
        <f>IFERROR(VLOOKUP(VENTAS[[#This Row],[Código del producto Vendido]],STOCK[],16,FALSE)*VENTAS[[#This Row],[Cantidad]] + VLOOKUP(VENTAS[[#This Row],[Código del producto Vendido]],STOCK[],19,FALSE)*VENTAS[[#This Row],[Cantidad]],VENTAS[[#This Row],[Total]])</f>
        <v>4.3372222222222225</v>
      </c>
      <c r="L244" s="6">
        <f>VENTAS[[#This Row],[Total]]-VENTAS[[#This Row],[Comisión 10%]]-VENTAS[[#This Row],[Costo SIN Comision]]</f>
        <v>3.6627777777777775</v>
      </c>
      <c r="M244" s="6"/>
    </row>
    <row r="245" spans="1:13" ht="14" x14ac:dyDescent="0.15">
      <c r="A245" s="23">
        <v>45085</v>
      </c>
      <c r="C245" s="4" t="s">
        <v>988</v>
      </c>
      <c r="D245" s="4"/>
      <c r="E245" s="4" t="s">
        <v>573</v>
      </c>
      <c r="F245" s="2" t="str">
        <f>IFERROR(VLOOKUP(VENTAS[[#This Row],[Código del producto Vendido]],STOCK[],5,FALSE),"-")</f>
        <v>Bañador con Cremallera</v>
      </c>
      <c r="G245" s="2">
        <v>1</v>
      </c>
      <c r="H245" s="6">
        <v>28</v>
      </c>
      <c r="I245" s="6">
        <f>VENTAS[[#This Row],[Cantidad]]*VENTAS[[#This Row],[Precio Venta]]</f>
        <v>28</v>
      </c>
      <c r="J245" s="6">
        <f>IF(VENTAS[[#This Row],[Nombre del Gestor]]&gt;1,  VENTAS[[#This Row],[Total]]*10%, 0)</f>
        <v>0</v>
      </c>
      <c r="K245" s="6">
        <f>IFERROR(VLOOKUP(VENTAS[[#This Row],[Código del producto Vendido]],STOCK[],16,FALSE)*VENTAS[[#This Row],[Cantidad]] + VLOOKUP(VENTAS[[#This Row],[Código del producto Vendido]],STOCK[],19,FALSE)*VENTAS[[#This Row],[Cantidad]],VENTAS[[#This Row],[Total]])</f>
        <v>21.080555555555556</v>
      </c>
      <c r="L245" s="6">
        <f>VENTAS[[#This Row],[Total]]-VENTAS[[#This Row],[Comisión 10%]]-VENTAS[[#This Row],[Costo SIN Comision]]</f>
        <v>6.9194444444444443</v>
      </c>
      <c r="M245" s="6"/>
    </row>
    <row r="246" spans="1:13" ht="15" customHeight="1" x14ac:dyDescent="0.15">
      <c r="A246" s="23">
        <v>45085</v>
      </c>
      <c r="C246" s="4" t="s">
        <v>988</v>
      </c>
      <c r="D246" s="4"/>
      <c r="E246" s="4" t="s">
        <v>878</v>
      </c>
      <c r="F246" s="2" t="str">
        <f>IFERROR(VLOOKUP(VENTAS[[#This Row],[Código del producto Vendido]],STOCK[],5,FALSE),"-")</f>
        <v>Niñas 3 piezas Bañador bikini de rayas combinadas con abertura con kimono</v>
      </c>
      <c r="G246" s="2">
        <v>1</v>
      </c>
      <c r="H246" s="6">
        <v>25</v>
      </c>
      <c r="I246" s="6">
        <f>VENTAS[[#This Row],[Cantidad]]*VENTAS[[#This Row],[Precio Venta]]</f>
        <v>25</v>
      </c>
      <c r="J246" s="6">
        <f>IF(VENTAS[[#This Row],[Nombre del Gestor]]&gt;1,  VENTAS[[#This Row],[Total]]*10%, 0)</f>
        <v>0</v>
      </c>
      <c r="K246" s="6">
        <f>IFERROR(VLOOKUP(VENTAS[[#This Row],[Código del producto Vendido]],STOCK[],16,FALSE)*VENTAS[[#This Row],[Cantidad]] + VLOOKUP(VENTAS[[#This Row],[Código del producto Vendido]],STOCK[],19,FALSE)*VENTAS[[#This Row],[Cantidad]],VENTAS[[#This Row],[Total]])</f>
        <v>12.377272727272727</v>
      </c>
      <c r="L246" s="6">
        <f>VENTAS[[#This Row],[Total]]-VENTAS[[#This Row],[Comisión 10%]]-VENTAS[[#This Row],[Costo SIN Comision]]</f>
        <v>12.622727272727273</v>
      </c>
      <c r="M246" s="6"/>
    </row>
    <row r="247" spans="1:13" ht="14" x14ac:dyDescent="0.15">
      <c r="A247" s="25">
        <v>45085</v>
      </c>
      <c r="C247" s="4" t="s">
        <v>988</v>
      </c>
      <c r="D247" s="4"/>
      <c r="E247" s="4" t="s">
        <v>887</v>
      </c>
      <c r="F247" s="2" t="str">
        <f>IFERROR(VLOOKUP(VENTAS[[#This Row],[Código del producto Vendido]],STOCK[],5,FALSE),"-")</f>
        <v>Bikini niña 3 piezas</v>
      </c>
      <c r="G247" s="2">
        <v>1</v>
      </c>
      <c r="H247" s="6">
        <v>25</v>
      </c>
      <c r="I247" s="6">
        <f>VENTAS[[#This Row],[Cantidad]]*VENTAS[[#This Row],[Precio Venta]]</f>
        <v>25</v>
      </c>
      <c r="J247" s="6">
        <f>IF(VENTAS[[#This Row],[Nombre del Gestor]]&gt;1,  VENTAS[[#This Row],[Total]]*10%, 0)</f>
        <v>0</v>
      </c>
      <c r="K247" s="6">
        <f>IFERROR(VLOOKUP(VENTAS[[#This Row],[Código del producto Vendido]],STOCK[],16,FALSE)*VENTAS[[#This Row],[Cantidad]] + VLOOKUP(VENTAS[[#This Row],[Código del producto Vendido]],STOCK[],19,FALSE)*VENTAS[[#This Row],[Cantidad]],VENTAS[[#This Row],[Total]])</f>
        <v>14.477272727272727</v>
      </c>
      <c r="L247" s="6">
        <f>VENTAS[[#This Row],[Total]]-VENTAS[[#This Row],[Comisión 10%]]-VENTAS[[#This Row],[Costo SIN Comision]]</f>
        <v>10.522727272727273</v>
      </c>
      <c r="M247" s="6"/>
    </row>
    <row r="248" spans="1:13" ht="14" x14ac:dyDescent="0.15">
      <c r="A248" s="23">
        <v>45083</v>
      </c>
      <c r="C248" s="4" t="s">
        <v>989</v>
      </c>
      <c r="D248" s="4"/>
      <c r="E248" s="4" t="s">
        <v>635</v>
      </c>
      <c r="F248" s="2" t="str">
        <f>IFERROR(VLOOKUP(VENTAS[[#This Row],[Código del producto Vendido]],STOCK[],5,FALSE),"-")</f>
        <v>Vestido camiseta bajo con abertura</v>
      </c>
      <c r="G248" s="2">
        <v>1</v>
      </c>
      <c r="H248" s="6">
        <v>22</v>
      </c>
      <c r="I248" s="6">
        <f>VENTAS[[#This Row],[Cantidad]]*VENTAS[[#This Row],[Precio Venta]]</f>
        <v>22</v>
      </c>
      <c r="J248" s="6">
        <f>IF(VENTAS[[#This Row],[Nombre del Gestor]]&gt;1,  VENTAS[[#This Row],[Total]]*10%, 0)</f>
        <v>0</v>
      </c>
      <c r="K248" s="6">
        <f>IFERROR(VLOOKUP(VENTAS[[#This Row],[Código del producto Vendido]],STOCK[],16,FALSE)*VENTAS[[#This Row],[Cantidad]] + VLOOKUP(VENTAS[[#This Row],[Código del producto Vendido]],STOCK[],19,FALSE)*VENTAS[[#This Row],[Cantidad]],VENTAS[[#This Row],[Total]])</f>
        <v>13.388888888888889</v>
      </c>
      <c r="L248" s="6">
        <f>VENTAS[[#This Row],[Total]]-VENTAS[[#This Row],[Comisión 10%]]-VENTAS[[#This Row],[Costo SIN Comision]]</f>
        <v>8.6111111111111107</v>
      </c>
      <c r="M248" s="6"/>
    </row>
    <row r="249" spans="1:13" ht="14" x14ac:dyDescent="0.15">
      <c r="A249" s="23">
        <v>45085</v>
      </c>
      <c r="C249" s="4" t="s">
        <v>991</v>
      </c>
      <c r="D249" s="4"/>
      <c r="E249" s="4" t="s">
        <v>793</v>
      </c>
      <c r="F249" s="2" t="str">
        <f>IFERROR(VLOOKUP(VENTAS[[#This Row],[Código del producto Vendido]],STOCK[],5,FALSE),"-")</f>
        <v>Sandalias Rojas</v>
      </c>
      <c r="G249" s="2">
        <v>1</v>
      </c>
      <c r="H249" s="6">
        <v>35</v>
      </c>
      <c r="I249" s="6">
        <f>VENTAS[[#This Row],[Cantidad]]*VENTAS[[#This Row],[Precio Venta]]</f>
        <v>35</v>
      </c>
      <c r="J249" s="6">
        <f>IF(VENTAS[[#This Row],[Nombre del Gestor]]&gt;1,  VENTAS[[#This Row],[Total]]*10%, 0)</f>
        <v>0</v>
      </c>
      <c r="K249" s="6">
        <f>IFERROR(VLOOKUP(VENTAS[[#This Row],[Código del producto Vendido]],STOCK[],16,FALSE)*VENTAS[[#This Row],[Cantidad]] + VLOOKUP(VENTAS[[#This Row],[Código del producto Vendido]],STOCK[],19,FALSE)*VENTAS[[#This Row],[Cantidad]],VENTAS[[#This Row],[Total]])</f>
        <v>25.722222222222221</v>
      </c>
      <c r="L249" s="6">
        <f>VENTAS[[#This Row],[Total]]-VENTAS[[#This Row],[Comisión 10%]]-VENTAS[[#This Row],[Costo SIN Comision]]</f>
        <v>9.2777777777777786</v>
      </c>
      <c r="M249" s="6"/>
    </row>
    <row r="250" spans="1:13" ht="14" x14ac:dyDescent="0.15">
      <c r="A250" s="23">
        <v>45085</v>
      </c>
      <c r="C250" s="4" t="s">
        <v>991</v>
      </c>
      <c r="D250" s="4"/>
      <c r="E250" s="4" t="s">
        <v>983</v>
      </c>
      <c r="F250" s="2" t="str">
        <f>IFERROR(VLOOKUP(VENTAS[[#This Row],[Código del producto Vendido]],STOCK[],5,FALSE),"-")</f>
        <v>Sandalias de tiras de tacón cuadrado</v>
      </c>
      <c r="G250" s="2">
        <v>1</v>
      </c>
      <c r="H250" s="6">
        <v>45</v>
      </c>
      <c r="I250" s="6">
        <f>VENTAS[[#This Row],[Cantidad]]*VENTAS[[#This Row],[Precio Venta]]</f>
        <v>45</v>
      </c>
      <c r="J250" s="6">
        <f>IF(VENTAS[[#This Row],[Nombre del Gestor]]&gt;1,  VENTAS[[#This Row],[Total]]*10%, 0)</f>
        <v>0</v>
      </c>
      <c r="K250" s="6">
        <f>IFERROR(VLOOKUP(VENTAS[[#This Row],[Código del producto Vendido]],STOCK[],16,FALSE)*VENTAS[[#This Row],[Cantidad]] + VLOOKUP(VENTAS[[#This Row],[Código del producto Vendido]],STOCK[],19,FALSE)*VENTAS[[#This Row],[Cantidad]],VENTAS[[#This Row],[Total]])</f>
        <v>35.361764705882351</v>
      </c>
      <c r="L250" s="6">
        <f>VENTAS[[#This Row],[Total]]-VENTAS[[#This Row],[Comisión 10%]]-VENTAS[[#This Row],[Costo SIN Comision]]</f>
        <v>9.6382352941176492</v>
      </c>
      <c r="M250" s="6"/>
    </row>
    <row r="251" spans="1:13" ht="14" x14ac:dyDescent="0.15">
      <c r="A251" s="23">
        <v>45086</v>
      </c>
      <c r="C251" s="4" t="s">
        <v>990</v>
      </c>
      <c r="D251" s="4"/>
      <c r="E251" s="4" t="s">
        <v>730</v>
      </c>
      <c r="F251" s="2" t="str">
        <f>IFERROR(VLOOKUP(VENTAS[[#This Row],[Código del producto Vendido]],STOCK[],5,FALSE),"-")</f>
        <v>Shorts de cintura con cordón</v>
      </c>
      <c r="G251" s="2">
        <v>1</v>
      </c>
      <c r="H251" s="6">
        <v>19</v>
      </c>
      <c r="I251" s="6">
        <f>VENTAS[[#This Row],[Cantidad]]*VENTAS[[#This Row],[Precio Venta]]</f>
        <v>19</v>
      </c>
      <c r="J251" s="6">
        <f>IF(VENTAS[[#This Row],[Nombre del Gestor]]&gt;1,  VENTAS[[#This Row],[Total]]*10%, 0)</f>
        <v>0</v>
      </c>
      <c r="K251" s="6">
        <f>IFERROR(VLOOKUP(VENTAS[[#This Row],[Código del producto Vendido]],STOCK[],16,FALSE)*VENTAS[[#This Row],[Cantidad]] + VLOOKUP(VENTAS[[#This Row],[Código del producto Vendido]],STOCK[],19,FALSE)*VENTAS[[#This Row],[Cantidad]],VENTAS[[#This Row],[Total]])</f>
        <v>6.6655555555555566</v>
      </c>
      <c r="L251" s="6">
        <f>VENTAS[[#This Row],[Total]]-VENTAS[[#This Row],[Comisión 10%]]-VENTAS[[#This Row],[Costo SIN Comision]]</f>
        <v>12.334444444444443</v>
      </c>
      <c r="M251" s="6"/>
    </row>
    <row r="252" spans="1:13" ht="14" x14ac:dyDescent="0.15">
      <c r="A252" s="23">
        <v>45086</v>
      </c>
      <c r="C252" s="4" t="s">
        <v>990</v>
      </c>
      <c r="D252" s="4"/>
      <c r="E252" s="4" t="s">
        <v>708</v>
      </c>
      <c r="F252" s="2" t="str">
        <f>IFERROR(VLOOKUP(VENTAS[[#This Row],[Código del producto Vendido]],STOCK[],5,FALSE),"-")</f>
        <v>Bolsa cartera con manija</v>
      </c>
      <c r="G252" s="2">
        <v>1</v>
      </c>
      <c r="H252" s="6">
        <v>15</v>
      </c>
      <c r="I252" s="6">
        <f>VENTAS[[#This Row],[Cantidad]]*VENTAS[[#This Row],[Precio Venta]]</f>
        <v>15</v>
      </c>
      <c r="J252" s="6">
        <f>IF(VENTAS[[#This Row],[Nombre del Gestor]]&gt;1,  VENTAS[[#This Row],[Total]]*10%, 0)</f>
        <v>0</v>
      </c>
      <c r="K252" s="6">
        <f>IFERROR(VLOOKUP(VENTAS[[#This Row],[Código del producto Vendido]],STOCK[],16,FALSE)*VENTAS[[#This Row],[Cantidad]] + VLOOKUP(VENTAS[[#This Row],[Código del producto Vendido]],STOCK[],19,FALSE)*VENTAS[[#This Row],[Cantidad]],VENTAS[[#This Row],[Total]])</f>
        <v>8.8644444444444446</v>
      </c>
      <c r="L252" s="6">
        <f>VENTAS[[#This Row],[Total]]-VENTAS[[#This Row],[Comisión 10%]]-VENTAS[[#This Row],[Costo SIN Comision]]</f>
        <v>6.1355555555555554</v>
      </c>
      <c r="M252" s="6"/>
    </row>
    <row r="253" spans="1:13" ht="14" x14ac:dyDescent="0.15">
      <c r="A253" s="23">
        <v>45086</v>
      </c>
      <c r="C253" s="4" t="s">
        <v>993</v>
      </c>
      <c r="D253" s="4"/>
      <c r="E253" s="4" t="s">
        <v>975</v>
      </c>
      <c r="F253" s="2" t="str">
        <f>IFERROR(VLOOKUP(VENTAS[[#This Row],[Código del producto Vendido]],STOCK[],5,FALSE),"-")</f>
        <v>Brasier de encaje_Negro Unitalla</v>
      </c>
      <c r="G253" s="2">
        <v>1</v>
      </c>
      <c r="H253" s="6">
        <v>7</v>
      </c>
      <c r="I253" s="6">
        <f>VENTAS[[#This Row],[Cantidad]]*VENTAS[[#This Row],[Precio Venta]]</f>
        <v>7</v>
      </c>
      <c r="J253" s="6">
        <f>IF(VENTAS[[#This Row],[Nombre del Gestor]]&gt;1,  VENTAS[[#This Row],[Total]]*10%, 0)</f>
        <v>0</v>
      </c>
      <c r="K253" s="6">
        <f>IFERROR(VLOOKUP(VENTAS[[#This Row],[Código del producto Vendido]],STOCK[],16,FALSE)*VENTAS[[#This Row],[Cantidad]] + VLOOKUP(VENTAS[[#This Row],[Código del producto Vendido]],STOCK[],19,FALSE)*VENTAS[[#This Row],[Cantidad]],VENTAS[[#This Row],[Total]])</f>
        <v>3.7111111111111112</v>
      </c>
      <c r="L253" s="6">
        <f>VENTAS[[#This Row],[Total]]-VENTAS[[#This Row],[Comisión 10%]]-VENTAS[[#This Row],[Costo SIN Comision]]</f>
        <v>3.2888888888888888</v>
      </c>
      <c r="M253" s="6"/>
    </row>
    <row r="254" spans="1:13" ht="14" x14ac:dyDescent="0.15">
      <c r="A254" s="23">
        <v>45086</v>
      </c>
      <c r="C254" s="4" t="s">
        <v>993</v>
      </c>
      <c r="D254" s="4"/>
      <c r="E254" s="4" t="s">
        <v>844</v>
      </c>
      <c r="F254" s="2" t="str">
        <f>IFERROR(VLOOKUP(VENTAS[[#This Row],[Código del producto Vendido]],STOCK[],5,FALSE),"-")</f>
        <v>Brasier de encaje blanco</v>
      </c>
      <c r="G254" s="2">
        <v>1</v>
      </c>
      <c r="H254" s="6">
        <v>7</v>
      </c>
      <c r="I254" s="6">
        <f>VENTAS[[#This Row],[Cantidad]]*VENTAS[[#This Row],[Precio Venta]]</f>
        <v>7</v>
      </c>
      <c r="J254" s="6">
        <f>IF(VENTAS[[#This Row],[Nombre del Gestor]]&gt;1,  VENTAS[[#This Row],[Total]]*10%, 0)</f>
        <v>0</v>
      </c>
      <c r="K254" s="6">
        <f>IFERROR(VLOOKUP(VENTAS[[#This Row],[Código del producto Vendido]],STOCK[],16,FALSE)*VENTAS[[#This Row],[Cantidad]] + VLOOKUP(VENTAS[[#This Row],[Código del producto Vendido]],STOCK[],19,FALSE)*VENTAS[[#This Row],[Cantidad]],VENTAS[[#This Row],[Total]])</f>
        <v>3.7111111111111112</v>
      </c>
      <c r="L254" s="6">
        <f>VENTAS[[#This Row],[Total]]-VENTAS[[#This Row],[Comisión 10%]]-VENTAS[[#This Row],[Costo SIN Comision]]</f>
        <v>3.2888888888888888</v>
      </c>
      <c r="M254" s="6"/>
    </row>
    <row r="255" spans="1:13" ht="14" x14ac:dyDescent="0.15">
      <c r="A255" s="23">
        <v>45086</v>
      </c>
      <c r="C255" s="4" t="s">
        <v>994</v>
      </c>
      <c r="D255" s="4"/>
      <c r="E255" s="4" t="s">
        <v>762</v>
      </c>
      <c r="F255" s="2" t="str">
        <f>IFERROR(VLOOKUP(VENTAS[[#This Row],[Código del producto Vendido]],STOCK[],5,FALSE),"-")</f>
        <v>Top Cruzado negro</v>
      </c>
      <c r="G255" s="2">
        <v>1</v>
      </c>
      <c r="H255" s="6">
        <v>9</v>
      </c>
      <c r="I255" s="6">
        <f>VENTAS[[#This Row],[Cantidad]]*VENTAS[[#This Row],[Precio Venta]]</f>
        <v>9</v>
      </c>
      <c r="J255" s="6">
        <f>IF(VENTAS[[#This Row],[Nombre del Gestor]]&gt;1,  VENTAS[[#This Row],[Total]]*10%, 0)</f>
        <v>0</v>
      </c>
      <c r="K255" s="6">
        <f>IFERROR(VLOOKUP(VENTAS[[#This Row],[Código del producto Vendido]],STOCK[],16,FALSE)*VENTAS[[#This Row],[Cantidad]] + VLOOKUP(VENTAS[[#This Row],[Código del producto Vendido]],STOCK[],19,FALSE)*VENTAS[[#This Row],[Cantidad]],VENTAS[[#This Row],[Total]])</f>
        <v>4.9016666666666673</v>
      </c>
      <c r="L255" s="6">
        <f>VENTAS[[#This Row],[Total]]-VENTAS[[#This Row],[Comisión 10%]]-VENTAS[[#This Row],[Costo SIN Comision]]</f>
        <v>4.0983333333333327</v>
      </c>
      <c r="M255" s="6"/>
    </row>
    <row r="256" spans="1:13" ht="14" x14ac:dyDescent="0.15">
      <c r="A256" s="23">
        <v>45086</v>
      </c>
      <c r="C256" s="4" t="s">
        <v>994</v>
      </c>
      <c r="D256" s="4"/>
      <c r="E256" s="4" t="s">
        <v>736</v>
      </c>
      <c r="F256" s="2" t="str">
        <f>IFERROR(VLOOKUP(VENTAS[[#This Row],[Código del producto Vendido]],STOCK[],5,FALSE),"-")</f>
        <v>Top cruzado naranja</v>
      </c>
      <c r="G256" s="2">
        <v>1</v>
      </c>
      <c r="H256" s="6">
        <v>9</v>
      </c>
      <c r="I256" s="6">
        <f>VENTAS[[#This Row],[Cantidad]]*VENTAS[[#This Row],[Precio Venta]]</f>
        <v>9</v>
      </c>
      <c r="J256" s="6">
        <f>IF(VENTAS[[#This Row],[Nombre del Gestor]]&gt;1,  VENTAS[[#This Row],[Total]]*10%, 0)</f>
        <v>0</v>
      </c>
      <c r="K256" s="6">
        <f>IFERROR(VLOOKUP(VENTAS[[#This Row],[Código del producto Vendido]],STOCK[],16,FALSE)*VENTAS[[#This Row],[Cantidad]] + VLOOKUP(VENTAS[[#This Row],[Código del producto Vendido]],STOCK[],19,FALSE)*VENTAS[[#This Row],[Cantidad]],VENTAS[[#This Row],[Total]])</f>
        <v>5.0683333333333334</v>
      </c>
      <c r="L256" s="6">
        <f>VENTAS[[#This Row],[Total]]-VENTAS[[#This Row],[Comisión 10%]]-VENTAS[[#This Row],[Costo SIN Comision]]</f>
        <v>3.9316666666666666</v>
      </c>
      <c r="M256" s="6"/>
    </row>
    <row r="257" spans="1:13" ht="14" x14ac:dyDescent="0.15">
      <c r="A257" s="23">
        <v>45086</v>
      </c>
      <c r="C257" s="4" t="s">
        <v>995</v>
      </c>
      <c r="D257" s="4"/>
      <c r="E257" s="4" t="s">
        <v>578</v>
      </c>
      <c r="F257" s="2" t="str">
        <f>IFERROR(VLOOKUP(VENTAS[[#This Row],[Código del producto Vendido]],STOCK[],5,FALSE),"-")</f>
        <v>Bikini Mangas Negro</v>
      </c>
      <c r="G257" s="2">
        <v>1</v>
      </c>
      <c r="H257" s="6">
        <v>25</v>
      </c>
      <c r="I257" s="6">
        <f>VENTAS[[#This Row],[Cantidad]]*VENTAS[[#This Row],[Precio Venta]]</f>
        <v>25</v>
      </c>
      <c r="J257" s="6">
        <f>IF(VENTAS[[#This Row],[Nombre del Gestor]]&gt;1,  VENTAS[[#This Row],[Total]]*10%, 0)</f>
        <v>0</v>
      </c>
      <c r="K257" s="6">
        <f>IFERROR(VLOOKUP(VENTAS[[#This Row],[Código del producto Vendido]],STOCK[],16,FALSE)*VENTAS[[#This Row],[Cantidad]] + VLOOKUP(VENTAS[[#This Row],[Código del producto Vendido]],STOCK[],19,FALSE)*VENTAS[[#This Row],[Cantidad]],VENTAS[[#This Row],[Total]])</f>
        <v>14.040555555555555</v>
      </c>
      <c r="L257" s="6">
        <f>VENTAS[[#This Row],[Total]]-VENTAS[[#This Row],[Comisión 10%]]-VENTAS[[#This Row],[Costo SIN Comision]]</f>
        <v>10.959444444444445</v>
      </c>
      <c r="M257" s="6"/>
    </row>
    <row r="258" spans="1:13" ht="14" x14ac:dyDescent="0.15">
      <c r="A258" s="23">
        <v>45086</v>
      </c>
      <c r="C258" s="4" t="s">
        <v>995</v>
      </c>
      <c r="D258" s="4"/>
      <c r="E258" s="4" t="s">
        <v>960</v>
      </c>
      <c r="F258" s="2" t="str">
        <f>IFERROR(VLOOKUP(VENTAS[[#This Row],[Código del producto Vendido]],STOCK[],5,FALSE),"-")</f>
        <v>Babydoll</v>
      </c>
      <c r="G258" s="2">
        <v>1</v>
      </c>
      <c r="H258" s="6">
        <v>12</v>
      </c>
      <c r="I258" s="6">
        <f>VENTAS[[#This Row],[Cantidad]]*VENTAS[[#This Row],[Precio Venta]]</f>
        <v>12</v>
      </c>
      <c r="J258" s="6">
        <f>IF(VENTAS[[#This Row],[Nombre del Gestor]]&gt;1,  VENTAS[[#This Row],[Total]]*10%, 0)</f>
        <v>0</v>
      </c>
      <c r="K258" s="6">
        <f>IFERROR(VLOOKUP(VENTAS[[#This Row],[Código del producto Vendido]],STOCK[],16,FALSE)*VENTAS[[#This Row],[Cantidad]] + VLOOKUP(VENTAS[[#This Row],[Código del producto Vendido]],STOCK[],19,FALSE)*VENTAS[[#This Row],[Cantidad]],VENTAS[[#This Row],[Total]])</f>
        <v>9.579411764705883</v>
      </c>
      <c r="L258" s="6">
        <f>VENTAS[[#This Row],[Total]]-VENTAS[[#This Row],[Comisión 10%]]-VENTAS[[#This Row],[Costo SIN Comision]]</f>
        <v>2.420588235294117</v>
      </c>
      <c r="M258" s="6"/>
    </row>
    <row r="259" spans="1:13" ht="14" x14ac:dyDescent="0.15">
      <c r="A259" s="23"/>
      <c r="C259" s="4"/>
      <c r="D259" s="4"/>
      <c r="E259" s="4"/>
      <c r="F259" s="2" t="str">
        <f>IFERROR(VLOOKUP(VENTAS[[#This Row],[Código del producto Vendido]],STOCK[],5,FALSE),"-")</f>
        <v>-</v>
      </c>
      <c r="I259" s="6">
        <f>VENTAS[[#This Row],[Cantidad]]*VENTAS[[#This Row],[Precio Venta]]</f>
        <v>0</v>
      </c>
      <c r="J259" s="6">
        <f>IF(VENTAS[[#This Row],[Nombre del Gestor]]&gt;1,  VENTAS[[#This Row],[Total]]*10%, 0)</f>
        <v>0</v>
      </c>
      <c r="K259" s="6">
        <f>IFERROR(VLOOKUP(VENTAS[[#This Row],[Código del producto Vendido]],STOCK[],16,FALSE)*VENTAS[[#This Row],[Cantidad]] + VLOOKUP(VENTAS[[#This Row],[Código del producto Vendido]],STOCK[],19,FALSE)*VENTAS[[#This Row],[Cantidad]],VENTAS[[#This Row],[Total]])</f>
        <v>0</v>
      </c>
      <c r="L259" s="6">
        <f>VENTAS[[#This Row],[Total]]-VENTAS[[#This Row],[Comisión 10%]]-VENTAS[[#This Row],[Costo SIN Comision]]</f>
        <v>0</v>
      </c>
      <c r="M259" s="6"/>
    </row>
    <row r="260" spans="1:13" ht="14" x14ac:dyDescent="0.15">
      <c r="A260" s="23">
        <v>45086</v>
      </c>
      <c r="E260" s="4" t="s">
        <v>815</v>
      </c>
      <c r="F260" s="2" t="str">
        <f>IFERROR(VLOOKUP(VENTAS[[#This Row],[Código del producto Vendido]],STOCK[],5,FALSE),"-")</f>
        <v>Bañador a rayas con lazo</v>
      </c>
      <c r="G260" s="2">
        <v>1</v>
      </c>
      <c r="H260" s="6">
        <v>15</v>
      </c>
      <c r="I260" s="6">
        <f>VENTAS[[#This Row],[Cantidad]]*VENTAS[[#This Row],[Precio Venta]]</f>
        <v>15</v>
      </c>
      <c r="J260" s="6">
        <f>IF(VENTAS[[#This Row],[Nombre del Gestor]]&gt;1,  VENTAS[[#This Row],[Total]]*10%, 0)</f>
        <v>0</v>
      </c>
      <c r="K260" s="6">
        <f>IFERROR(VLOOKUP(VENTAS[[#This Row],[Código del producto Vendido]],STOCK[],16,FALSE)*VENTAS[[#This Row],[Cantidad]] + VLOOKUP(VENTAS[[#This Row],[Código del producto Vendido]],STOCK[],19,FALSE)*VENTAS[[#This Row],[Cantidad]],VENTAS[[#This Row],[Total]])</f>
        <v>9.5</v>
      </c>
      <c r="L260" s="6">
        <f>VENTAS[[#This Row],[Total]]-VENTAS[[#This Row],[Comisión 10%]]-VENTAS[[#This Row],[Costo SIN Comision]]</f>
        <v>5.5</v>
      </c>
      <c r="M260" s="6"/>
    </row>
    <row r="261" spans="1:13" ht="14" x14ac:dyDescent="0.15">
      <c r="A261" s="23">
        <v>45086</v>
      </c>
      <c r="E261" s="4" t="s">
        <v>913</v>
      </c>
      <c r="F261" s="2" t="str">
        <f>IFERROR(VLOOKUP(VENTAS[[#This Row],[Código del producto Vendido]],STOCK[],5,FALSE),"-")</f>
        <v>Jenas Ajustados Oscuro</v>
      </c>
      <c r="G261" s="2">
        <v>1</v>
      </c>
      <c r="H261" s="6">
        <v>35</v>
      </c>
      <c r="I261" s="6">
        <f>VENTAS[[#This Row],[Cantidad]]*VENTAS[[#This Row],[Precio Venta]]</f>
        <v>35</v>
      </c>
      <c r="J261" s="6">
        <f>IF(VENTAS[[#This Row],[Nombre del Gestor]]&gt;1,  VENTAS[[#This Row],[Total]]*10%, 0)</f>
        <v>0</v>
      </c>
      <c r="K261" s="6">
        <f>IFERROR(VLOOKUP(VENTAS[[#This Row],[Código del producto Vendido]],STOCK[],16,FALSE)*VENTAS[[#This Row],[Cantidad]] + VLOOKUP(VENTAS[[#This Row],[Código del producto Vendido]],STOCK[],19,FALSE)*VENTAS[[#This Row],[Cantidad]],VENTAS[[#This Row],[Total]])</f>
        <v>24.68181818181818</v>
      </c>
      <c r="L261" s="6">
        <f>VENTAS[[#This Row],[Total]]-VENTAS[[#This Row],[Comisión 10%]]-VENTAS[[#This Row],[Costo SIN Comision]]</f>
        <v>10.31818181818182</v>
      </c>
      <c r="M261" s="6"/>
    </row>
    <row r="262" spans="1:13" ht="14" x14ac:dyDescent="0.15">
      <c r="A262" s="23">
        <v>45088</v>
      </c>
      <c r="E262" s="4" t="s">
        <v>557</v>
      </c>
      <c r="F262" s="2" t="str">
        <f>IFERROR(VLOOKUP(VENTAS[[#This Row],[Código del producto Vendido]],STOCK[],5,FALSE),"-")</f>
        <v>Bikini Floral</v>
      </c>
      <c r="G262" s="2">
        <v>1</v>
      </c>
      <c r="H262" s="6">
        <v>25</v>
      </c>
      <c r="I262" s="6">
        <f>VENTAS[[#This Row],[Cantidad]]*VENTAS[[#This Row],[Precio Venta]]</f>
        <v>25</v>
      </c>
      <c r="J262" s="6">
        <f>IF(VENTAS[[#This Row],[Nombre del Gestor]]&gt;1,  VENTAS[[#This Row],[Total]]*10%, 0)</f>
        <v>0</v>
      </c>
      <c r="K262" s="6">
        <f>IFERROR(VLOOKUP(VENTAS[[#This Row],[Código del producto Vendido]],STOCK[],16,FALSE)*VENTAS[[#This Row],[Cantidad]] + VLOOKUP(VENTAS[[#This Row],[Código del producto Vendido]],STOCK[],19,FALSE)*VENTAS[[#This Row],[Cantidad]],VENTAS[[#This Row],[Total]])</f>
        <v>18.371111111111112</v>
      </c>
      <c r="L262" s="6">
        <f>VENTAS[[#This Row],[Total]]-VENTAS[[#This Row],[Comisión 10%]]-VENTAS[[#This Row],[Costo SIN Comision]]</f>
        <v>6.6288888888888877</v>
      </c>
      <c r="M262" s="6"/>
    </row>
    <row r="263" spans="1:13" ht="14" x14ac:dyDescent="0.15">
      <c r="A263" s="23">
        <v>45088</v>
      </c>
      <c r="E263" s="4" t="s">
        <v>872</v>
      </c>
      <c r="F263" s="2" t="str">
        <f>IFERROR(VLOOKUP(VENTAS[[#This Row],[Código del producto Vendido]],STOCK[],5,FALSE),"-")</f>
        <v>Vestido Tropical</v>
      </c>
      <c r="G263" s="2">
        <v>1</v>
      </c>
      <c r="H263" s="6">
        <v>30</v>
      </c>
      <c r="I263" s="6">
        <f>VENTAS[[#This Row],[Cantidad]]*VENTAS[[#This Row],[Precio Venta]]</f>
        <v>30</v>
      </c>
      <c r="J263" s="6">
        <f>IF(VENTAS[[#This Row],[Nombre del Gestor]]&gt;1,  VENTAS[[#This Row],[Total]]*10%, 0)</f>
        <v>0</v>
      </c>
      <c r="K263" s="6">
        <f>IFERROR(VLOOKUP(VENTAS[[#This Row],[Código del producto Vendido]],STOCK[],16,FALSE)*VENTAS[[#This Row],[Cantidad]] + VLOOKUP(VENTAS[[#This Row],[Código del producto Vendido]],STOCK[],19,FALSE)*VENTAS[[#This Row],[Cantidad]],VENTAS[[#This Row],[Total]])</f>
        <v>19.018636363636364</v>
      </c>
      <c r="L263" s="6">
        <f>VENTAS[[#This Row],[Total]]-VENTAS[[#This Row],[Comisión 10%]]-VENTAS[[#This Row],[Costo SIN Comision]]</f>
        <v>10.981363636363636</v>
      </c>
      <c r="M263" s="6"/>
    </row>
    <row r="264" spans="1:13" ht="14" x14ac:dyDescent="0.15">
      <c r="A264" s="23">
        <v>45089</v>
      </c>
      <c r="E264" s="4" t="s">
        <v>708</v>
      </c>
      <c r="F264" s="2" t="str">
        <f>IFERROR(VLOOKUP(VENTAS[[#This Row],[Código del producto Vendido]],STOCK[],5,FALSE),"-")</f>
        <v>Bolsa cartera con manija</v>
      </c>
      <c r="G264" s="2">
        <v>1</v>
      </c>
      <c r="H264" s="6">
        <v>15</v>
      </c>
      <c r="I264" s="6">
        <f>VENTAS[[#This Row],[Cantidad]]*VENTAS[[#This Row],[Precio Venta]]</f>
        <v>15</v>
      </c>
      <c r="J264" s="6">
        <f>IF(VENTAS[[#This Row],[Nombre del Gestor]]&gt;1,  VENTAS[[#This Row],[Total]]*10%, 0)</f>
        <v>0</v>
      </c>
      <c r="K264" s="6">
        <f>IFERROR(VLOOKUP(VENTAS[[#This Row],[Código del producto Vendido]],STOCK[],16,FALSE)*VENTAS[[#This Row],[Cantidad]] + VLOOKUP(VENTAS[[#This Row],[Código del producto Vendido]],STOCK[],19,FALSE)*VENTAS[[#This Row],[Cantidad]],VENTAS[[#This Row],[Total]])</f>
        <v>8.8644444444444446</v>
      </c>
      <c r="L264" s="6">
        <f>VENTAS[[#This Row],[Total]]-VENTAS[[#This Row],[Comisión 10%]]-VENTAS[[#This Row],[Costo SIN Comision]]</f>
        <v>6.1355555555555554</v>
      </c>
      <c r="M264" s="6"/>
    </row>
    <row r="265" spans="1:13" ht="14" x14ac:dyDescent="0.15">
      <c r="A265" s="23">
        <v>45089</v>
      </c>
      <c r="E265" s="4" t="s">
        <v>914</v>
      </c>
      <c r="F265" s="2" t="str">
        <f>IFERROR(VLOOKUP(VENTAS[[#This Row],[Código del producto Vendido]],STOCK[],5,FALSE),"-")</f>
        <v xml:space="preserve">Falda Fruncida </v>
      </c>
      <c r="G265" s="2">
        <v>1</v>
      </c>
      <c r="H265" s="6">
        <v>25</v>
      </c>
      <c r="I265" s="6">
        <f>VENTAS[[#This Row],[Cantidad]]*VENTAS[[#This Row],[Precio Venta]]</f>
        <v>25</v>
      </c>
      <c r="J265" s="6">
        <f>IF(VENTAS[[#This Row],[Nombre del Gestor]]&gt;1,  VENTAS[[#This Row],[Total]]*10%, 0)</f>
        <v>0</v>
      </c>
      <c r="K265" s="6">
        <f>IFERROR(VLOOKUP(VENTAS[[#This Row],[Código del producto Vendido]],STOCK[],16,FALSE)*VENTAS[[#This Row],[Cantidad]] + VLOOKUP(VENTAS[[#This Row],[Código del producto Vendido]],STOCK[],19,FALSE)*VENTAS[[#This Row],[Cantidad]],VENTAS[[#This Row],[Total]])</f>
        <v>14.625</v>
      </c>
      <c r="L265" s="6">
        <f>VENTAS[[#This Row],[Total]]-VENTAS[[#This Row],[Comisión 10%]]-VENTAS[[#This Row],[Costo SIN Comision]]</f>
        <v>10.375</v>
      </c>
      <c r="M265" s="6"/>
    </row>
    <row r="266" spans="1:13" ht="14" x14ac:dyDescent="0.15">
      <c r="A266" s="23">
        <v>45089</v>
      </c>
      <c r="E266" s="4" t="s">
        <v>879</v>
      </c>
      <c r="F266" s="2" t="str">
        <f>IFERROR(VLOOKUP(VENTAS[[#This Row],[Código del producto Vendido]],STOCK[],5,FALSE),"-")</f>
        <v>Pantalón business básico</v>
      </c>
      <c r="G266" s="2">
        <v>1</v>
      </c>
      <c r="H266" s="6">
        <v>30</v>
      </c>
      <c r="I266" s="6">
        <f>VENTAS[[#This Row],[Cantidad]]*VENTAS[[#This Row],[Precio Venta]]</f>
        <v>30</v>
      </c>
      <c r="J266" s="6">
        <f>IF(VENTAS[[#This Row],[Nombre del Gestor]]&gt;1,  VENTAS[[#This Row],[Total]]*10%, 0)</f>
        <v>0</v>
      </c>
      <c r="K266" s="6">
        <f>IFERROR(VLOOKUP(VENTAS[[#This Row],[Código del producto Vendido]],STOCK[],16,FALSE)*VENTAS[[#This Row],[Cantidad]] + VLOOKUP(VENTAS[[#This Row],[Código del producto Vendido]],STOCK[],19,FALSE)*VENTAS[[#This Row],[Cantidad]],VENTAS[[#This Row],[Total]])</f>
        <v>21.372272727272726</v>
      </c>
      <c r="L266" s="6">
        <f>VENTAS[[#This Row],[Total]]-VENTAS[[#This Row],[Comisión 10%]]-VENTAS[[#This Row],[Costo SIN Comision]]</f>
        <v>8.6277272727272738</v>
      </c>
      <c r="M266" s="6"/>
    </row>
    <row r="267" spans="1:13" ht="14" x14ac:dyDescent="0.15">
      <c r="A267" s="23">
        <v>45088</v>
      </c>
      <c r="E267" s="4" t="s">
        <v>933</v>
      </c>
      <c r="F267" s="2" t="str">
        <f>IFERROR(VLOOKUP(VENTAS[[#This Row],[Código del producto Vendido]],STOCK[],5,FALSE),"-")</f>
        <v>Malla fina Pareo</v>
      </c>
      <c r="G267" s="2">
        <v>1</v>
      </c>
      <c r="H267" s="6">
        <v>12</v>
      </c>
      <c r="I267" s="6">
        <f>VENTAS[[#This Row],[Cantidad]]*VENTAS[[#This Row],[Precio Venta]]</f>
        <v>12</v>
      </c>
      <c r="J267" s="6">
        <f>IF(VENTAS[[#This Row],[Nombre del Gestor]]&gt;1,  VENTAS[[#This Row],[Total]]*10%, 0)</f>
        <v>0</v>
      </c>
      <c r="K267" s="6">
        <f>IFERROR(VLOOKUP(VENTAS[[#This Row],[Código del producto Vendido]],STOCK[],16,FALSE)*VENTAS[[#This Row],[Cantidad]] + VLOOKUP(VENTAS[[#This Row],[Código del producto Vendido]],STOCK[],19,FALSE)*VENTAS[[#This Row],[Cantidad]],VENTAS[[#This Row],[Total]])</f>
        <v>6.9235294117647062</v>
      </c>
      <c r="L267" s="6">
        <f>VENTAS[[#This Row],[Total]]-VENTAS[[#This Row],[Comisión 10%]]-VENTAS[[#This Row],[Costo SIN Comision]]</f>
        <v>5.0764705882352938</v>
      </c>
      <c r="M267" s="6"/>
    </row>
    <row r="268" spans="1:13" ht="14" x14ac:dyDescent="0.15">
      <c r="A268" s="23">
        <v>45089</v>
      </c>
      <c r="E268" s="4" t="s">
        <v>561</v>
      </c>
      <c r="F268" s="2" t="str">
        <f>IFERROR(VLOOKUP(VENTAS[[#This Row],[Código del producto Vendido]],STOCK[],5,FALSE),"-")</f>
        <v>Bikini Mangas Fuccia</v>
      </c>
      <c r="G268" s="2">
        <v>1</v>
      </c>
      <c r="H268" s="6">
        <v>22</v>
      </c>
      <c r="I268" s="6">
        <f>VENTAS[[#This Row],[Cantidad]]*VENTAS[[#This Row],[Precio Venta]]</f>
        <v>22</v>
      </c>
      <c r="J268" s="6">
        <f>IF(VENTAS[[#This Row],[Nombre del Gestor]]&gt;1,  VENTAS[[#This Row],[Total]]*10%, 0)</f>
        <v>0</v>
      </c>
      <c r="K268" s="6">
        <f>IFERROR(VLOOKUP(VENTAS[[#This Row],[Código del producto Vendido]],STOCK[],16,FALSE)*VENTAS[[#This Row],[Cantidad]] + VLOOKUP(VENTAS[[#This Row],[Código del producto Vendido]],STOCK[],19,FALSE)*VENTAS[[#This Row],[Cantidad]],VENTAS[[#This Row],[Total]])</f>
        <v>14.495000000000001</v>
      </c>
      <c r="L268" s="6">
        <f>VENTAS[[#This Row],[Total]]-VENTAS[[#This Row],[Comisión 10%]]-VENTAS[[#This Row],[Costo SIN Comision]]</f>
        <v>7.504999999999999</v>
      </c>
      <c r="M268" s="6"/>
    </row>
    <row r="269" spans="1:13" ht="14" x14ac:dyDescent="0.15">
      <c r="A269" s="23">
        <v>45089</v>
      </c>
      <c r="E269" s="4" t="s">
        <v>684</v>
      </c>
      <c r="F269" s="2" t="str">
        <f>IFERROR(VLOOKUP(VENTAS[[#This Row],[Código del producto Vendido]],STOCK[],5,FALSE),"-")</f>
        <v>Bikini tropical con estampado de hoja</v>
      </c>
      <c r="G269" s="2">
        <v>1</v>
      </c>
      <c r="H269" s="6">
        <v>20</v>
      </c>
      <c r="I269" s="6">
        <f>VENTAS[[#This Row],[Cantidad]]*VENTAS[[#This Row],[Precio Venta]]</f>
        <v>20</v>
      </c>
      <c r="J269" s="6">
        <f>IF(VENTAS[[#This Row],[Nombre del Gestor]]&gt;1,  VENTAS[[#This Row],[Total]]*10%, 0)</f>
        <v>0</v>
      </c>
      <c r="K269" s="6">
        <f>IFERROR(VLOOKUP(VENTAS[[#This Row],[Código del producto Vendido]],STOCK[],16,FALSE)*VENTAS[[#This Row],[Cantidad]] + VLOOKUP(VENTAS[[#This Row],[Código del producto Vendido]],STOCK[],19,FALSE)*VENTAS[[#This Row],[Cantidad]],VENTAS[[#This Row],[Total]])</f>
        <v>13.388888888888889</v>
      </c>
      <c r="L269" s="6">
        <f>VENTAS[[#This Row],[Total]]-VENTAS[[#This Row],[Comisión 10%]]-VENTAS[[#This Row],[Costo SIN Comision]]</f>
        <v>6.6111111111111107</v>
      </c>
      <c r="M269" s="6"/>
    </row>
    <row r="270" spans="1:13" ht="14" x14ac:dyDescent="0.15">
      <c r="A270" s="23">
        <v>45089</v>
      </c>
      <c r="E270" s="4" t="s">
        <v>959</v>
      </c>
      <c r="F270" s="2" t="str">
        <f>IFERROR(VLOOKUP(VENTAS[[#This Row],[Código del producto Vendido]],STOCK[],5,FALSE),"-")</f>
        <v>Vestido rojo asimétrico</v>
      </c>
      <c r="G270" s="2">
        <v>1</v>
      </c>
      <c r="H270" s="6">
        <v>25</v>
      </c>
      <c r="I270" s="6">
        <f>VENTAS[[#This Row],[Cantidad]]*VENTAS[[#This Row],[Precio Venta]]</f>
        <v>25</v>
      </c>
      <c r="J270" s="6">
        <f>IF(VENTAS[[#This Row],[Nombre del Gestor]]&gt;1,  VENTAS[[#This Row],[Total]]*10%, 0)</f>
        <v>0</v>
      </c>
      <c r="K270" s="6">
        <f>IFERROR(VLOOKUP(VENTAS[[#This Row],[Código del producto Vendido]],STOCK[],16,FALSE)*VENTAS[[#This Row],[Cantidad]] + VLOOKUP(VENTAS[[#This Row],[Código del producto Vendido]],STOCK[],19,FALSE)*VENTAS[[#This Row],[Cantidad]],VENTAS[[#This Row],[Total]])</f>
        <v>20.242647058823529</v>
      </c>
      <c r="L270" s="6">
        <f>VENTAS[[#This Row],[Total]]-VENTAS[[#This Row],[Comisión 10%]]-VENTAS[[#This Row],[Costo SIN Comision]]</f>
        <v>4.757352941176471</v>
      </c>
      <c r="M270" s="6"/>
    </row>
    <row r="271" spans="1:13" ht="14" x14ac:dyDescent="0.15">
      <c r="A271" s="23">
        <v>45090</v>
      </c>
      <c r="E271" s="4" t="s">
        <v>950</v>
      </c>
      <c r="F271" s="2" t="str">
        <f>IFERROR(VLOOKUP(VENTAS[[#This Row],[Código del producto Vendido]],STOCK[],5,FALSE),"-")</f>
        <v>Set de lencería de encaje</v>
      </c>
      <c r="G271" s="2">
        <v>1</v>
      </c>
      <c r="H271" s="6">
        <v>15</v>
      </c>
      <c r="I271" s="6">
        <f>VENTAS[[#This Row],[Cantidad]]*VENTAS[[#This Row],[Precio Venta]]</f>
        <v>15</v>
      </c>
      <c r="J271" s="6">
        <f>IF(VENTAS[[#This Row],[Nombre del Gestor]]&gt;1,  VENTAS[[#This Row],[Total]]*10%, 0)</f>
        <v>0</v>
      </c>
      <c r="K271" s="6">
        <f>IFERROR(VLOOKUP(VENTAS[[#This Row],[Código del producto Vendido]],STOCK[],16,FALSE)*VENTAS[[#This Row],[Cantidad]] + VLOOKUP(VENTAS[[#This Row],[Código del producto Vendido]],STOCK[],19,FALSE)*VENTAS[[#This Row],[Cantidad]],VENTAS[[#This Row],[Total]])</f>
        <v>7.1088235294117643</v>
      </c>
      <c r="L271" s="6">
        <f>VENTAS[[#This Row],[Total]]-VENTAS[[#This Row],[Comisión 10%]]-VENTAS[[#This Row],[Costo SIN Comision]]</f>
        <v>7.8911764705882357</v>
      </c>
      <c r="M271" s="6"/>
    </row>
    <row r="272" spans="1:13" ht="14" x14ac:dyDescent="0.15">
      <c r="A272" s="23">
        <v>45090</v>
      </c>
      <c r="E272" s="4" t="s">
        <v>876</v>
      </c>
      <c r="F272" s="2" t="str">
        <f>IFERROR(VLOOKUP(VENTAS[[#This Row],[Código del producto Vendido]],STOCK[],5,FALSE),"-")</f>
        <v xml:space="preserve"> Pantaloneta Verde</v>
      </c>
      <c r="G272" s="2">
        <v>1</v>
      </c>
      <c r="H272" s="6">
        <v>25</v>
      </c>
      <c r="I272" s="6">
        <f>VENTAS[[#This Row],[Cantidad]]*VENTAS[[#This Row],[Precio Venta]]</f>
        <v>25</v>
      </c>
      <c r="J272" s="6">
        <f>IF(VENTAS[[#This Row],[Nombre del Gestor]]&gt;1,  VENTAS[[#This Row],[Total]]*10%, 0)</f>
        <v>0</v>
      </c>
      <c r="K272" s="6">
        <f>IFERROR(VLOOKUP(VENTAS[[#This Row],[Código del producto Vendido]],STOCK[],16,FALSE)*VENTAS[[#This Row],[Cantidad]] + VLOOKUP(VENTAS[[#This Row],[Código del producto Vendido]],STOCK[],19,FALSE)*VENTAS[[#This Row],[Cantidad]],VENTAS[[#This Row],[Total]])</f>
        <v>14.871363636363636</v>
      </c>
      <c r="L272" s="6">
        <f>VENTAS[[#This Row],[Total]]-VENTAS[[#This Row],[Comisión 10%]]-VENTAS[[#This Row],[Costo SIN Comision]]</f>
        <v>10.128636363636364</v>
      </c>
      <c r="M272" s="6"/>
    </row>
    <row r="273" spans="1:13" ht="14" x14ac:dyDescent="0.15">
      <c r="A273" s="23">
        <v>45090</v>
      </c>
      <c r="E273" s="4" t="s">
        <v>848</v>
      </c>
      <c r="F273" s="2" t="str">
        <f>IFERROR(VLOOKUP(VENTAS[[#This Row],[Código del producto Vendido]],STOCK[],5,FALSE),"-")</f>
        <v>Braguitas invisibles</v>
      </c>
      <c r="G273" s="2">
        <v>3</v>
      </c>
      <c r="H273" s="6">
        <v>3.5</v>
      </c>
      <c r="I273" s="6">
        <f>VENTAS[[#This Row],[Cantidad]]*VENTAS[[#This Row],[Precio Venta]]</f>
        <v>10.5</v>
      </c>
      <c r="J273" s="6">
        <f>IF(VENTAS[[#This Row],[Nombre del Gestor]]&gt;1,  VENTAS[[#This Row],[Total]]*10%, 0)</f>
        <v>0</v>
      </c>
      <c r="K273" s="6">
        <f>IFERROR(VLOOKUP(VENTAS[[#This Row],[Código del producto Vendido]],STOCK[],16,FALSE)*VENTAS[[#This Row],[Cantidad]] + VLOOKUP(VENTAS[[#This Row],[Código del producto Vendido]],STOCK[],19,FALSE)*VENTAS[[#This Row],[Cantidad]],VENTAS[[#This Row],[Total]])</f>
        <v>5.9833333333333334</v>
      </c>
      <c r="L273" s="6">
        <f>VENTAS[[#This Row],[Total]]-VENTAS[[#This Row],[Comisión 10%]]-VENTAS[[#This Row],[Costo SIN Comision]]</f>
        <v>4.5166666666666666</v>
      </c>
      <c r="M273" s="6"/>
    </row>
    <row r="274" spans="1:13" ht="14" x14ac:dyDescent="0.15">
      <c r="A274" s="23">
        <v>45090</v>
      </c>
      <c r="E274" s="4" t="s">
        <v>975</v>
      </c>
      <c r="F274" s="2" t="str">
        <f>IFERROR(VLOOKUP(VENTAS[[#This Row],[Código del producto Vendido]],STOCK[],5,FALSE),"-")</f>
        <v>Brasier de encaje_Negro Unitalla</v>
      </c>
      <c r="G274" s="2">
        <v>1</v>
      </c>
      <c r="H274" s="6">
        <v>7</v>
      </c>
      <c r="I274" s="6">
        <f>VENTAS[[#This Row],[Cantidad]]*VENTAS[[#This Row],[Precio Venta]]</f>
        <v>7</v>
      </c>
      <c r="J274" s="6">
        <f>IF(VENTAS[[#This Row],[Nombre del Gestor]]&gt;1,  VENTAS[[#This Row],[Total]]*10%, 0)</f>
        <v>0</v>
      </c>
      <c r="K274" s="6">
        <f>IFERROR(VLOOKUP(VENTAS[[#This Row],[Código del producto Vendido]],STOCK[],16,FALSE)*VENTAS[[#This Row],[Cantidad]] + VLOOKUP(VENTAS[[#This Row],[Código del producto Vendido]],STOCK[],19,FALSE)*VENTAS[[#This Row],[Cantidad]],VENTAS[[#This Row],[Total]])</f>
        <v>3.7111111111111112</v>
      </c>
      <c r="L274" s="6">
        <f>VENTAS[[#This Row],[Total]]-VENTAS[[#This Row],[Comisión 10%]]-VENTAS[[#This Row],[Costo SIN Comision]]</f>
        <v>3.2888888888888888</v>
      </c>
      <c r="M274" s="6"/>
    </row>
    <row r="275" spans="1:13" ht="14" x14ac:dyDescent="0.15">
      <c r="A275" s="23">
        <v>45090</v>
      </c>
      <c r="E275" s="4" t="s">
        <v>908</v>
      </c>
      <c r="F275" s="2" t="str">
        <f>IFERROR(VLOOKUP(VENTAS[[#This Row],[Código del producto Vendido]],STOCK[],5,FALSE),"-")</f>
        <v>Top Dreamer Blanco</v>
      </c>
      <c r="G275" s="2">
        <v>1</v>
      </c>
      <c r="H275" s="6">
        <v>12</v>
      </c>
      <c r="I275" s="6">
        <f>VENTAS[[#This Row],[Cantidad]]*VENTAS[[#This Row],[Precio Venta]]</f>
        <v>12</v>
      </c>
      <c r="J275" s="6">
        <f>IF(VENTAS[[#This Row],[Nombre del Gestor]]&gt;1,  VENTAS[[#This Row],[Total]]*10%, 0)</f>
        <v>0</v>
      </c>
      <c r="K275" s="6">
        <f>IFERROR(VLOOKUP(VENTAS[[#This Row],[Código del producto Vendido]],STOCK[],16,FALSE)*VENTAS[[#This Row],[Cantidad]] + VLOOKUP(VENTAS[[#This Row],[Código del producto Vendido]],STOCK[],19,FALSE)*VENTAS[[#This Row],[Cantidad]],VENTAS[[#This Row],[Total]])</f>
        <v>6.7590909090909079</v>
      </c>
      <c r="L275" s="6">
        <f>VENTAS[[#This Row],[Total]]-VENTAS[[#This Row],[Comisión 10%]]-VENTAS[[#This Row],[Costo SIN Comision]]</f>
        <v>5.2409090909090921</v>
      </c>
      <c r="M275" s="6"/>
    </row>
    <row r="276" spans="1:13" ht="14" x14ac:dyDescent="0.15">
      <c r="A276" s="23">
        <v>45090</v>
      </c>
      <c r="E276" s="4" t="s">
        <v>783</v>
      </c>
      <c r="F276" s="2" t="str">
        <f>IFERROR(VLOOKUP(VENTAS[[#This Row],[Código del producto Vendido]],STOCK[],5,FALSE),"-")</f>
        <v>Vestido de un hombro</v>
      </c>
      <c r="G276" s="2">
        <v>1</v>
      </c>
      <c r="H276" s="6">
        <v>19</v>
      </c>
      <c r="I276" s="6">
        <f>VENTAS[[#This Row],[Cantidad]]*VENTAS[[#This Row],[Precio Venta]]</f>
        <v>19</v>
      </c>
      <c r="J276" s="6">
        <f>IF(VENTAS[[#This Row],[Nombre del Gestor]]&gt;1,  VENTAS[[#This Row],[Total]]*10%, 0)</f>
        <v>0</v>
      </c>
      <c r="K276" s="6">
        <f>IFERROR(VLOOKUP(VENTAS[[#This Row],[Código del producto Vendido]],STOCK[],16,FALSE)*VENTAS[[#This Row],[Cantidad]] + VLOOKUP(VENTAS[[#This Row],[Código del producto Vendido]],STOCK[],19,FALSE)*VENTAS[[#This Row],[Cantidad]],VENTAS[[#This Row],[Total]])</f>
        <v>11.944444444444445</v>
      </c>
      <c r="L276" s="6">
        <f>VENTAS[[#This Row],[Total]]-VENTAS[[#This Row],[Comisión 10%]]-VENTAS[[#This Row],[Costo SIN Comision]]</f>
        <v>7.0555555555555554</v>
      </c>
      <c r="M276" s="6"/>
    </row>
    <row r="277" spans="1:13" ht="20" customHeight="1" x14ac:dyDescent="0.15">
      <c r="A277" s="48">
        <v>45090</v>
      </c>
      <c r="B277" s="43" t="s">
        <v>1131</v>
      </c>
      <c r="C277" s="44"/>
      <c r="D277" s="44"/>
      <c r="E277" s="43" t="s">
        <v>718</v>
      </c>
      <c r="F277" s="46" t="str">
        <f>IFERROR(VLOOKUP(VENTAS[[#This Row],[Código del producto Vendido]],STOCK[],5,FALSE),"-")</f>
        <v>Calcetines unicolor</v>
      </c>
      <c r="G277" s="46">
        <v>2</v>
      </c>
      <c r="H277" s="47">
        <v>1.5</v>
      </c>
      <c r="I277" s="47">
        <f>VENTAS[[#This Row],[Cantidad]]*VENTAS[[#This Row],[Precio Venta]]</f>
        <v>3</v>
      </c>
      <c r="J277" s="47">
        <f>IF(VENTAS[[#This Row],[Nombre del Gestor]]&gt;1,  VENTAS[[#This Row],[Total]]*10%, 0)</f>
        <v>0</v>
      </c>
      <c r="K277" s="6">
        <f>IFERROR(VLOOKUP(VENTAS[[#This Row],[Código del producto Vendido]],STOCK[],16,FALSE)*VENTAS[[#This Row],[Cantidad]] + VLOOKUP(VENTAS[[#This Row],[Código del producto Vendido]],STOCK[],19,FALSE)*VENTAS[[#This Row],[Cantidad]],VENTAS[[#This Row],[Total]])</f>
        <v>1.6888888888888889</v>
      </c>
      <c r="L277" s="6">
        <f>VENTAS[[#This Row],[Total]]-VENTAS[[#This Row],[Comisión 10%]]-VENTAS[[#This Row],[Costo SIN Comision]]</f>
        <v>1.3111111111111111</v>
      </c>
      <c r="M277" s="6"/>
    </row>
    <row r="278" spans="1:13" ht="14" x14ac:dyDescent="0.15">
      <c r="A278" s="22" t="s">
        <v>23</v>
      </c>
      <c r="E278" s="4" t="s">
        <v>849</v>
      </c>
      <c r="F278" s="2" t="str">
        <f>IFERROR(VLOOKUP(VENTAS[[#This Row],[Código del producto Vendido]],STOCK[],5,FALSE),"-")</f>
        <v>Top Cuello encaje y mangas abombadas</v>
      </c>
      <c r="G278" s="2">
        <v>1</v>
      </c>
      <c r="H278" s="6">
        <v>7</v>
      </c>
      <c r="I278" s="6">
        <f>VENTAS[[#This Row],[Cantidad]]*VENTAS[[#This Row],[Precio Venta]]</f>
        <v>7</v>
      </c>
      <c r="J278" s="6">
        <f>IF(VENTAS[[#This Row],[Nombre del Gestor]]&gt;1,  VENTAS[[#This Row],[Total]]*10%, 0)</f>
        <v>0</v>
      </c>
      <c r="K278" s="6">
        <f>IFERROR(VLOOKUP(VENTAS[[#This Row],[Código del producto Vendido]],STOCK[],16,FALSE)*VENTAS[[#This Row],[Cantidad]] + VLOOKUP(VENTAS[[#This Row],[Código del producto Vendido]],STOCK[],19,FALSE)*VENTAS[[#This Row],[Cantidad]],VENTAS[[#This Row],[Total]])</f>
        <v>6.3581818181818175</v>
      </c>
      <c r="L278" s="6">
        <f>VENTAS[[#This Row],[Total]]-VENTAS[[#This Row],[Comisión 10%]]-VENTAS[[#This Row],[Costo SIN Comision]]</f>
        <v>0.64181818181818251</v>
      </c>
      <c r="M278" s="6"/>
    </row>
    <row r="279" spans="1:13" ht="14" x14ac:dyDescent="0.15">
      <c r="A279" s="22" t="s">
        <v>23</v>
      </c>
      <c r="E279" s="4" t="s">
        <v>975</v>
      </c>
      <c r="F279" s="2" t="str">
        <f>IFERROR(VLOOKUP(VENTAS[[#This Row],[Código del producto Vendido]],STOCK[],5,FALSE),"-")</f>
        <v>Brasier de encaje_Negro Unitalla</v>
      </c>
      <c r="G279" s="2">
        <v>1</v>
      </c>
      <c r="H279" s="6">
        <v>4</v>
      </c>
      <c r="I279" s="6">
        <f>VENTAS[[#This Row],[Cantidad]]*VENTAS[[#This Row],[Precio Venta]]</f>
        <v>4</v>
      </c>
      <c r="J279" s="6">
        <f>IF(VENTAS[[#This Row],[Nombre del Gestor]]&gt;1,  VENTAS[[#This Row],[Total]]*10%, 0)</f>
        <v>0</v>
      </c>
      <c r="K279" s="6">
        <f>IFERROR(VLOOKUP(VENTAS[[#This Row],[Código del producto Vendido]],STOCK[],16,FALSE)*VENTAS[[#This Row],[Cantidad]] + VLOOKUP(VENTAS[[#This Row],[Código del producto Vendido]],STOCK[],19,FALSE)*VENTAS[[#This Row],[Cantidad]],VENTAS[[#This Row],[Total]])</f>
        <v>3.7111111111111112</v>
      </c>
      <c r="L279" s="6">
        <f>VENTAS[[#This Row],[Total]]-VENTAS[[#This Row],[Comisión 10%]]-VENTAS[[#This Row],[Costo SIN Comision]]</f>
        <v>0.28888888888888875</v>
      </c>
      <c r="M279" s="6"/>
    </row>
    <row r="280" spans="1:13" ht="14" x14ac:dyDescent="0.15">
      <c r="A280" s="23">
        <v>45093</v>
      </c>
      <c r="E280" s="4" t="s">
        <v>595</v>
      </c>
      <c r="F280" s="2" t="str">
        <f>IFERROR(VLOOKUP(VENTAS[[#This Row],[Código del producto Vendido]],STOCK[],5,FALSE),"-")</f>
        <v>Vestido cruzado con abertura con nudo delantero</v>
      </c>
      <c r="G280" s="2">
        <v>1</v>
      </c>
      <c r="H280" s="6">
        <v>25</v>
      </c>
      <c r="I280" s="6">
        <f>VENTAS[[#This Row],[Cantidad]]*VENTAS[[#This Row],[Precio Venta]]</f>
        <v>25</v>
      </c>
      <c r="J280" s="6">
        <f>IF(VENTAS[[#This Row],[Nombre del Gestor]]&gt;1,  VENTAS[[#This Row],[Total]]*10%, 0)</f>
        <v>0</v>
      </c>
      <c r="K280" s="6">
        <f>IFERROR(VLOOKUP(VENTAS[[#This Row],[Código del producto Vendido]],STOCK[],16,FALSE)*VENTAS[[#This Row],[Cantidad]] + VLOOKUP(VENTAS[[#This Row],[Código del producto Vendido]],STOCK[],19,FALSE)*VENTAS[[#This Row],[Cantidad]],VENTAS[[#This Row],[Total]])</f>
        <v>16.768888888888888</v>
      </c>
      <c r="L280" s="6">
        <f>VENTAS[[#This Row],[Total]]-VENTAS[[#This Row],[Comisión 10%]]-VENTAS[[#This Row],[Costo SIN Comision]]</f>
        <v>8.2311111111111117</v>
      </c>
      <c r="M280" s="6"/>
    </row>
    <row r="281" spans="1:13" ht="14" x14ac:dyDescent="0.15">
      <c r="A281" s="23">
        <v>45093</v>
      </c>
      <c r="E281" s="4" t="s">
        <v>458</v>
      </c>
      <c r="F281" s="2" t="str">
        <f>IFERROR(VLOOKUP(VENTAS[[#This Row],[Código del producto Vendido]],STOCK[],5,FALSE),"-")</f>
        <v>Jeans Elastizados Pierna Ancha</v>
      </c>
      <c r="G281" s="2">
        <v>1</v>
      </c>
      <c r="H281" s="6">
        <v>35</v>
      </c>
      <c r="I281" s="6">
        <f>VENTAS[[#This Row],[Cantidad]]*VENTAS[[#This Row],[Precio Venta]]</f>
        <v>35</v>
      </c>
      <c r="J281" s="6">
        <f>IF(VENTAS[[#This Row],[Nombre del Gestor]]&gt;1,  VENTAS[[#This Row],[Total]]*10%, 0)</f>
        <v>0</v>
      </c>
      <c r="K281" s="6">
        <f>IFERROR(VLOOKUP(VENTAS[[#This Row],[Código del producto Vendido]],STOCK[],16,FALSE)*VENTAS[[#This Row],[Cantidad]] + VLOOKUP(VENTAS[[#This Row],[Código del producto Vendido]],STOCK[],19,FALSE)*VENTAS[[#This Row],[Cantidad]],VENTAS[[#This Row],[Total]])</f>
        <v>27.52272727272727</v>
      </c>
      <c r="L281" s="6">
        <f>VENTAS[[#This Row],[Total]]-VENTAS[[#This Row],[Comisión 10%]]-VENTAS[[#This Row],[Costo SIN Comision]]</f>
        <v>7.4772727272727302</v>
      </c>
      <c r="M281" s="6"/>
    </row>
    <row r="282" spans="1:13" ht="14" x14ac:dyDescent="0.15">
      <c r="A282" s="23">
        <v>45093</v>
      </c>
      <c r="E282" s="4" t="s">
        <v>632</v>
      </c>
      <c r="F282" s="2" t="str">
        <f>IFERROR(VLOOKUP(VENTAS[[#This Row],[Código del producto Vendido]],STOCK[],5,FALSE),"-")</f>
        <v>Vestido Malla en contraste Lunares Elegante</v>
      </c>
      <c r="G282" s="2">
        <v>1</v>
      </c>
      <c r="H282" s="6">
        <v>25</v>
      </c>
      <c r="I282" s="6">
        <f>VENTAS[[#This Row],[Cantidad]]*VENTAS[[#This Row],[Precio Venta]]</f>
        <v>25</v>
      </c>
      <c r="J282" s="6">
        <f>IF(VENTAS[[#This Row],[Nombre del Gestor]]&gt;1,  VENTAS[[#This Row],[Total]]*10%, 0)</f>
        <v>0</v>
      </c>
      <c r="K282" s="6">
        <f>IFERROR(VLOOKUP(VENTAS[[#This Row],[Código del producto Vendido]],STOCK[],16,FALSE)*VENTAS[[#This Row],[Cantidad]] + VLOOKUP(VENTAS[[#This Row],[Código del producto Vendido]],STOCK[],19,FALSE)*VENTAS[[#This Row],[Cantidad]],VENTAS[[#This Row],[Total]])</f>
        <v>13.111111111111111</v>
      </c>
      <c r="L282" s="6">
        <f>VENTAS[[#This Row],[Total]]-VENTAS[[#This Row],[Comisión 10%]]-VENTAS[[#This Row],[Costo SIN Comision]]</f>
        <v>11.888888888888889</v>
      </c>
      <c r="M282" s="6"/>
    </row>
    <row r="283" spans="1:13" ht="14" x14ac:dyDescent="0.15">
      <c r="A283" s="23">
        <v>45093</v>
      </c>
      <c r="E283" s="4" t="s">
        <v>620</v>
      </c>
      <c r="F283" s="2" t="str">
        <f>IFERROR(VLOOKUP(VENTAS[[#This Row],[Código del producto Vendido]],STOCK[],5,FALSE),"-")</f>
        <v>Vestido de cuello cuadrado de espalda abierta</v>
      </c>
      <c r="G283" s="2">
        <v>1</v>
      </c>
      <c r="H283" s="6">
        <v>20</v>
      </c>
      <c r="I283" s="6">
        <f>VENTAS[[#This Row],[Cantidad]]*VENTAS[[#This Row],[Precio Venta]]</f>
        <v>20</v>
      </c>
      <c r="J283" s="6">
        <f>IF(VENTAS[[#This Row],[Nombre del Gestor]]&gt;1,  VENTAS[[#This Row],[Total]]*10%, 0)</f>
        <v>0</v>
      </c>
      <c r="K283" s="6">
        <f>IFERROR(VLOOKUP(VENTAS[[#This Row],[Código del producto Vendido]],STOCK[],16,FALSE)*VENTAS[[#This Row],[Cantidad]] + VLOOKUP(VENTAS[[#This Row],[Código del producto Vendido]],STOCK[],19,FALSE)*VENTAS[[#This Row],[Cantidad]],VENTAS[[#This Row],[Total]])</f>
        <v>11.875555555555556</v>
      </c>
      <c r="L283" s="6">
        <f>VENTAS[[#This Row],[Total]]-VENTAS[[#This Row],[Comisión 10%]]-VENTAS[[#This Row],[Costo SIN Comision]]</f>
        <v>8.1244444444444444</v>
      </c>
      <c r="M283" s="6"/>
    </row>
    <row r="284" spans="1:13" ht="14" x14ac:dyDescent="0.15">
      <c r="A284" s="23">
        <v>45093</v>
      </c>
      <c r="E284" s="4" t="s">
        <v>613</v>
      </c>
      <c r="F284" s="2" t="str">
        <f>IFERROR(VLOOKUP(VENTAS[[#This Row],[Código del producto Vendido]],STOCK[],5,FALSE),"-")</f>
        <v>Vestido ajustado de tirantes con abertura</v>
      </c>
      <c r="G284" s="2">
        <v>1</v>
      </c>
      <c r="H284" s="6">
        <v>18</v>
      </c>
      <c r="I284" s="6">
        <f>VENTAS[[#This Row],[Cantidad]]*VENTAS[[#This Row],[Precio Venta]]</f>
        <v>18</v>
      </c>
      <c r="J284" s="6">
        <f>IF(VENTAS[[#This Row],[Nombre del Gestor]]&gt;1,  VENTAS[[#This Row],[Total]]*10%, 0)</f>
        <v>0</v>
      </c>
      <c r="K284" s="6">
        <f>IFERROR(VLOOKUP(VENTAS[[#This Row],[Código del producto Vendido]],STOCK[],16,FALSE)*VENTAS[[#This Row],[Cantidad]] + VLOOKUP(VENTAS[[#This Row],[Código del producto Vendido]],STOCK[],19,FALSE)*VENTAS[[#This Row],[Cantidad]],VENTAS[[#This Row],[Total]])</f>
        <v>9.18</v>
      </c>
      <c r="L284" s="6">
        <f>VENTAS[[#This Row],[Total]]-VENTAS[[#This Row],[Comisión 10%]]-VENTAS[[#This Row],[Costo SIN Comision]]</f>
        <v>8.82</v>
      </c>
      <c r="M284" s="6"/>
    </row>
    <row r="285" spans="1:13" ht="14" x14ac:dyDescent="0.15">
      <c r="A285" s="23">
        <v>45093</v>
      </c>
      <c r="E285" s="4" t="s">
        <v>593</v>
      </c>
      <c r="F285" s="2" t="str">
        <f>IFERROR(VLOOKUP(VENTAS[[#This Row],[Código del producto Vendido]],STOCK[],5,FALSE),"-")</f>
        <v>Vestido con estampado floral con abertura alta</v>
      </c>
      <c r="G285" s="2">
        <v>1</v>
      </c>
      <c r="H285" s="6">
        <v>30</v>
      </c>
      <c r="I285" s="6">
        <f>VENTAS[[#This Row],[Cantidad]]*VENTAS[[#This Row],[Precio Venta]]</f>
        <v>30</v>
      </c>
      <c r="J285" s="6">
        <f>IF(VENTAS[[#This Row],[Nombre del Gestor]]&gt;1,  VENTAS[[#This Row],[Total]]*10%, 0)</f>
        <v>0</v>
      </c>
      <c r="K285" s="6">
        <f>IFERROR(VLOOKUP(VENTAS[[#This Row],[Código del producto Vendido]],STOCK[],16,FALSE)*VENTAS[[#This Row],[Cantidad]] + VLOOKUP(VENTAS[[#This Row],[Código del producto Vendido]],STOCK[],19,FALSE)*VENTAS[[#This Row],[Cantidad]],VENTAS[[#This Row],[Total]])</f>
        <v>20.855555555555558</v>
      </c>
      <c r="L285" s="6">
        <f>VENTAS[[#This Row],[Total]]-VENTAS[[#This Row],[Comisión 10%]]-VENTAS[[#This Row],[Costo SIN Comision]]</f>
        <v>9.1444444444444422</v>
      </c>
      <c r="M285" s="6"/>
    </row>
    <row r="286" spans="1:13" ht="14" x14ac:dyDescent="0.15">
      <c r="A286" s="23">
        <v>45093</v>
      </c>
      <c r="E286" s="4" t="s">
        <v>625</v>
      </c>
      <c r="F286" s="2" t="str">
        <f>IFERROR(VLOOKUP(VENTAS[[#This Row],[Código del producto Vendido]],STOCK[],5,FALSE),"-")</f>
        <v>Vestido con abertura con botón floral de margarita</v>
      </c>
      <c r="G286" s="2">
        <v>1</v>
      </c>
      <c r="H286" s="6">
        <v>25</v>
      </c>
      <c r="I286" s="6">
        <f>VENTAS[[#This Row],[Cantidad]]*VENTAS[[#This Row],[Precio Venta]]</f>
        <v>25</v>
      </c>
      <c r="J286" s="6">
        <f>IF(VENTAS[[#This Row],[Nombre del Gestor]]&gt;1,  VENTAS[[#This Row],[Total]]*10%, 0)</f>
        <v>0</v>
      </c>
      <c r="K286" s="6">
        <f>IFERROR(VLOOKUP(VENTAS[[#This Row],[Código del producto Vendido]],STOCK[],16,FALSE)*VENTAS[[#This Row],[Cantidad]] + VLOOKUP(VENTAS[[#This Row],[Código del producto Vendido]],STOCK[],19,FALSE)*VENTAS[[#This Row],[Cantidad]],VENTAS[[#This Row],[Total]])</f>
        <v>16.8</v>
      </c>
      <c r="L286" s="6">
        <f>VENTAS[[#This Row],[Total]]-VENTAS[[#This Row],[Comisión 10%]]-VENTAS[[#This Row],[Costo SIN Comision]]</f>
        <v>8.1999999999999993</v>
      </c>
      <c r="M286" s="6"/>
    </row>
    <row r="287" spans="1:13" ht="14" x14ac:dyDescent="0.15">
      <c r="A287" s="23">
        <v>45093</v>
      </c>
      <c r="E287" s="4" t="s">
        <v>758</v>
      </c>
      <c r="F287" s="2" t="str">
        <f>IFERROR(VLOOKUP(VENTAS[[#This Row],[Código del producto Vendido]],STOCK[],5,FALSE),"-")</f>
        <v>Vestido con estampado jungla</v>
      </c>
      <c r="G287" s="2">
        <v>1</v>
      </c>
      <c r="H287" s="6">
        <v>17</v>
      </c>
      <c r="I287" s="6">
        <f>VENTAS[[#This Row],[Cantidad]]*VENTAS[[#This Row],[Precio Venta]]</f>
        <v>17</v>
      </c>
      <c r="J287" s="6">
        <f>IF(VENTAS[[#This Row],[Nombre del Gestor]]&gt;1,  VENTAS[[#This Row],[Total]]*10%, 0)</f>
        <v>0</v>
      </c>
      <c r="K287" s="6">
        <f>IFERROR(VLOOKUP(VENTAS[[#This Row],[Código del producto Vendido]],STOCK[],16,FALSE)*VENTAS[[#This Row],[Cantidad]] + VLOOKUP(VENTAS[[#This Row],[Código del producto Vendido]],STOCK[],19,FALSE)*VENTAS[[#This Row],[Cantidad]],VENTAS[[#This Row],[Total]])</f>
        <v>10.722222222222221</v>
      </c>
      <c r="L287" s="6">
        <f>VENTAS[[#This Row],[Total]]-VENTAS[[#This Row],[Comisión 10%]]-VENTAS[[#This Row],[Costo SIN Comision]]</f>
        <v>6.2777777777777786</v>
      </c>
      <c r="M287" s="6"/>
    </row>
    <row r="288" spans="1:13" ht="14" x14ac:dyDescent="0.15">
      <c r="A288" s="23">
        <v>45093</v>
      </c>
      <c r="E288" s="4" t="s">
        <v>837</v>
      </c>
      <c r="F288" s="2" t="str">
        <f>IFERROR(VLOOKUP(VENTAS[[#This Row],[Código del producto Vendido]],STOCK[],5,FALSE),"-")</f>
        <v>Vestido Ajustado brillo</v>
      </c>
      <c r="G288" s="2">
        <v>1</v>
      </c>
      <c r="H288" s="6">
        <v>17</v>
      </c>
      <c r="I288" s="6">
        <f>VENTAS[[#This Row],[Cantidad]]*VENTAS[[#This Row],[Precio Venta]]</f>
        <v>17</v>
      </c>
      <c r="J288" s="6">
        <f>IF(VENTAS[[#This Row],[Nombre del Gestor]]&gt;1,  VENTAS[[#This Row],[Total]]*10%, 0)</f>
        <v>0</v>
      </c>
      <c r="K288" s="6">
        <f>IFERROR(VLOOKUP(VENTAS[[#This Row],[Código del producto Vendido]],STOCK[],16,FALSE)*VENTAS[[#This Row],[Cantidad]] + VLOOKUP(VENTAS[[#This Row],[Código del producto Vendido]],STOCK[],19,FALSE)*VENTAS[[#This Row],[Cantidad]],VENTAS[[#This Row],[Total]])</f>
        <v>9.1111111111111107</v>
      </c>
      <c r="L288" s="6">
        <f>VENTAS[[#This Row],[Total]]-VENTAS[[#This Row],[Comisión 10%]]-VENTAS[[#This Row],[Costo SIN Comision]]</f>
        <v>7.8888888888888893</v>
      </c>
      <c r="M288" s="6"/>
    </row>
    <row r="289" spans="1:13" ht="14" x14ac:dyDescent="0.15">
      <c r="A289" s="23">
        <v>45093</v>
      </c>
      <c r="E289" s="4" t="s">
        <v>919</v>
      </c>
      <c r="F289" s="2" t="str">
        <f>IFERROR(VLOOKUP(VENTAS[[#This Row],[Código del producto Vendido]],STOCK[],5,FALSE),"-")</f>
        <v>Jeans Ajustados Claro</v>
      </c>
      <c r="G289" s="2">
        <v>1</v>
      </c>
      <c r="H289" s="6">
        <v>35</v>
      </c>
      <c r="I289" s="6">
        <f>VENTAS[[#This Row],[Cantidad]]*VENTAS[[#This Row],[Precio Venta]]</f>
        <v>35</v>
      </c>
      <c r="J289" s="6">
        <f>IF(VENTAS[[#This Row],[Nombre del Gestor]]&gt;1,  VENTAS[[#This Row],[Total]]*10%, 0)</f>
        <v>0</v>
      </c>
      <c r="K289" s="6">
        <f>IFERROR(VLOOKUP(VENTAS[[#This Row],[Código del producto Vendido]],STOCK[],16,FALSE)*VENTAS[[#This Row],[Cantidad]] + VLOOKUP(VENTAS[[#This Row],[Código del producto Vendido]],STOCK[],19,FALSE)*VENTAS[[#This Row],[Cantidad]],VENTAS[[#This Row],[Total]])</f>
        <v>25.818181818181817</v>
      </c>
      <c r="L289" s="6">
        <f>VENTAS[[#This Row],[Total]]-VENTAS[[#This Row],[Comisión 10%]]-VENTAS[[#This Row],[Costo SIN Comision]]</f>
        <v>9.1818181818181834</v>
      </c>
      <c r="M289" s="6"/>
    </row>
    <row r="290" spans="1:13" ht="14" x14ac:dyDescent="0.15">
      <c r="A290" s="23">
        <v>45093</v>
      </c>
      <c r="E290" s="4" t="s">
        <v>913</v>
      </c>
      <c r="F290" s="2" t="str">
        <f>IFERROR(VLOOKUP(VENTAS[[#This Row],[Código del producto Vendido]],STOCK[],5,FALSE),"-")</f>
        <v>Jenas Ajustados Oscuro</v>
      </c>
      <c r="G290" s="2">
        <v>1</v>
      </c>
      <c r="H290" s="6">
        <v>35</v>
      </c>
      <c r="I290" s="6">
        <f>VENTAS[[#This Row],[Cantidad]]*VENTAS[[#This Row],[Precio Venta]]</f>
        <v>35</v>
      </c>
      <c r="J290" s="6">
        <f>IF(VENTAS[[#This Row],[Nombre del Gestor]]&gt;1,  VENTAS[[#This Row],[Total]]*10%, 0)</f>
        <v>0</v>
      </c>
      <c r="K290" s="6">
        <f>IFERROR(VLOOKUP(VENTAS[[#This Row],[Código del producto Vendido]],STOCK[],16,FALSE)*VENTAS[[#This Row],[Cantidad]] + VLOOKUP(VENTAS[[#This Row],[Código del producto Vendido]],STOCK[],19,FALSE)*VENTAS[[#This Row],[Cantidad]],VENTAS[[#This Row],[Total]])</f>
        <v>24.68181818181818</v>
      </c>
      <c r="L290" s="6">
        <f>VENTAS[[#This Row],[Total]]-VENTAS[[#This Row],[Comisión 10%]]-VENTAS[[#This Row],[Costo SIN Comision]]</f>
        <v>10.31818181818182</v>
      </c>
      <c r="M290" s="6"/>
    </row>
    <row r="291" spans="1:13" ht="14" x14ac:dyDescent="0.15">
      <c r="A291" s="23">
        <v>45094</v>
      </c>
      <c r="E291" s="4" t="s">
        <v>928</v>
      </c>
      <c r="F291" s="2" t="str">
        <f>IFERROR(VLOOKUP(VENTAS[[#This Row],[Código del producto Vendido]],STOCK[],5,FALSE),"-")</f>
        <v>Jean con roto sencillo</v>
      </c>
      <c r="G291" s="2">
        <v>1</v>
      </c>
      <c r="H291" s="6">
        <v>40</v>
      </c>
      <c r="I291" s="6">
        <f>VENTAS[[#This Row],[Cantidad]]*VENTAS[[#This Row],[Precio Venta]]</f>
        <v>40</v>
      </c>
      <c r="J291" s="6">
        <f>IF(VENTAS[[#This Row],[Nombre del Gestor]]&gt;1,  VENTAS[[#This Row],[Total]]*10%, 0)</f>
        <v>0</v>
      </c>
      <c r="K291" s="6">
        <f>IFERROR(VLOOKUP(VENTAS[[#This Row],[Código del producto Vendido]],STOCK[],16,FALSE)*VENTAS[[#This Row],[Cantidad]] + VLOOKUP(VENTAS[[#This Row],[Código del producto Vendido]],STOCK[],19,FALSE)*VENTAS[[#This Row],[Cantidad]],VENTAS[[#This Row],[Total]])</f>
        <v>32.264705882352942</v>
      </c>
      <c r="L291" s="6">
        <f>VENTAS[[#This Row],[Total]]-VENTAS[[#This Row],[Comisión 10%]]-VENTAS[[#This Row],[Costo SIN Comision]]</f>
        <v>7.735294117647058</v>
      </c>
      <c r="M291" s="6"/>
    </row>
    <row r="292" spans="1:13" ht="14" x14ac:dyDescent="0.15">
      <c r="A292" s="23">
        <v>45094</v>
      </c>
      <c r="E292" s="4" t="s">
        <v>912</v>
      </c>
      <c r="F292" s="2" t="str">
        <f>IFERROR(VLOOKUP(VENTAS[[#This Row],[Código del producto Vendido]],STOCK[],5,FALSE),"-")</f>
        <v>Jenas Ajustados Oscuro</v>
      </c>
      <c r="G292" s="2">
        <v>1</v>
      </c>
      <c r="H292" s="6">
        <v>35</v>
      </c>
      <c r="I292" s="6">
        <f>VENTAS[[#This Row],[Cantidad]]*VENTAS[[#This Row],[Precio Venta]]</f>
        <v>35</v>
      </c>
      <c r="J292" s="6">
        <f>IF(VENTAS[[#This Row],[Nombre del Gestor]]&gt;1,  VENTAS[[#This Row],[Total]]*10%, 0)</f>
        <v>0</v>
      </c>
      <c r="K292" s="6">
        <f>IFERROR(VLOOKUP(VENTAS[[#This Row],[Código del producto Vendido]],STOCK[],16,FALSE)*VENTAS[[#This Row],[Cantidad]] + VLOOKUP(VENTAS[[#This Row],[Código del producto Vendido]],STOCK[],19,FALSE)*VENTAS[[#This Row],[Cantidad]],VENTAS[[#This Row],[Total]])</f>
        <v>24.68181818181818</v>
      </c>
      <c r="L292" s="6">
        <f>VENTAS[[#This Row],[Total]]-VENTAS[[#This Row],[Comisión 10%]]-VENTAS[[#This Row],[Costo SIN Comision]]</f>
        <v>10.31818181818182</v>
      </c>
      <c r="M292" s="6"/>
    </row>
    <row r="293" spans="1:13" ht="14" x14ac:dyDescent="0.15">
      <c r="A293" s="23">
        <v>45094</v>
      </c>
      <c r="E293" s="4" t="s">
        <v>916</v>
      </c>
      <c r="F293" s="2" t="str">
        <f>IFERROR(VLOOKUP(VENTAS[[#This Row],[Código del producto Vendido]],STOCK[],5,FALSE),"-")</f>
        <v>Jeans Elastizados Pierna Ancha</v>
      </c>
      <c r="G293" s="2">
        <v>1</v>
      </c>
      <c r="H293" s="6">
        <v>35</v>
      </c>
      <c r="I293" s="6">
        <f>VENTAS[[#This Row],[Cantidad]]*VENTAS[[#This Row],[Precio Venta]]</f>
        <v>35</v>
      </c>
      <c r="J293" s="6">
        <f>IF(VENTAS[[#This Row],[Nombre del Gestor]]&gt;1,  VENTAS[[#This Row],[Total]]*10%, 0)</f>
        <v>0</v>
      </c>
      <c r="K293" s="6">
        <f>IFERROR(VLOOKUP(VENTAS[[#This Row],[Código del producto Vendido]],STOCK[],16,FALSE)*VENTAS[[#This Row],[Cantidad]] + VLOOKUP(VENTAS[[#This Row],[Código del producto Vendido]],STOCK[],19,FALSE)*VENTAS[[#This Row],[Cantidad]],VENTAS[[#This Row],[Total]])</f>
        <v>27.52272727272727</v>
      </c>
      <c r="L293" s="6">
        <f>VENTAS[[#This Row],[Total]]-VENTAS[[#This Row],[Comisión 10%]]-VENTAS[[#This Row],[Costo SIN Comision]]</f>
        <v>7.4772727272727302</v>
      </c>
      <c r="M293" s="6"/>
    </row>
    <row r="294" spans="1:13" ht="14" x14ac:dyDescent="0.15">
      <c r="A294" s="23">
        <v>45094</v>
      </c>
      <c r="E294" s="4" t="s">
        <v>588</v>
      </c>
      <c r="F294" s="2" t="str">
        <f>IFERROR(VLOOKUP(VENTAS[[#This Row],[Código del producto Vendido]],STOCK[],5,FALSE),"-")</f>
        <v>Jeans de pierna recta desgarro</v>
      </c>
      <c r="G294" s="2">
        <v>1</v>
      </c>
      <c r="H294" s="6">
        <v>30</v>
      </c>
      <c r="I294" s="6">
        <f>VENTAS[[#This Row],[Cantidad]]*VENTAS[[#This Row],[Precio Venta]]</f>
        <v>30</v>
      </c>
      <c r="J294" s="6">
        <f>IF(VENTAS[[#This Row],[Nombre del Gestor]]&gt;1,  VENTAS[[#This Row],[Total]]*10%, 0)</f>
        <v>0</v>
      </c>
      <c r="K294" s="6">
        <f>IFERROR(VLOOKUP(VENTAS[[#This Row],[Código del producto Vendido]],STOCK[],16,FALSE)*VENTAS[[#This Row],[Cantidad]] + VLOOKUP(VENTAS[[#This Row],[Código del producto Vendido]],STOCK[],19,FALSE)*VENTAS[[#This Row],[Cantidad]],VENTAS[[#This Row],[Total]])</f>
        <v>18.686666666666667</v>
      </c>
      <c r="L294" s="6">
        <f>VENTAS[[#This Row],[Total]]-VENTAS[[#This Row],[Comisión 10%]]-VENTAS[[#This Row],[Costo SIN Comision]]</f>
        <v>11.313333333333333</v>
      </c>
      <c r="M294" s="6"/>
    </row>
    <row r="295" spans="1:13" ht="14" x14ac:dyDescent="0.15">
      <c r="A295" s="23">
        <v>45094</v>
      </c>
      <c r="E295" s="4" t="s">
        <v>596</v>
      </c>
      <c r="F295" s="2" t="str">
        <f>IFERROR(VLOOKUP(VENTAS[[#This Row],[Código del producto Vendido]],STOCK[],5,FALSE),"-")</f>
        <v>Top de manga farol con abertura en espalda</v>
      </c>
      <c r="G295" s="2">
        <v>1</v>
      </c>
      <c r="H295" s="6">
        <v>14</v>
      </c>
      <c r="I295" s="6">
        <f>VENTAS[[#This Row],[Cantidad]]*VENTAS[[#This Row],[Precio Venta]]</f>
        <v>14</v>
      </c>
      <c r="J295" s="6">
        <f>IF(VENTAS[[#This Row],[Nombre del Gestor]]&gt;1,  VENTAS[[#This Row],[Total]]*10%, 0)</f>
        <v>0</v>
      </c>
      <c r="K295" s="6">
        <f>IFERROR(VLOOKUP(VENTAS[[#This Row],[Código del producto Vendido]],STOCK[],16,FALSE)*VENTAS[[#This Row],[Cantidad]] + VLOOKUP(VENTAS[[#This Row],[Código del producto Vendido]],STOCK[],19,FALSE)*VENTAS[[#This Row],[Cantidad]],VENTAS[[#This Row],[Total]])</f>
        <v>8.8577777777777769</v>
      </c>
      <c r="L295" s="6">
        <f>VENTAS[[#This Row],[Total]]-VENTAS[[#This Row],[Comisión 10%]]-VENTAS[[#This Row],[Costo SIN Comision]]</f>
        <v>5.1422222222222231</v>
      </c>
      <c r="M295" s="6"/>
    </row>
    <row r="296" spans="1:13" ht="14" x14ac:dyDescent="0.15">
      <c r="A296" s="23">
        <v>45095</v>
      </c>
      <c r="C296" s="4" t="s">
        <v>997</v>
      </c>
      <c r="D296" s="4"/>
      <c r="E296" s="4" t="s">
        <v>601</v>
      </c>
      <c r="F296" s="2" t="str">
        <f>IFERROR(VLOOKUP(VENTAS[[#This Row],[Código del producto Vendido]],STOCK[],5,FALSE),"-")</f>
        <v>Pantalones de pierna ancha de talle alto con abertura</v>
      </c>
      <c r="G296" s="2">
        <v>1</v>
      </c>
      <c r="H296" s="6">
        <v>0</v>
      </c>
      <c r="I296" s="6">
        <f>VENTAS[[#This Row],[Cantidad]]*VENTAS[[#This Row],[Precio Venta]]</f>
        <v>0</v>
      </c>
      <c r="J296" s="6">
        <f>IF(VENTAS[[#This Row],[Nombre del Gestor]]&gt;1,  VENTAS[[#This Row],[Total]]*10%, 0)</f>
        <v>0</v>
      </c>
      <c r="K296" s="6">
        <f>IFERROR(VLOOKUP(VENTAS[[#This Row],[Código del producto Vendido]],STOCK[],16,FALSE)*VENTAS[[#This Row],[Cantidad]] + VLOOKUP(VENTAS[[#This Row],[Código del producto Vendido]],STOCK[],19,FALSE)*VENTAS[[#This Row],[Cantidad]],VENTAS[[#This Row],[Total]])</f>
        <v>13.15111111111111</v>
      </c>
      <c r="L296" s="6">
        <f>VENTAS[[#This Row],[Total]]-VENTAS[[#This Row],[Comisión 10%]]-VENTAS[[#This Row],[Costo SIN Comision]]</f>
        <v>-13.15111111111111</v>
      </c>
      <c r="M296" s="6"/>
    </row>
    <row r="297" spans="1:13" ht="14" x14ac:dyDescent="0.15">
      <c r="A297" s="23">
        <v>45096</v>
      </c>
      <c r="E297" s="4" t="s">
        <v>984</v>
      </c>
      <c r="F297" s="2" t="str">
        <f>IFERROR(VLOOKUP(VENTAS[[#This Row],[Código del producto Vendido]],STOCK[],5,FALSE),"-")</f>
        <v>Top negro tipo cami</v>
      </c>
      <c r="G297" s="2">
        <v>1</v>
      </c>
      <c r="H297" s="6">
        <v>12</v>
      </c>
      <c r="I297" s="6">
        <f>VENTAS[[#This Row],[Cantidad]]*VENTAS[[#This Row],[Precio Venta]]</f>
        <v>12</v>
      </c>
      <c r="J297" s="6">
        <f>IF(VENTAS[[#This Row],[Nombre del Gestor]]&gt;1,  VENTAS[[#This Row],[Total]]*10%, 0)</f>
        <v>0</v>
      </c>
      <c r="K297" s="6">
        <f>IFERROR(VLOOKUP(VENTAS[[#This Row],[Código del producto Vendido]],STOCK[],16,FALSE)*VENTAS[[#This Row],[Cantidad]] + VLOOKUP(VENTAS[[#This Row],[Código del producto Vendido]],STOCK[],19,FALSE)*VENTAS[[#This Row],[Cantidad]],VENTAS[[#This Row],[Total]])</f>
        <v>7</v>
      </c>
      <c r="L297" s="6">
        <f>VENTAS[[#This Row],[Total]]-VENTAS[[#This Row],[Comisión 10%]]-VENTAS[[#This Row],[Costo SIN Comision]]</f>
        <v>5</v>
      </c>
      <c r="M297" s="6"/>
    </row>
    <row r="298" spans="1:13" ht="14" x14ac:dyDescent="0.15">
      <c r="A298" s="23">
        <v>45096</v>
      </c>
      <c r="E298" s="4" t="s">
        <v>954</v>
      </c>
      <c r="F298" s="2" t="str">
        <f>IFERROR(VLOOKUP(VENTAS[[#This Row],[Código del producto Vendido]],STOCK[],5,FALSE),"-")</f>
        <v>Blusa elegante de cuello blanco</v>
      </c>
      <c r="G298" s="2">
        <v>1</v>
      </c>
      <c r="H298" s="6">
        <v>15</v>
      </c>
      <c r="I298" s="6">
        <f>VENTAS[[#This Row],[Cantidad]]*VENTAS[[#This Row],[Precio Venta]]</f>
        <v>15</v>
      </c>
      <c r="J298" s="6">
        <f>IF(VENTAS[[#This Row],[Nombre del Gestor]]&gt;1,  VENTAS[[#This Row],[Total]]*10%, 0)</f>
        <v>0</v>
      </c>
      <c r="K298" s="6">
        <f>IFERROR(VLOOKUP(VENTAS[[#This Row],[Código del producto Vendido]],STOCK[],16,FALSE)*VENTAS[[#This Row],[Cantidad]] + VLOOKUP(VENTAS[[#This Row],[Código del producto Vendido]],STOCK[],19,FALSE)*VENTAS[[#This Row],[Cantidad]],VENTAS[[#This Row],[Total]])</f>
        <v>11.976470588235294</v>
      </c>
      <c r="L298" s="6">
        <f>VENTAS[[#This Row],[Total]]-VENTAS[[#This Row],[Comisión 10%]]-VENTAS[[#This Row],[Costo SIN Comision]]</f>
        <v>3.0235294117647058</v>
      </c>
      <c r="M298" s="6"/>
    </row>
    <row r="299" spans="1:13" ht="14" x14ac:dyDescent="0.15">
      <c r="A299" s="23">
        <v>45097</v>
      </c>
      <c r="E299" s="4" t="s">
        <v>561</v>
      </c>
      <c r="F299" s="2" t="str">
        <f>IFERROR(VLOOKUP(VENTAS[[#This Row],[Código del producto Vendido]],STOCK[],5,FALSE),"-")</f>
        <v>Bikini Mangas Fuccia</v>
      </c>
      <c r="G299" s="2">
        <v>1</v>
      </c>
      <c r="H299" s="6">
        <v>22</v>
      </c>
      <c r="I299" s="6">
        <f>VENTAS[[#This Row],[Cantidad]]*VENTAS[[#This Row],[Precio Venta]]</f>
        <v>22</v>
      </c>
      <c r="J299" s="6">
        <f>IF(VENTAS[[#This Row],[Nombre del Gestor]]&gt;1,  VENTAS[[#This Row],[Total]]*10%, 0)</f>
        <v>0</v>
      </c>
      <c r="K299" s="6">
        <f>IFERROR(VLOOKUP(VENTAS[[#This Row],[Código del producto Vendido]],STOCK[],16,FALSE)*VENTAS[[#This Row],[Cantidad]] + VLOOKUP(VENTAS[[#This Row],[Código del producto Vendido]],STOCK[],19,FALSE)*VENTAS[[#This Row],[Cantidad]],VENTAS[[#This Row],[Total]])</f>
        <v>14.495000000000001</v>
      </c>
      <c r="L299" s="6">
        <f>VENTAS[[#This Row],[Total]]-VENTAS[[#This Row],[Comisión 10%]]-VENTAS[[#This Row],[Costo SIN Comision]]</f>
        <v>7.504999999999999</v>
      </c>
      <c r="M299" s="6"/>
    </row>
    <row r="300" spans="1:13" ht="14" x14ac:dyDescent="0.15">
      <c r="A300" s="23">
        <v>45097</v>
      </c>
      <c r="E300" s="4" t="s">
        <v>917</v>
      </c>
      <c r="F300" s="2" t="str">
        <f>IFERROR(VLOOKUP(VENTAS[[#This Row],[Código del producto Vendido]],STOCK[],5,FALSE),"-")</f>
        <v>Jeans Elastizados Pierna Ancha</v>
      </c>
      <c r="G300" s="2">
        <v>1</v>
      </c>
      <c r="H300" s="6">
        <v>35</v>
      </c>
      <c r="I300" s="6">
        <f>VENTAS[[#This Row],[Cantidad]]*VENTAS[[#This Row],[Precio Venta]]</f>
        <v>35</v>
      </c>
      <c r="J300" s="6">
        <f>IF(VENTAS[[#This Row],[Nombre del Gestor]]&gt;1,  VENTAS[[#This Row],[Total]]*10%, 0)</f>
        <v>0</v>
      </c>
      <c r="K300" s="6">
        <f>IFERROR(VLOOKUP(VENTAS[[#This Row],[Código del producto Vendido]],STOCK[],16,FALSE)*VENTAS[[#This Row],[Cantidad]] + VLOOKUP(VENTAS[[#This Row],[Código del producto Vendido]],STOCK[],19,FALSE)*VENTAS[[#This Row],[Cantidad]],VENTAS[[#This Row],[Total]])</f>
        <v>27.52272727272727</v>
      </c>
      <c r="L300" s="6">
        <f>VENTAS[[#This Row],[Total]]-VENTAS[[#This Row],[Comisión 10%]]-VENTAS[[#This Row],[Costo SIN Comision]]</f>
        <v>7.4772727272727302</v>
      </c>
      <c r="M300" s="6"/>
    </row>
    <row r="301" spans="1:13" ht="14" x14ac:dyDescent="0.15">
      <c r="A301" s="23">
        <v>45097</v>
      </c>
      <c r="E301" s="4" t="s">
        <v>899</v>
      </c>
      <c r="F301" s="2" t="str">
        <f>IFERROR(VLOOKUP(VENTAS[[#This Row],[Código del producto Vendido]],STOCK[],5,FALSE),"-")</f>
        <v>Bañador una pieza con estampado de planta cremallera</v>
      </c>
      <c r="G301" s="2">
        <v>1</v>
      </c>
      <c r="H301" s="6">
        <v>25</v>
      </c>
      <c r="I301" s="6">
        <f>VENTAS[[#This Row],[Cantidad]]*VENTAS[[#This Row],[Precio Venta]]</f>
        <v>25</v>
      </c>
      <c r="J301" s="6">
        <f>IF(VENTAS[[#This Row],[Nombre del Gestor]]&gt;1,  VENTAS[[#This Row],[Total]]*10%, 0)</f>
        <v>0</v>
      </c>
      <c r="K301" s="6">
        <f>IFERROR(VLOOKUP(VENTAS[[#This Row],[Código del producto Vendido]],STOCK[],16,FALSE)*VENTAS[[#This Row],[Cantidad]] + VLOOKUP(VENTAS[[#This Row],[Código del producto Vendido]],STOCK[],19,FALSE)*VENTAS[[#This Row],[Cantidad]],VENTAS[[#This Row],[Total]])</f>
        <v>14.645454545454545</v>
      </c>
      <c r="L301" s="6">
        <f>VENTAS[[#This Row],[Total]]-VENTAS[[#This Row],[Comisión 10%]]-VENTAS[[#This Row],[Costo SIN Comision]]</f>
        <v>10.354545454545455</v>
      </c>
      <c r="M301" s="6"/>
    </row>
    <row r="302" spans="1:13" ht="14" x14ac:dyDescent="0.15">
      <c r="A302" s="23">
        <v>45097</v>
      </c>
      <c r="E302" s="4" t="s">
        <v>829</v>
      </c>
      <c r="F302" s="2" t="str">
        <f>IFERROR(VLOOKUP(VENTAS[[#This Row],[Código del producto Vendido]],STOCK[],5,FALSE),"-")</f>
        <v>Pareo corazón</v>
      </c>
      <c r="G302" s="2">
        <v>1</v>
      </c>
      <c r="H302" s="6">
        <v>10</v>
      </c>
      <c r="I302" s="6">
        <f>VENTAS[[#This Row],[Cantidad]]*VENTAS[[#This Row],[Precio Venta]]</f>
        <v>10</v>
      </c>
      <c r="J302" s="6">
        <f>IF(VENTAS[[#This Row],[Nombre del Gestor]]&gt;1,  VENTAS[[#This Row],[Total]]*10%, 0)</f>
        <v>0</v>
      </c>
      <c r="K302" s="6">
        <f>IFERROR(VLOOKUP(VENTAS[[#This Row],[Código del producto Vendido]],STOCK[],16,FALSE)*VENTAS[[#This Row],[Cantidad]] + VLOOKUP(VENTAS[[#This Row],[Código del producto Vendido]],STOCK[],19,FALSE)*VENTAS[[#This Row],[Cantidad]],VENTAS[[#This Row],[Total]])</f>
        <v>3.6777777777777776</v>
      </c>
      <c r="L302" s="6">
        <f>VENTAS[[#This Row],[Total]]-VENTAS[[#This Row],[Comisión 10%]]-VENTAS[[#This Row],[Costo SIN Comision]]</f>
        <v>6.3222222222222229</v>
      </c>
      <c r="M302" s="6"/>
    </row>
    <row r="303" spans="1:13" s="14" customFormat="1" ht="14" x14ac:dyDescent="0.15">
      <c r="A303" s="26">
        <v>45097</v>
      </c>
      <c r="B303" s="13"/>
      <c r="E303" s="13" t="s">
        <v>794</v>
      </c>
      <c r="F303" s="15" t="str">
        <f>IFERROR(VLOOKUP(VENTAS[[#This Row],[Código del producto Vendido]],STOCK[],5,FALSE),"-")</f>
        <v>Sandalias Trenzadas</v>
      </c>
      <c r="G303" s="15">
        <v>1</v>
      </c>
      <c r="H303" s="16">
        <v>35</v>
      </c>
      <c r="I303" s="16">
        <f>VENTAS[[#This Row],[Cantidad]]*VENTAS[[#This Row],[Precio Venta]]</f>
        <v>35</v>
      </c>
      <c r="J303" s="16">
        <f>IF(VENTAS[[#This Row],[Nombre del Gestor]]&gt;1,  VENTAS[[#This Row],[Total]]*10%, 0)</f>
        <v>0</v>
      </c>
      <c r="K303" s="6">
        <f>IFERROR(VLOOKUP(VENTAS[[#This Row],[Código del producto Vendido]],STOCK[],16,FALSE)*VENTAS[[#This Row],[Cantidad]] + VLOOKUP(VENTAS[[#This Row],[Código del producto Vendido]],STOCK[],19,FALSE)*VENTAS[[#This Row],[Cantidad]],VENTAS[[#This Row],[Total]])</f>
        <v>27</v>
      </c>
      <c r="L303" s="6">
        <f>VENTAS[[#This Row],[Total]]-VENTAS[[#This Row],[Comisión 10%]]-VENTAS[[#This Row],[Costo SIN Comision]]</f>
        <v>8</v>
      </c>
      <c r="M303" s="16"/>
    </row>
    <row r="304" spans="1:13" ht="14" x14ac:dyDescent="0.15">
      <c r="A304" s="26">
        <v>45100</v>
      </c>
      <c r="B304" s="13" t="s">
        <v>999</v>
      </c>
      <c r="C304" s="13" t="s">
        <v>1134</v>
      </c>
      <c r="D304" s="13"/>
      <c r="E304" s="13" t="s">
        <v>588</v>
      </c>
      <c r="F304" s="15" t="str">
        <f>IFERROR(VLOOKUP(VENTAS[[#This Row],[Código del producto Vendido]],STOCK[],5,FALSE),"-")</f>
        <v>Jeans de pierna recta desgarro</v>
      </c>
      <c r="G304" s="15">
        <v>1</v>
      </c>
      <c r="H304" s="16">
        <v>30</v>
      </c>
      <c r="I304" s="16">
        <f>VENTAS[[#This Row],[Cantidad]]*VENTAS[[#This Row],[Precio Venta]]</f>
        <v>30</v>
      </c>
      <c r="J304" s="16">
        <f>IF(VENTAS[[#This Row],[Nombre del Gestor]]&gt;1,  VENTAS[[#This Row],[Total]]*10%, 0)</f>
        <v>0</v>
      </c>
      <c r="K304" s="6">
        <f>IFERROR(VLOOKUP(VENTAS[[#This Row],[Código del producto Vendido]],STOCK[],16,FALSE)*VENTAS[[#This Row],[Cantidad]] + VLOOKUP(VENTAS[[#This Row],[Código del producto Vendido]],STOCK[],19,FALSE)*VENTAS[[#This Row],[Cantidad]],VENTAS[[#This Row],[Total]])</f>
        <v>18.686666666666667</v>
      </c>
      <c r="L304" s="6">
        <f>VENTAS[[#This Row],[Total]]-VENTAS[[#This Row],[Comisión 10%]]-VENTAS[[#This Row],[Costo SIN Comision]]</f>
        <v>11.313333333333333</v>
      </c>
      <c r="M304" s="6"/>
    </row>
    <row r="305" spans="1:13" ht="14" x14ac:dyDescent="0.15">
      <c r="A305" s="23">
        <v>45106</v>
      </c>
      <c r="E305" s="4" t="s">
        <v>918</v>
      </c>
      <c r="F305" s="2" t="str">
        <f>IFERROR(VLOOKUP(VENTAS[[#This Row],[Código del producto Vendido]],STOCK[],5,FALSE),"-")</f>
        <v>Jeans Ajustados Claro</v>
      </c>
      <c r="G305" s="2">
        <v>1</v>
      </c>
      <c r="H305" s="6">
        <v>35</v>
      </c>
      <c r="I305" s="6">
        <f>VENTAS[[#This Row],[Cantidad]]*VENTAS[[#This Row],[Precio Venta]]</f>
        <v>35</v>
      </c>
      <c r="J305" s="6">
        <f>IF(VENTAS[[#This Row],[Nombre del Gestor]]&gt;1,  VENTAS[[#This Row],[Total]]*10%, 0)</f>
        <v>0</v>
      </c>
      <c r="K305" s="6">
        <f>IFERROR(VLOOKUP(VENTAS[[#This Row],[Código del producto Vendido]],STOCK[],16,FALSE)*VENTAS[[#This Row],[Cantidad]] + VLOOKUP(VENTAS[[#This Row],[Código del producto Vendido]],STOCK[],19,FALSE)*VENTAS[[#This Row],[Cantidad]],VENTAS[[#This Row],[Total]])</f>
        <v>25.818181818181817</v>
      </c>
      <c r="L305" s="6">
        <f>VENTAS[[#This Row],[Total]]-VENTAS[[#This Row],[Comisión 10%]]-VENTAS[[#This Row],[Costo SIN Comision]]</f>
        <v>9.1818181818181834</v>
      </c>
      <c r="M305" s="6"/>
    </row>
    <row r="306" spans="1:13" ht="14" x14ac:dyDescent="0.15">
      <c r="A306" s="23">
        <v>45106</v>
      </c>
      <c r="E306" s="4" t="s">
        <v>776</v>
      </c>
      <c r="F306" s="2" t="str">
        <f>IFERROR(VLOOKUP(VENTAS[[#This Row],[Código del producto Vendido]],STOCK[],5,FALSE),"-")</f>
        <v>Top bandeau</v>
      </c>
      <c r="G306" s="2">
        <v>1</v>
      </c>
      <c r="H306" s="6">
        <v>15</v>
      </c>
      <c r="I306" s="6">
        <f>VENTAS[[#This Row],[Cantidad]]*VENTAS[[#This Row],[Precio Venta]]</f>
        <v>15</v>
      </c>
      <c r="J306" s="6">
        <f>IF(VENTAS[[#This Row],[Nombre del Gestor]]&gt;1,  VENTAS[[#This Row],[Total]]*10%, 0)</f>
        <v>0</v>
      </c>
      <c r="K306" s="6">
        <f>IFERROR(VLOOKUP(VENTAS[[#This Row],[Código del producto Vendido]],STOCK[],16,FALSE)*VENTAS[[#This Row],[Cantidad]] + VLOOKUP(VENTAS[[#This Row],[Código del producto Vendido]],STOCK[],19,FALSE)*VENTAS[[#This Row],[Cantidad]],VENTAS[[#This Row],[Total]])</f>
        <v>11.4</v>
      </c>
      <c r="L306" s="6">
        <f>VENTAS[[#This Row],[Total]]-VENTAS[[#This Row],[Comisión 10%]]-VENTAS[[#This Row],[Costo SIN Comision]]</f>
        <v>3.5999999999999996</v>
      </c>
      <c r="M306" s="6"/>
    </row>
    <row r="307" spans="1:13" ht="14" x14ac:dyDescent="0.15">
      <c r="A307" s="23">
        <v>45107</v>
      </c>
      <c r="E307" s="4" t="s">
        <v>930</v>
      </c>
      <c r="F307" s="2" t="str">
        <f>IFERROR(VLOOKUP(VENTAS[[#This Row],[Código del producto Vendido]],STOCK[],5,FALSE),"-")</f>
        <v>Vestido floreado a un hombro</v>
      </c>
      <c r="G307" s="2">
        <v>1</v>
      </c>
      <c r="H307" s="6">
        <v>35</v>
      </c>
      <c r="I307" s="6">
        <f>VENTAS[[#This Row],[Cantidad]]*VENTAS[[#This Row],[Precio Venta]]</f>
        <v>35</v>
      </c>
      <c r="J307" s="6">
        <f>IF(VENTAS[[#This Row],[Nombre del Gestor]]&gt;1,  VENTAS[[#This Row],[Total]]*10%, 0)</f>
        <v>0</v>
      </c>
      <c r="K307" s="6">
        <f>IFERROR(VLOOKUP(VENTAS[[#This Row],[Código del producto Vendido]],STOCK[],16,FALSE)*VENTAS[[#This Row],[Cantidad]] + VLOOKUP(VENTAS[[#This Row],[Código del producto Vendido]],STOCK[],19,FALSE)*VENTAS[[#This Row],[Cantidad]],VENTAS[[#This Row],[Total]])</f>
        <v>22.301470588235293</v>
      </c>
      <c r="L307" s="6">
        <f>VENTAS[[#This Row],[Total]]-VENTAS[[#This Row],[Comisión 10%]]-VENTAS[[#This Row],[Costo SIN Comision]]</f>
        <v>12.698529411764707</v>
      </c>
      <c r="M307" s="6"/>
    </row>
    <row r="308" spans="1:13" ht="14" x14ac:dyDescent="0.15">
      <c r="A308" s="23">
        <v>45107</v>
      </c>
      <c r="E308" s="4" t="s">
        <v>889</v>
      </c>
      <c r="F308" s="2" t="str">
        <f>IFERROR(VLOOKUP(VENTAS[[#This Row],[Código del producto Vendido]],STOCK[],5,FALSE),"-")</f>
        <v>Vestido con abertura</v>
      </c>
      <c r="G308" s="2">
        <v>1</v>
      </c>
      <c r="H308" s="6">
        <v>22</v>
      </c>
      <c r="I308" s="6">
        <f>VENTAS[[#This Row],[Cantidad]]*VENTAS[[#This Row],[Precio Venta]]</f>
        <v>22</v>
      </c>
      <c r="J308" s="6">
        <f>IF(VENTAS[[#This Row],[Nombre del Gestor]]&gt;1,  VENTAS[[#This Row],[Total]]*10%, 0)</f>
        <v>0</v>
      </c>
      <c r="K308" s="6">
        <f>IFERROR(VLOOKUP(VENTAS[[#This Row],[Código del producto Vendido]],STOCK[],16,FALSE)*VENTAS[[#This Row],[Cantidad]] + VLOOKUP(VENTAS[[#This Row],[Código del producto Vendido]],STOCK[],19,FALSE)*VENTAS[[#This Row],[Cantidad]],VENTAS[[#This Row],[Total]])</f>
        <v>15.527727272727272</v>
      </c>
      <c r="L308" s="6">
        <f>VENTAS[[#This Row],[Total]]-VENTAS[[#This Row],[Comisión 10%]]-VENTAS[[#This Row],[Costo SIN Comision]]</f>
        <v>6.4722727272727276</v>
      </c>
      <c r="M308" s="6"/>
    </row>
    <row r="309" spans="1:13" ht="14" x14ac:dyDescent="0.15">
      <c r="A309" s="23">
        <v>45103</v>
      </c>
      <c r="E309" s="4" t="s">
        <v>877</v>
      </c>
      <c r="F309" s="2" t="str">
        <f>IFERROR(VLOOKUP(VENTAS[[#This Row],[Código del producto Vendido]],STOCK[],5,FALSE),"-")</f>
        <v xml:space="preserve"> Pantaloneta Verde</v>
      </c>
      <c r="G309" s="2">
        <v>1</v>
      </c>
      <c r="H309" s="6">
        <v>25</v>
      </c>
      <c r="I309" s="6">
        <f>VENTAS[[#This Row],[Cantidad]]*VENTAS[[#This Row],[Precio Venta]]</f>
        <v>25</v>
      </c>
      <c r="J309" s="6">
        <f>IF(VENTAS[[#This Row],[Nombre del Gestor]]&gt;1,  VENTAS[[#This Row],[Total]]*10%, 0)</f>
        <v>0</v>
      </c>
      <c r="K309" s="6">
        <f>IFERROR(VLOOKUP(VENTAS[[#This Row],[Código del producto Vendido]],STOCK[],16,FALSE)*VENTAS[[#This Row],[Cantidad]] + VLOOKUP(VENTAS[[#This Row],[Código del producto Vendido]],STOCK[],19,FALSE)*VENTAS[[#This Row],[Cantidad]],VENTAS[[#This Row],[Total]])</f>
        <v>14.871363636363636</v>
      </c>
      <c r="L309" s="6">
        <f>VENTAS[[#This Row],[Total]]-VENTAS[[#This Row],[Comisión 10%]]-VENTAS[[#This Row],[Costo SIN Comision]]</f>
        <v>10.128636363636364</v>
      </c>
      <c r="M309" s="6"/>
    </row>
    <row r="310" spans="1:13" ht="14" x14ac:dyDescent="0.15">
      <c r="A310" s="23">
        <v>45100</v>
      </c>
      <c r="E310" s="4" t="s">
        <v>852</v>
      </c>
      <c r="F310" s="2" t="str">
        <f>IFERROR(VLOOKUP(VENTAS[[#This Row],[Código del producto Vendido]],STOCK[],5,FALSE),"-")</f>
        <v>Bañador con adorno de malla</v>
      </c>
      <c r="G310" s="2">
        <v>1</v>
      </c>
      <c r="H310" s="6">
        <v>25</v>
      </c>
      <c r="I310" s="6">
        <f>VENTAS[[#This Row],[Cantidad]]*VENTAS[[#This Row],[Precio Venta]]</f>
        <v>25</v>
      </c>
      <c r="J310" s="6">
        <f>IF(VENTAS[[#This Row],[Nombre del Gestor]]&gt;1,  VENTAS[[#This Row],[Total]]*10%, 0)</f>
        <v>0</v>
      </c>
      <c r="K310" s="6">
        <f>IFERROR(VLOOKUP(VENTAS[[#This Row],[Código del producto Vendido]],STOCK[],16,FALSE)*VENTAS[[#This Row],[Cantidad]] + VLOOKUP(VENTAS[[#This Row],[Código del producto Vendido]],STOCK[],19,FALSE)*VENTAS[[#This Row],[Cantidad]],VENTAS[[#This Row],[Total]])</f>
        <v>15.329545454545453</v>
      </c>
      <c r="L310" s="6">
        <f>VENTAS[[#This Row],[Total]]-VENTAS[[#This Row],[Comisión 10%]]-VENTAS[[#This Row],[Costo SIN Comision]]</f>
        <v>9.6704545454545467</v>
      </c>
      <c r="M310" s="6"/>
    </row>
    <row r="311" spans="1:13" ht="14" x14ac:dyDescent="0.15">
      <c r="A311" s="22">
        <v>45103</v>
      </c>
      <c r="E311" s="4" t="s">
        <v>857</v>
      </c>
      <c r="F311" s="2" t="str">
        <f>IFERROR(VLOOKUP(VENTAS[[#This Row],[Código del producto Vendido]],STOCK[],5,FALSE),"-")</f>
        <v>Bikini Floral</v>
      </c>
      <c r="G311" s="2">
        <v>1</v>
      </c>
      <c r="H311" s="6">
        <v>28</v>
      </c>
      <c r="I311" s="6">
        <f>VENTAS[[#This Row],[Cantidad]]*VENTAS[[#This Row],[Precio Venta]]</f>
        <v>28</v>
      </c>
      <c r="J311" s="6">
        <f>IF(VENTAS[[#This Row],[Nombre del Gestor]]&gt;1,  VENTAS[[#This Row],[Total]]*10%, 0)</f>
        <v>0</v>
      </c>
      <c r="K311" s="6">
        <f>IFERROR(VLOOKUP(VENTAS[[#This Row],[Código del producto Vendido]],STOCK[],16,FALSE)*VENTAS[[#This Row],[Cantidad]] + VLOOKUP(VENTAS[[#This Row],[Código del producto Vendido]],STOCK[],19,FALSE)*VENTAS[[#This Row],[Cantidad]],VENTAS[[#This Row],[Total]])</f>
        <v>17.512727272727272</v>
      </c>
      <c r="L311" s="6">
        <f>VENTAS[[#This Row],[Total]]-VENTAS[[#This Row],[Comisión 10%]]-VENTAS[[#This Row],[Costo SIN Comision]]</f>
        <v>10.487272727272728</v>
      </c>
      <c r="M311" s="6"/>
    </row>
    <row r="312" spans="1:13" ht="14" x14ac:dyDescent="0.15">
      <c r="A312" s="23">
        <v>45100</v>
      </c>
      <c r="E312" s="4" t="s">
        <v>934</v>
      </c>
      <c r="F312" s="2" t="str">
        <f>IFERROR(VLOOKUP(VENTAS[[#This Row],[Código del producto Vendido]],STOCK[],5,FALSE),"-")</f>
        <v>Bikini Short con cordón de ajuste</v>
      </c>
      <c r="G312" s="2">
        <v>1</v>
      </c>
      <c r="H312" s="6">
        <v>28</v>
      </c>
      <c r="I312" s="6">
        <f>VENTAS[[#This Row],[Cantidad]]*VENTAS[[#This Row],[Precio Venta]]</f>
        <v>28</v>
      </c>
      <c r="J312" s="6">
        <f>IF(VENTAS[[#This Row],[Nombre del Gestor]]&gt;1,  VENTAS[[#This Row],[Total]]*10%, 0)</f>
        <v>0</v>
      </c>
      <c r="K312" s="6">
        <f>IFERROR(VLOOKUP(VENTAS[[#This Row],[Código del producto Vendido]],STOCK[],16,FALSE)*VENTAS[[#This Row],[Cantidad]] + VLOOKUP(VENTAS[[#This Row],[Código del producto Vendido]],STOCK[],19,FALSE)*VENTAS[[#This Row],[Cantidad]],VENTAS[[#This Row],[Total]])</f>
        <v>20.479411764705883</v>
      </c>
      <c r="L312" s="6">
        <f>VENTAS[[#This Row],[Total]]-VENTAS[[#This Row],[Comisión 10%]]-VENTAS[[#This Row],[Costo SIN Comision]]</f>
        <v>7.5205882352941167</v>
      </c>
      <c r="M312" s="6"/>
    </row>
    <row r="313" spans="1:13" ht="14" x14ac:dyDescent="0.15">
      <c r="A313" s="23">
        <v>45103</v>
      </c>
      <c r="E313" s="4" t="s">
        <v>935</v>
      </c>
      <c r="F313" s="2" t="str">
        <f>IFERROR(VLOOKUP(VENTAS[[#This Row],[Código del producto Vendido]],STOCK[],5,FALSE),"-")</f>
        <v>Bikini Short con cordón de ajuste</v>
      </c>
      <c r="G313" s="2">
        <v>1</v>
      </c>
      <c r="H313" s="6">
        <v>28</v>
      </c>
      <c r="I313" s="6">
        <f>VENTAS[[#This Row],[Cantidad]]*VENTAS[[#This Row],[Precio Venta]]</f>
        <v>28</v>
      </c>
      <c r="J313" s="6">
        <f>IF(VENTAS[[#This Row],[Nombre del Gestor]]&gt;1,  VENTAS[[#This Row],[Total]]*10%, 0)</f>
        <v>0</v>
      </c>
      <c r="K313" s="6">
        <f>IFERROR(VLOOKUP(VENTAS[[#This Row],[Código del producto Vendido]],STOCK[],16,FALSE)*VENTAS[[#This Row],[Cantidad]] + VLOOKUP(VENTAS[[#This Row],[Código del producto Vendido]],STOCK[],19,FALSE)*VENTAS[[#This Row],[Cantidad]],VENTAS[[#This Row],[Total]])</f>
        <v>20.479411764705883</v>
      </c>
      <c r="L313" s="6">
        <f>VENTAS[[#This Row],[Total]]-VENTAS[[#This Row],[Comisión 10%]]-VENTAS[[#This Row],[Costo SIN Comision]]</f>
        <v>7.5205882352941167</v>
      </c>
      <c r="M313" s="6"/>
    </row>
    <row r="314" spans="1:13" ht="14" x14ac:dyDescent="0.15">
      <c r="A314" s="23">
        <v>45100</v>
      </c>
      <c r="E314" s="4" t="s">
        <v>936</v>
      </c>
      <c r="F314" s="2" t="str">
        <f>IFERROR(VLOOKUP(VENTAS[[#This Row],[Código del producto Vendido]],STOCK[],5,FALSE),"-")</f>
        <v>Bañador en contraste azul</v>
      </c>
      <c r="G314" s="2">
        <v>1</v>
      </c>
      <c r="H314" s="6">
        <v>28</v>
      </c>
      <c r="I314" s="6">
        <f>VENTAS[[#This Row],[Cantidad]]*VENTAS[[#This Row],[Precio Venta]]</f>
        <v>28</v>
      </c>
      <c r="J314" s="6">
        <f>IF(VENTAS[[#This Row],[Nombre del Gestor]]&gt;1,  VENTAS[[#This Row],[Total]]*10%, 0)</f>
        <v>0</v>
      </c>
      <c r="K314" s="6">
        <f>IFERROR(VLOOKUP(VENTAS[[#This Row],[Código del producto Vendido]],STOCK[],16,FALSE)*VENTAS[[#This Row],[Cantidad]] + VLOOKUP(VENTAS[[#This Row],[Código del producto Vendido]],STOCK[],19,FALSE)*VENTAS[[#This Row],[Cantidad]],VENTAS[[#This Row],[Total]])</f>
        <v>19.338970588235291</v>
      </c>
      <c r="L314" s="6">
        <f>VENTAS[[#This Row],[Total]]-VENTAS[[#This Row],[Comisión 10%]]-VENTAS[[#This Row],[Costo SIN Comision]]</f>
        <v>8.6610294117647086</v>
      </c>
      <c r="M314" s="6"/>
    </row>
    <row r="315" spans="1:13" ht="14" x14ac:dyDescent="0.15">
      <c r="A315" s="23">
        <v>45100</v>
      </c>
      <c r="E315" s="4" t="s">
        <v>956</v>
      </c>
      <c r="F315" s="2" t="str">
        <f>IFERROR(VLOOKUP(VENTAS[[#This Row],[Código del producto Vendido]],STOCK[],5,FALSE),"-")</f>
        <v>Maxi Vestido espalda corrida</v>
      </c>
      <c r="G315" s="2">
        <v>1</v>
      </c>
      <c r="H315" s="6">
        <v>30</v>
      </c>
      <c r="I315" s="6">
        <f>VENTAS[[#This Row],[Cantidad]]*VENTAS[[#This Row],[Precio Venta]]</f>
        <v>30</v>
      </c>
      <c r="J315" s="6">
        <f>IF(VENTAS[[#This Row],[Nombre del Gestor]]&gt;1,  VENTAS[[#This Row],[Total]]*10%, 0)</f>
        <v>0</v>
      </c>
      <c r="K315" s="6">
        <f>IFERROR(VLOOKUP(VENTAS[[#This Row],[Código del producto Vendido]],STOCK[],16,FALSE)*VENTAS[[#This Row],[Cantidad]] + VLOOKUP(VENTAS[[#This Row],[Código del producto Vendido]],STOCK[],19,FALSE)*VENTAS[[#This Row],[Cantidad]],VENTAS[[#This Row],[Total]])</f>
        <v>23.654411764705884</v>
      </c>
      <c r="L315" s="6">
        <f>VENTAS[[#This Row],[Total]]-VENTAS[[#This Row],[Comisión 10%]]-VENTAS[[#This Row],[Costo SIN Comision]]</f>
        <v>6.345588235294116</v>
      </c>
      <c r="M315" s="6"/>
    </row>
    <row r="316" spans="1:13" ht="14" x14ac:dyDescent="0.15">
      <c r="A316" s="23">
        <v>45100</v>
      </c>
      <c r="E316" s="4" t="s">
        <v>859</v>
      </c>
      <c r="F316" s="2" t="str">
        <f>IFERROR(VLOOKUP(VENTAS[[#This Row],[Código del producto Vendido]],STOCK[],5,FALSE),"-")</f>
        <v>Bikini Floral</v>
      </c>
      <c r="G316" s="2">
        <v>1</v>
      </c>
      <c r="H316" s="6">
        <v>28</v>
      </c>
      <c r="I316" s="6">
        <f>VENTAS[[#This Row],[Cantidad]]*VENTAS[[#This Row],[Precio Venta]]</f>
        <v>28</v>
      </c>
      <c r="J316" s="6">
        <f>IF(VENTAS[[#This Row],[Nombre del Gestor]]&gt;1,  VENTAS[[#This Row],[Total]]*10%, 0)</f>
        <v>0</v>
      </c>
      <c r="K316" s="6">
        <f>IFERROR(VLOOKUP(VENTAS[[#This Row],[Código del producto Vendido]],STOCK[],16,FALSE)*VENTAS[[#This Row],[Cantidad]] + VLOOKUP(VENTAS[[#This Row],[Código del producto Vendido]],STOCK[],19,FALSE)*VENTAS[[#This Row],[Cantidad]],VENTAS[[#This Row],[Total]])</f>
        <v>17.512727272727272</v>
      </c>
      <c r="L316" s="6">
        <f>VENTAS[[#This Row],[Total]]-VENTAS[[#This Row],[Comisión 10%]]-VENTAS[[#This Row],[Costo SIN Comision]]</f>
        <v>10.487272727272728</v>
      </c>
      <c r="M316" s="6"/>
    </row>
    <row r="317" spans="1:13" ht="14" x14ac:dyDescent="0.15">
      <c r="A317" s="22">
        <v>45133</v>
      </c>
      <c r="E317" s="4" t="s">
        <v>638</v>
      </c>
      <c r="F317" s="2" t="str">
        <f>IFERROR(VLOOKUP(VENTAS[[#This Row],[Código del producto Vendido]],STOCK[],5,FALSE),"-")</f>
        <v>Top de cuello V media manga</v>
      </c>
      <c r="G317" s="2">
        <v>1</v>
      </c>
      <c r="H317" s="6">
        <v>14</v>
      </c>
      <c r="I317" s="6">
        <f>VENTAS[[#This Row],[Cantidad]]*VENTAS[[#This Row],[Precio Venta]]</f>
        <v>14</v>
      </c>
      <c r="J317" s="6">
        <f>IF(VENTAS[[#This Row],[Nombre del Gestor]]&gt;1,  VENTAS[[#This Row],[Total]]*10%, 0)</f>
        <v>0</v>
      </c>
      <c r="K317" s="6">
        <f>IFERROR(VLOOKUP(VENTAS[[#This Row],[Código del producto Vendido]],STOCK[],16,FALSE)*VENTAS[[#This Row],[Cantidad]] + VLOOKUP(VENTAS[[#This Row],[Código del producto Vendido]],STOCK[],19,FALSE)*VENTAS[[#This Row],[Cantidad]],VENTAS[[#This Row],[Total]])</f>
        <v>6.9955555555555549</v>
      </c>
      <c r="L317" s="6">
        <f>VENTAS[[#This Row],[Total]]-VENTAS[[#This Row],[Comisión 10%]]-VENTAS[[#This Row],[Costo SIN Comision]]</f>
        <v>7.0044444444444451</v>
      </c>
      <c r="M317" s="6"/>
    </row>
    <row r="318" spans="1:13" ht="14" x14ac:dyDescent="0.15">
      <c r="A318" s="25">
        <v>45133</v>
      </c>
      <c r="E318" s="4" t="s">
        <v>617</v>
      </c>
      <c r="F318" s="2" t="str">
        <f>IFERROR(VLOOKUP(VENTAS[[#This Row],[Código del producto Vendido]],STOCK[],5,FALSE),"-")</f>
        <v>Top de cuello con cordón de lunares</v>
      </c>
      <c r="G318" s="2">
        <v>1</v>
      </c>
      <c r="H318" s="6">
        <v>12</v>
      </c>
      <c r="I318" s="6">
        <f>VENTAS[[#This Row],[Cantidad]]*VENTAS[[#This Row],[Precio Venta]]</f>
        <v>12</v>
      </c>
      <c r="J318" s="6">
        <f>IF(VENTAS[[#This Row],[Nombre del Gestor]]&gt;1,  VENTAS[[#This Row],[Total]]*10%, 0)</f>
        <v>0</v>
      </c>
      <c r="K318" s="6">
        <f>IFERROR(VLOOKUP(VENTAS[[#This Row],[Código del producto Vendido]],STOCK[],16,FALSE)*VENTAS[[#This Row],[Cantidad]] + VLOOKUP(VENTAS[[#This Row],[Código del producto Vendido]],STOCK[],19,FALSE)*VENTAS[[#This Row],[Cantidad]],VENTAS[[#This Row],[Total]])</f>
        <v>7.9044444444444446</v>
      </c>
      <c r="L318" s="6">
        <f>VENTAS[[#This Row],[Total]]-VENTAS[[#This Row],[Comisión 10%]]-VENTAS[[#This Row],[Costo SIN Comision]]</f>
        <v>4.0955555555555554</v>
      </c>
      <c r="M318" s="6"/>
    </row>
    <row r="319" spans="1:13" ht="14" x14ac:dyDescent="0.15">
      <c r="A319" s="23">
        <v>45108</v>
      </c>
      <c r="E319" s="4" t="s">
        <v>600</v>
      </c>
      <c r="F319" s="2" t="str">
        <f>IFERROR(VLOOKUP(VENTAS[[#This Row],[Código del producto Vendido]],STOCK[],5,FALSE),"-")</f>
        <v>Pantalones de pierna ancha de talle alto con abertura</v>
      </c>
      <c r="G319" s="2">
        <v>1</v>
      </c>
      <c r="H319" s="6">
        <v>22</v>
      </c>
      <c r="I319" s="6">
        <f>VENTAS[[#This Row],[Cantidad]]*VENTAS[[#This Row],[Precio Venta]]</f>
        <v>22</v>
      </c>
      <c r="J319" s="6">
        <f>IF(VENTAS[[#This Row],[Nombre del Gestor]]&gt;1,  VENTAS[[#This Row],[Total]]*10%, 0)</f>
        <v>0</v>
      </c>
      <c r="K319" s="6">
        <f>IFERROR(VLOOKUP(VENTAS[[#This Row],[Código del producto Vendido]],STOCK[],16,FALSE)*VENTAS[[#This Row],[Cantidad]] + VLOOKUP(VENTAS[[#This Row],[Código del producto Vendido]],STOCK[],19,FALSE)*VENTAS[[#This Row],[Cantidad]],VENTAS[[#This Row],[Total]])</f>
        <v>13.15111111111111</v>
      </c>
      <c r="L319" s="6">
        <f>VENTAS[[#This Row],[Total]]-VENTAS[[#This Row],[Comisión 10%]]-VENTAS[[#This Row],[Costo SIN Comision]]</f>
        <v>8.8488888888888901</v>
      </c>
      <c r="M319" s="6"/>
    </row>
    <row r="320" spans="1:13" ht="17" customHeight="1" x14ac:dyDescent="0.15">
      <c r="A320" s="23">
        <v>45107</v>
      </c>
      <c r="E320" s="4" t="s">
        <v>556</v>
      </c>
      <c r="F320" s="2" t="str">
        <f>IFERROR(VLOOKUP(VENTAS[[#This Row],[Código del producto Vendido]],STOCK[],5,FALSE),"-")</f>
        <v xml:space="preserve">Pareo falda </v>
      </c>
      <c r="G320" s="2">
        <v>1</v>
      </c>
      <c r="H320" s="6">
        <v>8</v>
      </c>
      <c r="I320" s="6">
        <f>VENTAS[[#This Row],[Cantidad]]*VENTAS[[#This Row],[Precio Venta]]</f>
        <v>8</v>
      </c>
      <c r="J320" s="6">
        <f>IF(VENTAS[[#This Row],[Nombre del Gestor]]&gt;1,  VENTAS[[#This Row],[Total]]*10%, 0)</f>
        <v>0</v>
      </c>
      <c r="K320" s="6">
        <f>IFERROR(VLOOKUP(VENTAS[[#This Row],[Código del producto Vendido]],STOCK[],16,FALSE)*VENTAS[[#This Row],[Cantidad]] + VLOOKUP(VENTAS[[#This Row],[Código del producto Vendido]],STOCK[],19,FALSE)*VENTAS[[#This Row],[Cantidad]],VENTAS[[#This Row],[Total]])</f>
        <v>4.3372222222222225</v>
      </c>
      <c r="L320" s="6">
        <f>VENTAS[[#This Row],[Total]]-VENTAS[[#This Row],[Comisión 10%]]-VENTAS[[#This Row],[Costo SIN Comision]]</f>
        <v>3.6627777777777775</v>
      </c>
      <c r="M320" s="6"/>
    </row>
    <row r="321" spans="1:13" ht="14" x14ac:dyDescent="0.15">
      <c r="A321" s="23">
        <v>45108</v>
      </c>
      <c r="E321" s="4" t="s">
        <v>849</v>
      </c>
      <c r="F321" s="2" t="str">
        <f>IFERROR(VLOOKUP(VENTAS[[#This Row],[Código del producto Vendido]],STOCK[],5,FALSE),"-")</f>
        <v>Top Cuello encaje y mangas abombadas</v>
      </c>
      <c r="G321" s="2">
        <v>1</v>
      </c>
      <c r="H321" s="6">
        <v>12</v>
      </c>
      <c r="I321" s="6">
        <f>VENTAS[[#This Row],[Cantidad]]*VENTAS[[#This Row],[Precio Venta]]</f>
        <v>12</v>
      </c>
      <c r="J321" s="6">
        <f>IF(VENTAS[[#This Row],[Nombre del Gestor]]&gt;1,  VENTAS[[#This Row],[Total]]*10%, 0)</f>
        <v>0</v>
      </c>
      <c r="K321" s="6">
        <f>IFERROR(VLOOKUP(VENTAS[[#This Row],[Código del producto Vendido]],STOCK[],16,FALSE)*VENTAS[[#This Row],[Cantidad]] + VLOOKUP(VENTAS[[#This Row],[Código del producto Vendido]],STOCK[],19,FALSE)*VENTAS[[#This Row],[Cantidad]],VENTAS[[#This Row],[Total]])</f>
        <v>6.3581818181818175</v>
      </c>
      <c r="L321" s="6">
        <f>VENTAS[[#This Row],[Total]]-VENTAS[[#This Row],[Comisión 10%]]-VENTAS[[#This Row],[Costo SIN Comision]]</f>
        <v>5.6418181818181825</v>
      </c>
      <c r="M321" s="6"/>
    </row>
    <row r="322" spans="1:13" ht="14" x14ac:dyDescent="0.15">
      <c r="A322" s="23">
        <v>45107</v>
      </c>
      <c r="E322" s="4" t="s">
        <v>861</v>
      </c>
      <c r="F322" s="2" t="str">
        <f>IFERROR(VLOOKUP(VENTAS[[#This Row],[Código del producto Vendido]],STOCK[],5,FALSE),"-")</f>
        <v>Bañador de pierna alta</v>
      </c>
      <c r="G322" s="2">
        <v>1</v>
      </c>
      <c r="H322" s="6">
        <v>28</v>
      </c>
      <c r="I322" s="6">
        <f>VENTAS[[#This Row],[Cantidad]]*VENTAS[[#This Row],[Precio Venta]]</f>
        <v>28</v>
      </c>
      <c r="J322" s="6">
        <f>IF(VENTAS[[#This Row],[Nombre del Gestor]]&gt;1,  VENTAS[[#This Row],[Total]]*10%, 0)</f>
        <v>0</v>
      </c>
      <c r="K322" s="6">
        <f>IFERROR(VLOOKUP(VENTAS[[#This Row],[Código del producto Vendido]],STOCK[],16,FALSE)*VENTAS[[#This Row],[Cantidad]] + VLOOKUP(VENTAS[[#This Row],[Código del producto Vendido]],STOCK[],19,FALSE)*VENTAS[[#This Row],[Cantidad]],VENTAS[[#This Row],[Total]])</f>
        <v>15.893181818181816</v>
      </c>
      <c r="L322" s="6">
        <f>VENTAS[[#This Row],[Total]]-VENTAS[[#This Row],[Comisión 10%]]-VENTAS[[#This Row],[Costo SIN Comision]]</f>
        <v>12.106818181818184</v>
      </c>
      <c r="M322" s="6"/>
    </row>
    <row r="323" spans="1:13" ht="14" x14ac:dyDescent="0.15">
      <c r="A323" s="23">
        <v>45133</v>
      </c>
      <c r="E323" s="4" t="s">
        <v>629</v>
      </c>
      <c r="F323" s="2" t="str">
        <f>IFERROR(VLOOKUP(VENTAS[[#This Row],[Código del producto Vendido]],STOCK[],5,FALSE),"-")</f>
        <v>Blusas Botón Floral Casual</v>
      </c>
      <c r="G323" s="2">
        <v>1</v>
      </c>
      <c r="H323" s="6">
        <v>14</v>
      </c>
      <c r="I323" s="6">
        <f>VENTAS[[#This Row],[Cantidad]]*VENTAS[[#This Row],[Precio Venta]]</f>
        <v>14</v>
      </c>
      <c r="J323" s="6">
        <f>IF(VENTAS[[#This Row],[Nombre del Gestor]]&gt;1,  VENTAS[[#This Row],[Total]]*10%, 0)</f>
        <v>0</v>
      </c>
      <c r="K323" s="6">
        <f>IFERROR(VLOOKUP(VENTAS[[#This Row],[Código del producto Vendido]],STOCK[],16,FALSE)*VENTAS[[#This Row],[Cantidad]] + VLOOKUP(VENTAS[[#This Row],[Código del producto Vendido]],STOCK[],19,FALSE)*VENTAS[[#This Row],[Cantidad]],VENTAS[[#This Row],[Total]])</f>
        <v>8.1022222222222222</v>
      </c>
      <c r="L323" s="6">
        <f>VENTAS[[#This Row],[Total]]-VENTAS[[#This Row],[Comisión 10%]]-VENTAS[[#This Row],[Costo SIN Comision]]</f>
        <v>5.8977777777777778</v>
      </c>
      <c r="M323" s="6"/>
    </row>
    <row r="324" spans="1:13" ht="14" x14ac:dyDescent="0.15">
      <c r="A324" s="23">
        <v>45103</v>
      </c>
      <c r="E324" s="4" t="s">
        <v>910</v>
      </c>
      <c r="F324" s="2" t="str">
        <f>IFERROR(VLOOKUP(VENTAS[[#This Row],[Código del producto Vendido]],STOCK[],5,FALSE),"-")</f>
        <v>Top cuello V Blanco</v>
      </c>
      <c r="G324" s="2">
        <v>1</v>
      </c>
      <c r="H324" s="6">
        <v>12</v>
      </c>
      <c r="I324" s="6">
        <f>VENTAS[[#This Row],[Cantidad]]*VENTAS[[#This Row],[Precio Venta]]</f>
        <v>12</v>
      </c>
      <c r="J324" s="6">
        <f>IF(VENTAS[[#This Row],[Nombre del Gestor]]&gt;1,  VENTAS[[#This Row],[Total]]*10%, 0)</f>
        <v>0</v>
      </c>
      <c r="K324" s="6">
        <f>IFERROR(VLOOKUP(VENTAS[[#This Row],[Código del producto Vendido]],STOCK[],16,FALSE)*VENTAS[[#This Row],[Cantidad]] + VLOOKUP(VENTAS[[#This Row],[Código del producto Vendido]],STOCK[],19,FALSE)*VENTAS[[#This Row],[Cantidad]],VENTAS[[#This Row],[Total]])</f>
        <v>7.7556818181818175</v>
      </c>
      <c r="L324" s="6">
        <f>VENTAS[[#This Row],[Total]]-VENTAS[[#This Row],[Comisión 10%]]-VENTAS[[#This Row],[Costo SIN Comision]]</f>
        <v>4.2443181818181825</v>
      </c>
      <c r="M324" s="6"/>
    </row>
    <row r="325" spans="1:13" ht="14" x14ac:dyDescent="0.15">
      <c r="A325" s="23">
        <v>45108</v>
      </c>
      <c r="E325" s="4" t="s">
        <v>876</v>
      </c>
      <c r="F325" s="2" t="str">
        <f>IFERROR(VLOOKUP(VENTAS[[#This Row],[Código del producto Vendido]],STOCK[],5,FALSE),"-")</f>
        <v xml:space="preserve"> Pantaloneta Verde</v>
      </c>
      <c r="G325" s="2">
        <v>1</v>
      </c>
      <c r="H325" s="6">
        <v>25</v>
      </c>
      <c r="I325" s="6">
        <f>VENTAS[[#This Row],[Cantidad]]*VENTAS[[#This Row],[Precio Venta]]</f>
        <v>25</v>
      </c>
      <c r="J325" s="6">
        <f>IF(VENTAS[[#This Row],[Nombre del Gestor]]&gt;1,  VENTAS[[#This Row],[Total]]*10%, 0)</f>
        <v>0</v>
      </c>
      <c r="K325" s="6">
        <f>IFERROR(VLOOKUP(VENTAS[[#This Row],[Código del producto Vendido]],STOCK[],16,FALSE)*VENTAS[[#This Row],[Cantidad]] + VLOOKUP(VENTAS[[#This Row],[Código del producto Vendido]],STOCK[],19,FALSE)*VENTAS[[#This Row],[Cantidad]],VENTAS[[#This Row],[Total]])</f>
        <v>14.871363636363636</v>
      </c>
      <c r="L325" s="6">
        <f>VENTAS[[#This Row],[Total]]-VENTAS[[#This Row],[Comisión 10%]]-VENTAS[[#This Row],[Costo SIN Comision]]</f>
        <v>10.128636363636364</v>
      </c>
      <c r="M325" s="6"/>
    </row>
    <row r="326" spans="1:13" ht="14" x14ac:dyDescent="0.15">
      <c r="A326" s="23">
        <v>45110</v>
      </c>
      <c r="E326" s="4" t="s">
        <v>935</v>
      </c>
      <c r="F326" s="2" t="str">
        <f>IFERROR(VLOOKUP(VENTAS[[#This Row],[Código del producto Vendido]],STOCK[],5,FALSE),"-")</f>
        <v>Bikini Short con cordón de ajuste</v>
      </c>
      <c r="G326" s="2">
        <v>1</v>
      </c>
      <c r="H326" s="6">
        <v>28</v>
      </c>
      <c r="I326" s="6">
        <f>VENTAS[[#This Row],[Cantidad]]*VENTAS[[#This Row],[Precio Venta]]</f>
        <v>28</v>
      </c>
      <c r="J326" s="6">
        <f>IF(VENTAS[[#This Row],[Nombre del Gestor]]&gt;1,  VENTAS[[#This Row],[Total]]*10%, 0)</f>
        <v>0</v>
      </c>
      <c r="K326" s="6">
        <f>IFERROR(VLOOKUP(VENTAS[[#This Row],[Código del producto Vendido]],STOCK[],16,FALSE)*VENTAS[[#This Row],[Cantidad]] + VLOOKUP(VENTAS[[#This Row],[Código del producto Vendido]],STOCK[],19,FALSE)*VENTAS[[#This Row],[Cantidad]],VENTAS[[#This Row],[Total]])</f>
        <v>20.479411764705883</v>
      </c>
      <c r="L326" s="6">
        <f>VENTAS[[#This Row],[Total]]-VENTAS[[#This Row],[Comisión 10%]]-VENTAS[[#This Row],[Costo SIN Comision]]</f>
        <v>7.5205882352941167</v>
      </c>
      <c r="M326" s="6"/>
    </row>
    <row r="327" spans="1:13" ht="14" x14ac:dyDescent="0.15">
      <c r="A327" s="22">
        <v>45113</v>
      </c>
      <c r="E327" s="4" t="s">
        <v>920</v>
      </c>
      <c r="F327" s="2" t="str">
        <f>IFERROR(VLOOKUP(VENTAS[[#This Row],[Código del producto Vendido]],STOCK[],5,FALSE),"-")</f>
        <v>Pantaloneta Camel</v>
      </c>
      <c r="G327" s="2">
        <v>1</v>
      </c>
      <c r="H327" s="6">
        <v>30</v>
      </c>
      <c r="I327" s="6">
        <f>VENTAS[[#This Row],[Cantidad]]*VENTAS[[#This Row],[Precio Venta]]</f>
        <v>30</v>
      </c>
      <c r="J327" s="6">
        <f>IF(VENTAS[[#This Row],[Nombre del Gestor]]&gt;1,  VENTAS[[#This Row],[Total]]*10%, 0)</f>
        <v>0</v>
      </c>
      <c r="K327" s="6">
        <f>IFERROR(VLOOKUP(VENTAS[[#This Row],[Código del producto Vendido]],STOCK[],16,FALSE)*VENTAS[[#This Row],[Cantidad]] + VLOOKUP(VENTAS[[#This Row],[Código del producto Vendido]],STOCK[],19,FALSE)*VENTAS[[#This Row],[Cantidad]],VENTAS[[#This Row],[Total]])</f>
        <v>18.647727272727273</v>
      </c>
      <c r="L327" s="6">
        <f>VENTAS[[#This Row],[Total]]-VENTAS[[#This Row],[Comisión 10%]]-VENTAS[[#This Row],[Costo SIN Comision]]</f>
        <v>11.352272727272727</v>
      </c>
      <c r="M327" s="6"/>
    </row>
    <row r="328" spans="1:13" ht="14" x14ac:dyDescent="0.15">
      <c r="A328" s="23">
        <v>45113</v>
      </c>
      <c r="E328" s="4" t="s">
        <v>859</v>
      </c>
      <c r="F328" s="2" t="str">
        <f>IFERROR(VLOOKUP(VENTAS[[#This Row],[Código del producto Vendido]],STOCK[],5,FALSE),"-")</f>
        <v>Bikini Floral</v>
      </c>
      <c r="G328" s="2">
        <v>1</v>
      </c>
      <c r="H328" s="6">
        <v>28</v>
      </c>
      <c r="I328" s="6">
        <f>VENTAS[[#This Row],[Cantidad]]*VENTAS[[#This Row],[Precio Venta]]</f>
        <v>28</v>
      </c>
      <c r="J328" s="6">
        <f>IF(VENTAS[[#This Row],[Nombre del Gestor]]&gt;1,  VENTAS[[#This Row],[Total]]*10%, 0)</f>
        <v>0</v>
      </c>
      <c r="K328" s="6">
        <f>IFERROR(VLOOKUP(VENTAS[[#This Row],[Código del producto Vendido]],STOCK[],16,FALSE)*VENTAS[[#This Row],[Cantidad]] + VLOOKUP(VENTAS[[#This Row],[Código del producto Vendido]],STOCK[],19,FALSE)*VENTAS[[#This Row],[Cantidad]],VENTAS[[#This Row],[Total]])</f>
        <v>17.512727272727272</v>
      </c>
      <c r="L328" s="6">
        <f>VENTAS[[#This Row],[Total]]-VENTAS[[#This Row],[Comisión 10%]]-VENTAS[[#This Row],[Costo SIN Comision]]</f>
        <v>10.487272727272728</v>
      </c>
      <c r="M328" s="6"/>
    </row>
    <row r="329" spans="1:13" ht="14" x14ac:dyDescent="0.15">
      <c r="A329" s="23">
        <v>45114</v>
      </c>
      <c r="E329" s="4" t="s">
        <v>937</v>
      </c>
      <c r="F329" s="2" t="str">
        <f>IFERROR(VLOOKUP(VENTAS[[#This Row],[Código del producto Vendido]],STOCK[],5,FALSE),"-")</f>
        <v>Bañador en contraste azul</v>
      </c>
      <c r="G329" s="2">
        <v>1</v>
      </c>
      <c r="H329" s="6">
        <v>28</v>
      </c>
      <c r="I329" s="6">
        <f>VENTAS[[#This Row],[Cantidad]]*VENTAS[[#This Row],[Precio Venta]]</f>
        <v>28</v>
      </c>
      <c r="J329" s="6">
        <f>IF(VENTAS[[#This Row],[Nombre del Gestor]]&gt;1,  VENTAS[[#This Row],[Total]]*10%, 0)</f>
        <v>0</v>
      </c>
      <c r="K329" s="6">
        <f>IFERROR(VLOOKUP(VENTAS[[#This Row],[Código del producto Vendido]],STOCK[],16,FALSE)*VENTAS[[#This Row],[Cantidad]] + VLOOKUP(VENTAS[[#This Row],[Código del producto Vendido]],STOCK[],19,FALSE)*VENTAS[[#This Row],[Cantidad]],VENTAS[[#This Row],[Total]])</f>
        <v>19.338970588235291</v>
      </c>
      <c r="L329" s="6">
        <f>VENTAS[[#This Row],[Total]]-VENTAS[[#This Row],[Comisión 10%]]-VENTAS[[#This Row],[Costo SIN Comision]]</f>
        <v>8.6610294117647086</v>
      </c>
      <c r="M329" s="6"/>
    </row>
    <row r="330" spans="1:13" ht="14" x14ac:dyDescent="0.15">
      <c r="A330" s="23">
        <v>45111</v>
      </c>
      <c r="E330" s="4" t="s">
        <v>621</v>
      </c>
      <c r="F330" s="2" t="str">
        <f>IFERROR(VLOOKUP(VENTAS[[#This Row],[Código del producto Vendido]],STOCK[],5,FALSE),"-")</f>
        <v>Blusa de manga mariposa escote V</v>
      </c>
      <c r="G330" s="2">
        <v>1</v>
      </c>
      <c r="H330" s="6">
        <v>14</v>
      </c>
      <c r="I330" s="6">
        <f>VENTAS[[#This Row],[Cantidad]]*VENTAS[[#This Row],[Precio Venta]]</f>
        <v>14</v>
      </c>
      <c r="J330" s="6">
        <f>IF(VENTAS[[#This Row],[Nombre del Gestor]]&gt;1,  VENTAS[[#This Row],[Total]]*10%, 0)</f>
        <v>0</v>
      </c>
      <c r="K330" s="6">
        <f>IFERROR(VLOOKUP(VENTAS[[#This Row],[Código del producto Vendido]],STOCK[],16,FALSE)*VENTAS[[#This Row],[Cantidad]] + VLOOKUP(VENTAS[[#This Row],[Código del producto Vendido]],STOCK[],19,FALSE)*VENTAS[[#This Row],[Cantidad]],VENTAS[[#This Row],[Total]])</f>
        <v>9.1044444444444448</v>
      </c>
      <c r="L330" s="6">
        <f>VENTAS[[#This Row],[Total]]-VENTAS[[#This Row],[Comisión 10%]]-VENTAS[[#This Row],[Costo SIN Comision]]</f>
        <v>4.8955555555555552</v>
      </c>
      <c r="M330" s="6"/>
    </row>
    <row r="331" spans="1:13" ht="14" x14ac:dyDescent="0.15">
      <c r="A331" s="23">
        <v>45116</v>
      </c>
      <c r="E331" s="4" t="s">
        <v>562</v>
      </c>
      <c r="F331" s="2" t="str">
        <f>IFERROR(VLOOKUP(VENTAS[[#This Row],[Código del producto Vendido]],STOCK[],5,FALSE),"-")</f>
        <v>Bikini Mangas Fuccia</v>
      </c>
      <c r="G331" s="2">
        <v>1</v>
      </c>
      <c r="H331" s="6">
        <v>22</v>
      </c>
      <c r="I331" s="6">
        <f>VENTAS[[#This Row],[Cantidad]]*VENTAS[[#This Row],[Precio Venta]]</f>
        <v>22</v>
      </c>
      <c r="J331" s="6">
        <f>IF(VENTAS[[#This Row],[Nombre del Gestor]]&gt;1,  VENTAS[[#This Row],[Total]]*10%, 0)</f>
        <v>0</v>
      </c>
      <c r="K331" s="6">
        <f>IFERROR(VLOOKUP(VENTAS[[#This Row],[Código del producto Vendido]],STOCK[],16,FALSE)*VENTAS[[#This Row],[Cantidad]] + VLOOKUP(VENTAS[[#This Row],[Código del producto Vendido]],STOCK[],19,FALSE)*VENTAS[[#This Row],[Cantidad]],VENTAS[[#This Row],[Total]])</f>
        <v>14.495000000000001</v>
      </c>
      <c r="L331" s="6">
        <f>VENTAS[[#This Row],[Total]]-VENTAS[[#This Row],[Comisión 10%]]-VENTAS[[#This Row],[Costo SIN Comision]]</f>
        <v>7.504999999999999</v>
      </c>
      <c r="M331" s="6"/>
    </row>
    <row r="332" spans="1:13" ht="14" x14ac:dyDescent="0.15">
      <c r="A332" s="23">
        <v>45111</v>
      </c>
      <c r="E332" s="4" t="s">
        <v>679</v>
      </c>
      <c r="F332" s="2" t="str">
        <f>IFERROR(VLOOKUP(VENTAS[[#This Row],[Código del producto Vendido]],STOCK[],5,FALSE),"-")</f>
        <v xml:space="preserve">Bañador una pieza de color combinado </v>
      </c>
      <c r="G332" s="2">
        <v>1</v>
      </c>
      <c r="H332" s="6">
        <v>20</v>
      </c>
      <c r="I332" s="6">
        <f>VENTAS[[#This Row],[Cantidad]]*VENTAS[[#This Row],[Precio Venta]]</f>
        <v>20</v>
      </c>
      <c r="J332" s="6">
        <f>IF(VENTAS[[#This Row],[Nombre del Gestor]]&gt;1,  VENTAS[[#This Row],[Total]]*10%, 0)</f>
        <v>0</v>
      </c>
      <c r="K332" s="6">
        <f>IFERROR(VLOOKUP(VENTAS[[#This Row],[Código del producto Vendido]],STOCK[],16,FALSE)*VENTAS[[#This Row],[Cantidad]] + VLOOKUP(VENTAS[[#This Row],[Código del producto Vendido]],STOCK[],19,FALSE)*VENTAS[[#This Row],[Cantidad]],VENTAS[[#This Row],[Total]])</f>
        <v>9.6666666666666679</v>
      </c>
      <c r="L332" s="6">
        <f>VENTAS[[#This Row],[Total]]-VENTAS[[#This Row],[Comisión 10%]]-VENTAS[[#This Row],[Costo SIN Comision]]</f>
        <v>10.333333333333332</v>
      </c>
      <c r="M332" s="6"/>
    </row>
    <row r="333" spans="1:13" ht="14" x14ac:dyDescent="0.15">
      <c r="A333" s="23">
        <v>45111</v>
      </c>
      <c r="E333" s="4" t="s">
        <v>934</v>
      </c>
      <c r="F333" s="2" t="str">
        <f>IFERROR(VLOOKUP(VENTAS[[#This Row],[Código del producto Vendido]],STOCK[],5,FALSE),"-")</f>
        <v>Bikini Short con cordón de ajuste</v>
      </c>
      <c r="G333" s="2">
        <v>1</v>
      </c>
      <c r="H333" s="6">
        <v>28</v>
      </c>
      <c r="I333" s="6">
        <f>VENTAS[[#This Row],[Cantidad]]*VENTAS[[#This Row],[Precio Venta]]</f>
        <v>28</v>
      </c>
      <c r="J333" s="6">
        <f>IF(VENTAS[[#This Row],[Nombre del Gestor]]&gt;1,  VENTAS[[#This Row],[Total]]*10%, 0)</f>
        <v>0</v>
      </c>
      <c r="K333" s="6">
        <f>IFERROR(VLOOKUP(VENTAS[[#This Row],[Código del producto Vendido]],STOCK[],16,FALSE)*VENTAS[[#This Row],[Cantidad]] + VLOOKUP(VENTAS[[#This Row],[Código del producto Vendido]],STOCK[],19,FALSE)*VENTAS[[#This Row],[Cantidad]],VENTAS[[#This Row],[Total]])</f>
        <v>20.479411764705883</v>
      </c>
      <c r="L333" s="6">
        <f>VENTAS[[#This Row],[Total]]-VENTAS[[#This Row],[Comisión 10%]]-VENTAS[[#This Row],[Costo SIN Comision]]</f>
        <v>7.5205882352941167</v>
      </c>
      <c r="M333" s="6"/>
    </row>
    <row r="334" spans="1:13" ht="14" x14ac:dyDescent="0.15">
      <c r="A334" s="23">
        <v>45111</v>
      </c>
      <c r="E334" s="4" t="s">
        <v>870</v>
      </c>
      <c r="F334" s="2" t="str">
        <f>IFERROR(VLOOKUP(VENTAS[[#This Row],[Código del producto Vendido]],STOCK[],5,FALSE),"-")</f>
        <v>Bañador con zíper de pierna alta</v>
      </c>
      <c r="G334" s="2">
        <v>1</v>
      </c>
      <c r="H334" s="6">
        <v>28</v>
      </c>
      <c r="I334" s="6">
        <f>VENTAS[[#This Row],[Cantidad]]*VENTAS[[#This Row],[Precio Venta]]</f>
        <v>28</v>
      </c>
      <c r="J334" s="6">
        <f>IF(VENTAS[[#This Row],[Nombre del Gestor]]&gt;1,  VENTAS[[#This Row],[Total]]*10%, 0)</f>
        <v>0</v>
      </c>
      <c r="K334" s="6">
        <f>IFERROR(VLOOKUP(VENTAS[[#This Row],[Código del producto Vendido]],STOCK[],16,FALSE)*VENTAS[[#This Row],[Cantidad]] + VLOOKUP(VENTAS[[#This Row],[Código del producto Vendido]],STOCK[],19,FALSE)*VENTAS[[#This Row],[Cantidad]],VENTAS[[#This Row],[Total]])</f>
        <v>14.023181818181817</v>
      </c>
      <c r="L334" s="6">
        <f>VENTAS[[#This Row],[Total]]-VENTAS[[#This Row],[Comisión 10%]]-VENTAS[[#This Row],[Costo SIN Comision]]</f>
        <v>13.976818181818183</v>
      </c>
      <c r="M334" s="6"/>
    </row>
    <row r="335" spans="1:13" ht="14" x14ac:dyDescent="0.15">
      <c r="A335" s="23">
        <v>45111</v>
      </c>
      <c r="E335" s="4" t="s">
        <v>940</v>
      </c>
      <c r="F335" s="2" t="str">
        <f>IFERROR(VLOOKUP(VENTAS[[#This Row],[Código del producto Vendido]],STOCK[],5,FALSE),"-")</f>
        <v>Sandalias crema</v>
      </c>
      <c r="G335" s="2">
        <v>1</v>
      </c>
      <c r="H335" s="6">
        <v>40</v>
      </c>
      <c r="I335" s="6">
        <f>VENTAS[[#This Row],[Cantidad]]*VENTAS[[#This Row],[Precio Venta]]</f>
        <v>40</v>
      </c>
      <c r="J335" s="6">
        <f>IF(VENTAS[[#This Row],[Nombre del Gestor]]&gt;1,  VENTAS[[#This Row],[Total]]*10%, 0)</f>
        <v>0</v>
      </c>
      <c r="K335" s="6">
        <f>IFERROR(VLOOKUP(VENTAS[[#This Row],[Código del producto Vendido]],STOCK[],16,FALSE)*VENTAS[[#This Row],[Cantidad]] + VLOOKUP(VENTAS[[#This Row],[Código del producto Vendido]],STOCK[],19,FALSE)*VENTAS[[#This Row],[Cantidad]],VENTAS[[#This Row],[Total]])</f>
        <v>26.852941176470587</v>
      </c>
      <c r="L335" s="6">
        <f>VENTAS[[#This Row],[Total]]-VENTAS[[#This Row],[Comisión 10%]]-VENTAS[[#This Row],[Costo SIN Comision]]</f>
        <v>13.147058823529413</v>
      </c>
      <c r="M335" s="6"/>
    </row>
    <row r="336" spans="1:13" ht="14" x14ac:dyDescent="0.15">
      <c r="A336" s="23">
        <v>45115</v>
      </c>
      <c r="E336" s="4" t="s">
        <v>869</v>
      </c>
      <c r="F336" s="2" t="str">
        <f>IFERROR(VLOOKUP(VENTAS[[#This Row],[Código del producto Vendido]],STOCK[],5,FALSE),"-")</f>
        <v>Bañador de pierna alta</v>
      </c>
      <c r="G336" s="2">
        <v>1</v>
      </c>
      <c r="H336" s="6">
        <v>28</v>
      </c>
      <c r="I336" s="6">
        <f>VENTAS[[#This Row],[Cantidad]]*VENTAS[[#This Row],[Precio Venta]]</f>
        <v>28</v>
      </c>
      <c r="J336" s="6">
        <f>IF(VENTAS[[#This Row],[Nombre del Gestor]]&gt;1,  VENTAS[[#This Row],[Total]]*10%, 0)</f>
        <v>0</v>
      </c>
      <c r="K336" s="6">
        <f>IFERROR(VLOOKUP(VENTAS[[#This Row],[Código del producto Vendido]],STOCK[],16,FALSE)*VENTAS[[#This Row],[Cantidad]] + VLOOKUP(VENTAS[[#This Row],[Código del producto Vendido]],STOCK[],19,FALSE)*VENTAS[[#This Row],[Cantidad]],VENTAS[[#This Row],[Total]])</f>
        <v>14.023181818181817</v>
      </c>
      <c r="L336" s="6">
        <f>VENTAS[[#This Row],[Total]]-VENTAS[[#This Row],[Comisión 10%]]-VENTAS[[#This Row],[Costo SIN Comision]]</f>
        <v>13.976818181818183</v>
      </c>
      <c r="M336" s="6"/>
    </row>
    <row r="337" spans="1:13" ht="14" x14ac:dyDescent="0.15">
      <c r="A337" s="23">
        <v>45115</v>
      </c>
      <c r="E337" s="4" t="s">
        <v>870</v>
      </c>
      <c r="F337" s="2" t="str">
        <f>IFERROR(VLOOKUP(VENTAS[[#This Row],[Código del producto Vendido]],STOCK[],5,FALSE),"-")</f>
        <v>Bañador con zíper de pierna alta</v>
      </c>
      <c r="G337" s="2">
        <v>1</v>
      </c>
      <c r="H337" s="6">
        <v>28</v>
      </c>
      <c r="I337" s="6">
        <f>VENTAS[[#This Row],[Cantidad]]*VENTAS[[#This Row],[Precio Venta]]</f>
        <v>28</v>
      </c>
      <c r="J337" s="6">
        <f>IF(VENTAS[[#This Row],[Nombre del Gestor]]&gt;1,  VENTAS[[#This Row],[Total]]*10%, 0)</f>
        <v>0</v>
      </c>
      <c r="K337" s="6">
        <f>IFERROR(VLOOKUP(VENTAS[[#This Row],[Código del producto Vendido]],STOCK[],16,FALSE)*VENTAS[[#This Row],[Cantidad]] + VLOOKUP(VENTAS[[#This Row],[Código del producto Vendido]],STOCK[],19,FALSE)*VENTAS[[#This Row],[Cantidad]],VENTAS[[#This Row],[Total]])</f>
        <v>14.023181818181817</v>
      </c>
      <c r="L337" s="6">
        <f>VENTAS[[#This Row],[Total]]-VENTAS[[#This Row],[Comisión 10%]]-VENTAS[[#This Row],[Costo SIN Comision]]</f>
        <v>13.976818181818183</v>
      </c>
      <c r="M337" s="6"/>
    </row>
    <row r="338" spans="1:13" ht="14" x14ac:dyDescent="0.15">
      <c r="A338" s="23">
        <v>45115</v>
      </c>
      <c r="E338" s="4" t="s">
        <v>863</v>
      </c>
      <c r="F338" s="2" t="str">
        <f>IFERROR(VLOOKUP(VENTAS[[#This Row],[Código del producto Vendido]],STOCK[],5,FALSE),"-")</f>
        <v xml:space="preserve">Vestido de lunares </v>
      </c>
      <c r="G338" s="2">
        <v>1</v>
      </c>
      <c r="H338" s="6">
        <v>25</v>
      </c>
      <c r="I338" s="6">
        <f>VENTAS[[#This Row],[Cantidad]]*VENTAS[[#This Row],[Precio Venta]]</f>
        <v>25</v>
      </c>
      <c r="J338" s="6">
        <f>IF(VENTAS[[#This Row],[Nombre del Gestor]]&gt;1,  VENTAS[[#This Row],[Total]]*10%, 0)</f>
        <v>0</v>
      </c>
      <c r="K338" s="6">
        <f>IFERROR(VLOOKUP(VENTAS[[#This Row],[Código del producto Vendido]],STOCK[],16,FALSE)*VENTAS[[#This Row],[Cantidad]] + VLOOKUP(VENTAS[[#This Row],[Código del producto Vendido]],STOCK[],19,FALSE)*VENTAS[[#This Row],[Cantidad]],VENTAS[[#This Row],[Total]])</f>
        <v>13.911363636363635</v>
      </c>
      <c r="L338" s="6">
        <f>VENTAS[[#This Row],[Total]]-VENTAS[[#This Row],[Comisión 10%]]-VENTAS[[#This Row],[Costo SIN Comision]]</f>
        <v>11.088636363636365</v>
      </c>
      <c r="M338" s="6"/>
    </row>
    <row r="339" spans="1:13" ht="14" x14ac:dyDescent="0.15">
      <c r="A339" s="23">
        <v>45115</v>
      </c>
      <c r="E339" s="4" t="s">
        <v>877</v>
      </c>
      <c r="F339" s="2" t="str">
        <f>IFERROR(VLOOKUP(VENTAS[[#This Row],[Código del producto Vendido]],STOCK[],5,FALSE),"-")</f>
        <v xml:space="preserve"> Pantaloneta Verde</v>
      </c>
      <c r="G339" s="2">
        <v>1</v>
      </c>
      <c r="H339" s="6">
        <v>25</v>
      </c>
      <c r="I339" s="6">
        <f>VENTAS[[#This Row],[Cantidad]]*VENTAS[[#This Row],[Precio Venta]]</f>
        <v>25</v>
      </c>
      <c r="J339" s="6">
        <f>IF(VENTAS[[#This Row],[Nombre del Gestor]]&gt;1,  VENTAS[[#This Row],[Total]]*10%, 0)</f>
        <v>0</v>
      </c>
      <c r="K339" s="6">
        <f>IFERROR(VLOOKUP(VENTAS[[#This Row],[Código del producto Vendido]],STOCK[],16,FALSE)*VENTAS[[#This Row],[Cantidad]] + VLOOKUP(VENTAS[[#This Row],[Código del producto Vendido]],STOCK[],19,FALSE)*VENTAS[[#This Row],[Cantidad]],VENTAS[[#This Row],[Total]])</f>
        <v>14.871363636363636</v>
      </c>
      <c r="L339" s="6">
        <f>VENTAS[[#This Row],[Total]]-VENTAS[[#This Row],[Comisión 10%]]-VENTAS[[#This Row],[Costo SIN Comision]]</f>
        <v>10.128636363636364</v>
      </c>
      <c r="M339" s="6"/>
    </row>
    <row r="340" spans="1:13" ht="14" x14ac:dyDescent="0.15">
      <c r="A340" s="23">
        <v>45115</v>
      </c>
      <c r="E340" s="4" t="s">
        <v>885</v>
      </c>
      <c r="F340" s="2" t="str">
        <f>IFERROR(VLOOKUP(VENTAS[[#This Row],[Código del producto Vendido]],STOCK[],5,FALSE),"-")</f>
        <v>Bañador Cisne Espalda descubierta</v>
      </c>
      <c r="G340" s="2">
        <v>1</v>
      </c>
      <c r="H340" s="6">
        <v>25</v>
      </c>
      <c r="I340" s="6">
        <f>VENTAS[[#This Row],[Cantidad]]*VENTAS[[#This Row],[Precio Venta]]</f>
        <v>25</v>
      </c>
      <c r="J340" s="6">
        <f>IF(VENTAS[[#This Row],[Nombre del Gestor]]&gt;1,  VENTAS[[#This Row],[Total]]*10%, 0)</f>
        <v>0</v>
      </c>
      <c r="K340" s="6">
        <f>IFERROR(VLOOKUP(VENTAS[[#This Row],[Código del producto Vendido]],STOCK[],16,FALSE)*VENTAS[[#This Row],[Cantidad]] + VLOOKUP(VENTAS[[#This Row],[Código del producto Vendido]],STOCK[],19,FALSE)*VENTAS[[#This Row],[Cantidad]],VENTAS[[#This Row],[Total]])</f>
        <v>15.324999999999999</v>
      </c>
      <c r="L340" s="6">
        <f>VENTAS[[#This Row],[Total]]-VENTAS[[#This Row],[Comisión 10%]]-VENTAS[[#This Row],[Costo SIN Comision]]</f>
        <v>9.6750000000000007</v>
      </c>
      <c r="M340" s="6"/>
    </row>
    <row r="341" spans="1:13" ht="14" x14ac:dyDescent="0.15">
      <c r="A341" s="23">
        <v>45116</v>
      </c>
      <c r="E341" s="4" t="s">
        <v>562</v>
      </c>
      <c r="F341" s="2" t="str">
        <f>IFERROR(VLOOKUP(VENTAS[[#This Row],[Código del producto Vendido]],STOCK[],5,FALSE),"-")</f>
        <v>Bikini Mangas Fuccia</v>
      </c>
      <c r="G341" s="2">
        <v>1</v>
      </c>
      <c r="H341" s="6">
        <v>22</v>
      </c>
      <c r="I341" s="6">
        <f>VENTAS[[#This Row],[Cantidad]]*VENTAS[[#This Row],[Precio Venta]]</f>
        <v>22</v>
      </c>
      <c r="J341" s="6">
        <f>IF(VENTAS[[#This Row],[Nombre del Gestor]]&gt;1,  VENTAS[[#This Row],[Total]]*10%, 0)</f>
        <v>0</v>
      </c>
      <c r="K341" s="6">
        <f>IFERROR(VLOOKUP(VENTAS[[#This Row],[Código del producto Vendido]],STOCK[],16,FALSE)*VENTAS[[#This Row],[Cantidad]] + VLOOKUP(VENTAS[[#This Row],[Código del producto Vendido]],STOCK[],19,FALSE)*VENTAS[[#This Row],[Cantidad]],VENTAS[[#This Row],[Total]])</f>
        <v>14.495000000000001</v>
      </c>
      <c r="L341" s="6">
        <f>VENTAS[[#This Row],[Total]]-VENTAS[[#This Row],[Comisión 10%]]-VENTAS[[#This Row],[Costo SIN Comision]]</f>
        <v>7.504999999999999</v>
      </c>
      <c r="M341" s="6"/>
    </row>
    <row r="342" spans="1:13" ht="14" x14ac:dyDescent="0.15">
      <c r="A342" s="23">
        <v>45116</v>
      </c>
      <c r="E342" s="4" t="s">
        <v>577</v>
      </c>
      <c r="F342" s="2" t="str">
        <f>IFERROR(VLOOKUP(VENTAS[[#This Row],[Código del producto Vendido]],STOCK[],5,FALSE),"-")</f>
        <v>Bikini Floral</v>
      </c>
      <c r="G342" s="2">
        <v>1</v>
      </c>
      <c r="H342" s="6">
        <v>28</v>
      </c>
      <c r="I342" s="6">
        <f>VENTAS[[#This Row],[Cantidad]]*VENTAS[[#This Row],[Precio Venta]]</f>
        <v>28</v>
      </c>
      <c r="J342" s="6">
        <f>IF(VENTAS[[#This Row],[Nombre del Gestor]]&gt;1,  VENTAS[[#This Row],[Total]]*10%, 0)</f>
        <v>0</v>
      </c>
      <c r="K342" s="6">
        <f>IFERROR(VLOOKUP(VENTAS[[#This Row],[Código del producto Vendido]],STOCK[],16,FALSE)*VENTAS[[#This Row],[Cantidad]] + VLOOKUP(VENTAS[[#This Row],[Código del producto Vendido]],STOCK[],19,FALSE)*VENTAS[[#This Row],[Cantidad]],VENTAS[[#This Row],[Total]])</f>
        <v>18.733888888888888</v>
      </c>
      <c r="L342" s="6">
        <f>VENTAS[[#This Row],[Total]]-VENTAS[[#This Row],[Comisión 10%]]-VENTAS[[#This Row],[Costo SIN Comision]]</f>
        <v>9.2661111111111119</v>
      </c>
      <c r="M342" s="6"/>
    </row>
    <row r="343" spans="1:13" ht="14" x14ac:dyDescent="0.15">
      <c r="A343" s="23">
        <v>45116</v>
      </c>
      <c r="E343" s="4" t="s">
        <v>589</v>
      </c>
      <c r="F343" s="2" t="str">
        <f>IFERROR(VLOOKUP(VENTAS[[#This Row],[Código del producto Vendido]],STOCK[],5,FALSE),"-")</f>
        <v>Bañador con estampado floral</v>
      </c>
      <c r="G343" s="2">
        <v>1</v>
      </c>
      <c r="H343" s="6">
        <v>28</v>
      </c>
      <c r="I343" s="6">
        <f>VENTAS[[#This Row],[Cantidad]]*VENTAS[[#This Row],[Precio Venta]]</f>
        <v>28</v>
      </c>
      <c r="J343" s="6">
        <f>IF(VENTAS[[#This Row],[Nombre del Gestor]]&gt;1,  VENTAS[[#This Row],[Total]]*10%, 0)</f>
        <v>0</v>
      </c>
      <c r="K343" s="6">
        <f>IFERROR(VLOOKUP(VENTAS[[#This Row],[Código del producto Vendido]],STOCK[],16,FALSE)*VENTAS[[#This Row],[Cantidad]] + VLOOKUP(VENTAS[[#This Row],[Código del producto Vendido]],STOCK[],19,FALSE)*VENTAS[[#This Row],[Cantidad]],VENTAS[[#This Row],[Total]])</f>
        <v>18.308888888888887</v>
      </c>
      <c r="L343" s="6">
        <f>VENTAS[[#This Row],[Total]]-VENTAS[[#This Row],[Comisión 10%]]-VENTAS[[#This Row],[Costo SIN Comision]]</f>
        <v>9.6911111111111126</v>
      </c>
      <c r="M343" s="6"/>
    </row>
    <row r="344" spans="1:13" ht="14" x14ac:dyDescent="0.15">
      <c r="A344" s="23">
        <v>45116</v>
      </c>
      <c r="E344" s="4" t="s">
        <v>937</v>
      </c>
      <c r="F344" s="2" t="str">
        <f>IFERROR(VLOOKUP(VENTAS[[#This Row],[Código del producto Vendido]],STOCK[],5,FALSE),"-")</f>
        <v>Bañador en contraste azul</v>
      </c>
      <c r="G344" s="2">
        <v>1</v>
      </c>
      <c r="H344" s="6">
        <v>28</v>
      </c>
      <c r="I344" s="6">
        <f>VENTAS[[#This Row],[Cantidad]]*VENTAS[[#This Row],[Precio Venta]]</f>
        <v>28</v>
      </c>
      <c r="J344" s="6">
        <f>IF(VENTAS[[#This Row],[Nombre del Gestor]]&gt;1,  VENTAS[[#This Row],[Total]]*10%, 0)</f>
        <v>0</v>
      </c>
      <c r="K344" s="6">
        <f>IFERROR(VLOOKUP(VENTAS[[#This Row],[Código del producto Vendido]],STOCK[],16,FALSE)*VENTAS[[#This Row],[Cantidad]] + VLOOKUP(VENTAS[[#This Row],[Código del producto Vendido]],STOCK[],19,FALSE)*VENTAS[[#This Row],[Cantidad]],VENTAS[[#This Row],[Total]])</f>
        <v>19.338970588235291</v>
      </c>
      <c r="L344" s="6">
        <f>VENTAS[[#This Row],[Total]]-VENTAS[[#This Row],[Comisión 10%]]-VENTAS[[#This Row],[Costo SIN Comision]]</f>
        <v>8.6610294117647086</v>
      </c>
      <c r="M344" s="6"/>
    </row>
    <row r="345" spans="1:13" ht="14" x14ac:dyDescent="0.15">
      <c r="A345" s="23">
        <v>45116</v>
      </c>
      <c r="E345" s="4" t="s">
        <v>839</v>
      </c>
      <c r="F345" s="2" t="str">
        <f>IFERROR(VLOOKUP(VENTAS[[#This Row],[Código del producto Vendido]],STOCK[],5,FALSE),"-")</f>
        <v>Bikini Rosa canalé</v>
      </c>
      <c r="G345" s="2">
        <v>1</v>
      </c>
      <c r="H345" s="6">
        <v>20</v>
      </c>
      <c r="I345" s="6">
        <f>VENTAS[[#This Row],[Cantidad]]*VENTAS[[#This Row],[Precio Venta]]</f>
        <v>20</v>
      </c>
      <c r="J345" s="6">
        <f>IF(VENTAS[[#This Row],[Nombre del Gestor]]&gt;1,  VENTAS[[#This Row],[Total]]*10%, 0)</f>
        <v>0</v>
      </c>
      <c r="K345" s="6">
        <f>IFERROR(VLOOKUP(VENTAS[[#This Row],[Código del producto Vendido]],STOCK[],16,FALSE)*VENTAS[[#This Row],[Cantidad]] + VLOOKUP(VENTAS[[#This Row],[Código del producto Vendido]],STOCK[],19,FALSE)*VENTAS[[#This Row],[Cantidad]],VENTAS[[#This Row],[Total]])</f>
        <v>13.444444444444445</v>
      </c>
      <c r="L345" s="6">
        <f>VENTAS[[#This Row],[Total]]-VENTAS[[#This Row],[Comisión 10%]]-VENTAS[[#This Row],[Costo SIN Comision]]</f>
        <v>6.5555555555555554</v>
      </c>
      <c r="M345" s="6"/>
    </row>
    <row r="346" spans="1:13" ht="14" x14ac:dyDescent="0.15">
      <c r="A346" s="23">
        <v>45121</v>
      </c>
      <c r="E346" s="4" t="s">
        <v>570</v>
      </c>
      <c r="F346" s="2" t="str">
        <f>IFERROR(VLOOKUP(VENTAS[[#This Row],[Código del producto Vendido]],STOCK[],5,FALSE),"-")</f>
        <v>Enguatada solera sin parte de abajo</v>
      </c>
      <c r="G346" s="2">
        <v>1</v>
      </c>
      <c r="H346" s="6">
        <v>17</v>
      </c>
      <c r="I346" s="6">
        <f>VENTAS[[#This Row],[Cantidad]]*VENTAS[[#This Row],[Precio Venta]]</f>
        <v>17</v>
      </c>
      <c r="J346" s="6">
        <f>IF(VENTAS[[#This Row],[Nombre del Gestor]]&gt;1,  VENTAS[[#This Row],[Total]]*10%, 0)</f>
        <v>0</v>
      </c>
      <c r="K346" s="6">
        <f>IFERROR(VLOOKUP(VENTAS[[#This Row],[Código del producto Vendido]],STOCK[],16,FALSE)*VENTAS[[#This Row],[Cantidad]] + VLOOKUP(VENTAS[[#This Row],[Código del producto Vendido]],STOCK[],19,FALSE)*VENTAS[[#This Row],[Cantidad]],VENTAS[[#This Row],[Total]])</f>
        <v>13.331666666666667</v>
      </c>
      <c r="L346" s="6">
        <f>VENTAS[[#This Row],[Total]]-VENTAS[[#This Row],[Comisión 10%]]-VENTAS[[#This Row],[Costo SIN Comision]]</f>
        <v>3.668333333333333</v>
      </c>
      <c r="M346" s="6"/>
    </row>
    <row r="347" spans="1:13" ht="14" x14ac:dyDescent="0.15">
      <c r="A347" s="23">
        <v>45122</v>
      </c>
      <c r="E347" s="4" t="s">
        <v>628</v>
      </c>
      <c r="F347" s="2" t="str">
        <f>IFERROR(VLOOKUP(VENTAS[[#This Row],[Código del producto Vendido]],STOCK[],5,FALSE),"-")</f>
        <v>Top unicolor de hombros con almohadilla</v>
      </c>
      <c r="G347" s="2">
        <v>1</v>
      </c>
      <c r="H347" s="6">
        <v>14</v>
      </c>
      <c r="I347" s="6">
        <f>VENTAS[[#This Row],[Cantidad]]*VENTAS[[#This Row],[Precio Venta]]</f>
        <v>14</v>
      </c>
      <c r="J347" s="6">
        <f>IF(VENTAS[[#This Row],[Nombre del Gestor]]&gt;1,  VENTAS[[#This Row],[Total]]*10%, 0)</f>
        <v>0</v>
      </c>
      <c r="K347" s="6">
        <f>IFERROR(VLOOKUP(VENTAS[[#This Row],[Código del producto Vendido]],STOCK[],16,FALSE)*VENTAS[[#This Row],[Cantidad]] + VLOOKUP(VENTAS[[#This Row],[Código del producto Vendido]],STOCK[],19,FALSE)*VENTAS[[#This Row],[Cantidad]],VENTAS[[#This Row],[Total]])</f>
        <v>7.5111111111111111</v>
      </c>
      <c r="L347" s="6">
        <f>VENTAS[[#This Row],[Total]]-VENTAS[[#This Row],[Comisión 10%]]-VENTAS[[#This Row],[Costo SIN Comision]]</f>
        <v>6.4888888888888889</v>
      </c>
      <c r="M347" s="6"/>
    </row>
    <row r="348" spans="1:13" ht="14" x14ac:dyDescent="0.15">
      <c r="A348" s="27">
        <v>45121</v>
      </c>
      <c r="E348" s="4" t="s">
        <v>810</v>
      </c>
      <c r="F348" s="2" t="str">
        <f>IFERROR(VLOOKUP(VENTAS[[#This Row],[Código del producto Vendido]],STOCK[],5,FALSE),"-")</f>
        <v>Bañador floreado</v>
      </c>
      <c r="G348" s="2">
        <v>1</v>
      </c>
      <c r="H348" s="6">
        <v>20</v>
      </c>
      <c r="I348" s="6">
        <f>VENTAS[[#This Row],[Cantidad]]*VENTAS[[#This Row],[Precio Venta]]</f>
        <v>20</v>
      </c>
      <c r="J348" s="6">
        <f>IF(VENTAS[[#This Row],[Nombre del Gestor]]&gt;1,  VENTAS[[#This Row],[Total]]*10%, 0)</f>
        <v>0</v>
      </c>
      <c r="K348" s="6">
        <f>IFERROR(VLOOKUP(VENTAS[[#This Row],[Código del producto Vendido]],STOCK[],16,FALSE)*VENTAS[[#This Row],[Cantidad]] + VLOOKUP(VENTAS[[#This Row],[Código del producto Vendido]],STOCK[],19,FALSE)*VENTAS[[#This Row],[Cantidad]],VENTAS[[#This Row],[Total]])</f>
        <v>11.722222222222221</v>
      </c>
      <c r="L348" s="6">
        <f>VENTAS[[#This Row],[Total]]-VENTAS[[#This Row],[Comisión 10%]]-VENTAS[[#This Row],[Costo SIN Comision]]</f>
        <v>8.2777777777777786</v>
      </c>
      <c r="M348" s="6"/>
    </row>
    <row r="349" spans="1:13" ht="14" x14ac:dyDescent="0.15">
      <c r="A349" s="27">
        <v>45122</v>
      </c>
      <c r="E349" s="4" t="s">
        <v>814</v>
      </c>
      <c r="F349" s="2" t="str">
        <f>IFERROR(VLOOKUP(VENTAS[[#This Row],[Código del producto Vendido]],STOCK[],5,FALSE),"-")</f>
        <v xml:space="preserve"> Bañador espalda descubierta</v>
      </c>
      <c r="G349" s="2">
        <v>1</v>
      </c>
      <c r="H349" s="6">
        <v>20</v>
      </c>
      <c r="I349" s="6">
        <f>VENTAS[[#This Row],[Cantidad]]*VENTAS[[#This Row],[Precio Venta]]</f>
        <v>20</v>
      </c>
      <c r="J349" s="6">
        <f>IF(VENTAS[[#This Row],[Nombre del Gestor]]&gt;1,  VENTAS[[#This Row],[Total]]*10%, 0)</f>
        <v>0</v>
      </c>
      <c r="K349" s="6">
        <f>IFERROR(VLOOKUP(VENTAS[[#This Row],[Código del producto Vendido]],STOCK[],16,FALSE)*VENTAS[[#This Row],[Cantidad]] + VLOOKUP(VENTAS[[#This Row],[Código del producto Vendido]],STOCK[],19,FALSE)*VENTAS[[#This Row],[Cantidad]],VENTAS[[#This Row],[Total]])</f>
        <v>15.555555555555555</v>
      </c>
      <c r="L349" s="6">
        <f>VENTAS[[#This Row],[Total]]-VENTAS[[#This Row],[Comisión 10%]]-VENTAS[[#This Row],[Costo SIN Comision]]</f>
        <v>4.4444444444444446</v>
      </c>
      <c r="M349" s="6"/>
    </row>
    <row r="350" spans="1:13" ht="14" x14ac:dyDescent="0.15">
      <c r="A350" s="28">
        <v>45122</v>
      </c>
      <c r="E350" s="4" t="s">
        <v>679</v>
      </c>
      <c r="F350" s="2" t="str">
        <f>IFERROR(VLOOKUP(VENTAS[[#This Row],[Código del producto Vendido]],STOCK[],5,FALSE),"-")</f>
        <v xml:space="preserve">Bañador una pieza de color combinado </v>
      </c>
      <c r="G350" s="2">
        <v>1</v>
      </c>
      <c r="H350" s="6">
        <v>20</v>
      </c>
      <c r="I350" s="6">
        <f>VENTAS[[#This Row],[Cantidad]]*VENTAS[[#This Row],[Precio Venta]]</f>
        <v>20</v>
      </c>
      <c r="J350" s="6">
        <f>IF(VENTAS[[#This Row],[Nombre del Gestor]]&gt;1,  VENTAS[[#This Row],[Total]]*10%, 0)</f>
        <v>0</v>
      </c>
      <c r="K350" s="6">
        <f>IFERROR(VLOOKUP(VENTAS[[#This Row],[Código del producto Vendido]],STOCK[],16,FALSE)*VENTAS[[#This Row],[Cantidad]] + VLOOKUP(VENTAS[[#This Row],[Código del producto Vendido]],STOCK[],19,FALSE)*VENTAS[[#This Row],[Cantidad]],VENTAS[[#This Row],[Total]])</f>
        <v>9.6666666666666679</v>
      </c>
      <c r="L350" s="6">
        <f>VENTAS[[#This Row],[Total]]-VENTAS[[#This Row],[Comisión 10%]]-VENTAS[[#This Row],[Costo SIN Comision]]</f>
        <v>10.333333333333332</v>
      </c>
      <c r="M350" s="6"/>
    </row>
    <row r="351" spans="1:13" ht="14" x14ac:dyDescent="0.15">
      <c r="A351" s="28">
        <v>45122</v>
      </c>
      <c r="E351" s="4" t="s">
        <v>860</v>
      </c>
      <c r="F351" s="2" t="str">
        <f>IFERROR(VLOOKUP(VENTAS[[#This Row],[Código del producto Vendido]],STOCK[],5,FALSE),"-")</f>
        <v xml:space="preserve"> Top Cuello V Verde</v>
      </c>
      <c r="G351" s="2">
        <v>1</v>
      </c>
      <c r="H351" s="6">
        <v>12</v>
      </c>
      <c r="I351" s="6">
        <f>VENTAS[[#This Row],[Cantidad]]*VENTAS[[#This Row],[Precio Venta]]</f>
        <v>12</v>
      </c>
      <c r="J351" s="6">
        <f>IF(VENTAS[[#This Row],[Nombre del Gestor]]&gt;1,  VENTAS[[#This Row],[Total]]*10%, 0)</f>
        <v>0</v>
      </c>
      <c r="K351" s="6">
        <f>IFERROR(VLOOKUP(VENTAS[[#This Row],[Código del producto Vendido]],STOCK[],16,FALSE)*VENTAS[[#This Row],[Cantidad]] + VLOOKUP(VENTAS[[#This Row],[Código del producto Vendido]],STOCK[],19,FALSE)*VENTAS[[#This Row],[Cantidad]],VENTAS[[#This Row],[Total]])</f>
        <v>8.005454545454544</v>
      </c>
      <c r="L351" s="6">
        <f>VENTAS[[#This Row],[Total]]-VENTAS[[#This Row],[Comisión 10%]]-VENTAS[[#This Row],[Costo SIN Comision]]</f>
        <v>3.994545454545456</v>
      </c>
      <c r="M351" s="6"/>
    </row>
    <row r="352" spans="1:13" ht="14" x14ac:dyDescent="0.15">
      <c r="A352" s="28">
        <v>45122</v>
      </c>
      <c r="E352" s="4" t="s">
        <v>910</v>
      </c>
      <c r="F352" s="2" t="str">
        <f>IFERROR(VLOOKUP(VENTAS[[#This Row],[Código del producto Vendido]],STOCK[],5,FALSE),"-")</f>
        <v>Top cuello V Blanco</v>
      </c>
      <c r="G352" s="2">
        <v>1</v>
      </c>
      <c r="H352" s="6">
        <v>12</v>
      </c>
      <c r="I352" s="6">
        <f>VENTAS[[#This Row],[Cantidad]]*VENTAS[[#This Row],[Precio Venta]]</f>
        <v>12</v>
      </c>
      <c r="J352" s="6">
        <f>IF(VENTAS[[#This Row],[Nombre del Gestor]]&gt;1,  VENTAS[[#This Row],[Total]]*10%, 0)</f>
        <v>0</v>
      </c>
      <c r="K352" s="6">
        <f>IFERROR(VLOOKUP(VENTAS[[#This Row],[Código del producto Vendido]],STOCK[],16,FALSE)*VENTAS[[#This Row],[Cantidad]] + VLOOKUP(VENTAS[[#This Row],[Código del producto Vendido]],STOCK[],19,FALSE)*VENTAS[[#This Row],[Cantidad]],VENTAS[[#This Row],[Total]])</f>
        <v>7.7556818181818175</v>
      </c>
      <c r="L352" s="6">
        <f>VENTAS[[#This Row],[Total]]-VENTAS[[#This Row],[Comisión 10%]]-VENTAS[[#This Row],[Costo SIN Comision]]</f>
        <v>4.2443181818181825</v>
      </c>
      <c r="M352" s="6"/>
    </row>
    <row r="353" spans="1:13" ht="14" x14ac:dyDescent="0.15">
      <c r="A353" s="28">
        <v>45124</v>
      </c>
      <c r="E353" s="4" t="s">
        <v>912</v>
      </c>
      <c r="F353" s="2" t="str">
        <f>IFERROR(VLOOKUP(VENTAS[[#This Row],[Código del producto Vendido]],STOCK[],5,FALSE),"-")</f>
        <v>Jenas Ajustados Oscuro</v>
      </c>
      <c r="G353" s="2">
        <v>1</v>
      </c>
      <c r="H353" s="6">
        <v>35</v>
      </c>
      <c r="I353" s="6">
        <f>VENTAS[[#This Row],[Cantidad]]*VENTAS[[#This Row],[Precio Venta]]</f>
        <v>35</v>
      </c>
      <c r="J353" s="6">
        <f>IF(VENTAS[[#This Row],[Nombre del Gestor]]&gt;1,  VENTAS[[#This Row],[Total]]*10%, 0)</f>
        <v>0</v>
      </c>
      <c r="K353" s="6">
        <f>IFERROR(VLOOKUP(VENTAS[[#This Row],[Código del producto Vendido]],STOCK[],16,FALSE)*VENTAS[[#This Row],[Cantidad]] + VLOOKUP(VENTAS[[#This Row],[Código del producto Vendido]],STOCK[],19,FALSE)*VENTAS[[#This Row],[Cantidad]],VENTAS[[#This Row],[Total]])</f>
        <v>24.68181818181818</v>
      </c>
      <c r="L353" s="6">
        <f>VENTAS[[#This Row],[Total]]-VENTAS[[#This Row],[Comisión 10%]]-VENTAS[[#This Row],[Costo SIN Comision]]</f>
        <v>10.31818181818182</v>
      </c>
      <c r="M353" s="6"/>
    </row>
    <row r="354" spans="1:13" ht="14" x14ac:dyDescent="0.15">
      <c r="A354" s="28">
        <v>45124</v>
      </c>
      <c r="E354" s="4" t="s">
        <v>556</v>
      </c>
      <c r="F354" s="2" t="str">
        <f>IFERROR(VLOOKUP(VENTAS[[#This Row],[Código del producto Vendido]],STOCK[],5,FALSE),"-")</f>
        <v xml:space="preserve">Pareo falda </v>
      </c>
      <c r="G354" s="2">
        <v>1</v>
      </c>
      <c r="H354" s="6">
        <v>8</v>
      </c>
      <c r="I354" s="6">
        <f>VENTAS[[#This Row],[Cantidad]]*VENTAS[[#This Row],[Precio Venta]]</f>
        <v>8</v>
      </c>
      <c r="J354" s="6">
        <f>IF(VENTAS[[#This Row],[Nombre del Gestor]]&gt;1,  VENTAS[[#This Row],[Total]]*10%, 0)</f>
        <v>0</v>
      </c>
      <c r="K354" s="6">
        <f>IFERROR(VLOOKUP(VENTAS[[#This Row],[Código del producto Vendido]],STOCK[],16,FALSE)*VENTAS[[#This Row],[Cantidad]] + VLOOKUP(VENTAS[[#This Row],[Código del producto Vendido]],STOCK[],19,FALSE)*VENTAS[[#This Row],[Cantidad]],VENTAS[[#This Row],[Total]])</f>
        <v>4.3372222222222225</v>
      </c>
      <c r="L354" s="6">
        <f>VENTAS[[#This Row],[Total]]-VENTAS[[#This Row],[Comisión 10%]]-VENTAS[[#This Row],[Costo SIN Comision]]</f>
        <v>3.6627777777777775</v>
      </c>
      <c r="M354" s="6"/>
    </row>
    <row r="355" spans="1:13" ht="14" x14ac:dyDescent="0.15">
      <c r="A355" s="28">
        <v>45124</v>
      </c>
      <c r="E355" s="4" t="s">
        <v>695</v>
      </c>
      <c r="F355" s="2" t="str">
        <f>IFERROR(VLOOKUP(VENTAS[[#This Row],[Código del producto Vendido]],STOCK[],5,FALSE),"-")</f>
        <v>Bañador bikini de manga raglán con cordón floral</v>
      </c>
      <c r="G355" s="2">
        <v>1</v>
      </c>
      <c r="H355" s="6">
        <v>25</v>
      </c>
      <c r="I355" s="6">
        <f>VENTAS[[#This Row],[Cantidad]]*VENTAS[[#This Row],[Precio Venta]]</f>
        <v>25</v>
      </c>
      <c r="J355" s="6">
        <f>IF(VENTAS[[#This Row],[Nombre del Gestor]]&gt;1,  VENTAS[[#This Row],[Total]]*10%, 0)</f>
        <v>0</v>
      </c>
      <c r="K355" s="6">
        <f>IFERROR(VLOOKUP(VENTAS[[#This Row],[Código del producto Vendido]],STOCK[],16,FALSE)*VENTAS[[#This Row],[Cantidad]] + VLOOKUP(VENTAS[[#This Row],[Código del producto Vendido]],STOCK[],19,FALSE)*VENTAS[[#This Row],[Cantidad]],VENTAS[[#This Row],[Total]])</f>
        <v>19.794444444444444</v>
      </c>
      <c r="L355" s="6">
        <f>VENTAS[[#This Row],[Total]]-VENTAS[[#This Row],[Comisión 10%]]-VENTAS[[#This Row],[Costo SIN Comision]]</f>
        <v>5.2055555555555557</v>
      </c>
      <c r="M355" s="6"/>
    </row>
    <row r="356" spans="1:13" ht="14" x14ac:dyDescent="0.15">
      <c r="A356" s="28">
        <v>45124</v>
      </c>
      <c r="E356" s="4" t="s">
        <v>575</v>
      </c>
      <c r="F356" s="2" t="str">
        <f>IFERROR(VLOOKUP(VENTAS[[#This Row],[Código del producto Vendido]],STOCK[],5,FALSE),"-")</f>
        <v>Bikini Elegante con Herrajes</v>
      </c>
      <c r="G356" s="2">
        <v>1</v>
      </c>
      <c r="H356" s="6">
        <v>18</v>
      </c>
      <c r="I356" s="6">
        <f>VENTAS[[#This Row],[Cantidad]]*VENTAS[[#This Row],[Precio Venta]]</f>
        <v>18</v>
      </c>
      <c r="J356" s="6">
        <f>IF(VENTAS[[#This Row],[Nombre del Gestor]]&gt;1,  VENTAS[[#This Row],[Total]]*10%, 0)</f>
        <v>0</v>
      </c>
      <c r="K356" s="6">
        <f>IFERROR(VLOOKUP(VENTAS[[#This Row],[Código del producto Vendido]],STOCK[],16,FALSE)*VENTAS[[#This Row],[Cantidad]] + VLOOKUP(VENTAS[[#This Row],[Código del producto Vendido]],STOCK[],19,FALSE)*VENTAS[[#This Row],[Cantidad]],VENTAS[[#This Row],[Total]])</f>
        <v>12.419444444444444</v>
      </c>
      <c r="L356" s="6">
        <f>VENTAS[[#This Row],[Total]]-VENTAS[[#This Row],[Comisión 10%]]-VENTAS[[#This Row],[Costo SIN Comision]]</f>
        <v>5.5805555555555557</v>
      </c>
      <c r="M356" s="6"/>
    </row>
    <row r="357" spans="1:13" ht="14" x14ac:dyDescent="0.15">
      <c r="A357" s="28">
        <v>45125</v>
      </c>
      <c r="E357" s="4" t="s">
        <v>558</v>
      </c>
      <c r="F357" s="2" t="str">
        <f>IFERROR(VLOOKUP(VENTAS[[#This Row],[Código del producto Vendido]],STOCK[],5,FALSE),"-")</f>
        <v>Bikini Floral</v>
      </c>
      <c r="G357" s="2">
        <v>1</v>
      </c>
      <c r="H357" s="6">
        <v>25</v>
      </c>
      <c r="I357" s="6">
        <f>VENTAS[[#This Row],[Cantidad]]*VENTAS[[#This Row],[Precio Venta]]</f>
        <v>25</v>
      </c>
      <c r="J357" s="6">
        <f>IF(VENTAS[[#This Row],[Nombre del Gestor]]&gt;1,  VENTAS[[#This Row],[Total]]*10%, 0)</f>
        <v>0</v>
      </c>
      <c r="K357" s="6">
        <f>IFERROR(VLOOKUP(VENTAS[[#This Row],[Código del producto Vendido]],STOCK[],16,FALSE)*VENTAS[[#This Row],[Cantidad]] + VLOOKUP(VENTAS[[#This Row],[Código del producto Vendido]],STOCK[],19,FALSE)*VENTAS[[#This Row],[Cantidad]],VENTAS[[#This Row],[Total]])</f>
        <v>19.56111111111111</v>
      </c>
      <c r="L357" s="6">
        <f>VENTAS[[#This Row],[Total]]-VENTAS[[#This Row],[Comisión 10%]]-VENTAS[[#This Row],[Costo SIN Comision]]</f>
        <v>5.43888888888889</v>
      </c>
      <c r="M357" s="6"/>
    </row>
    <row r="358" spans="1:13" ht="14" x14ac:dyDescent="0.15">
      <c r="A358" s="28">
        <v>45128</v>
      </c>
      <c r="E358" s="4" t="s">
        <v>558</v>
      </c>
      <c r="F358" s="2" t="str">
        <f>IFERROR(VLOOKUP(VENTAS[[#This Row],[Código del producto Vendido]],STOCK[],5,FALSE),"-")</f>
        <v>Bikini Floral</v>
      </c>
      <c r="G358" s="2">
        <v>1</v>
      </c>
      <c r="H358" s="6">
        <v>25</v>
      </c>
      <c r="I358" s="6">
        <f>VENTAS[[#This Row],[Cantidad]]*VENTAS[[#This Row],[Precio Venta]]</f>
        <v>25</v>
      </c>
      <c r="J358" s="6">
        <f>IF(VENTAS[[#This Row],[Nombre del Gestor]]&gt;1,  VENTAS[[#This Row],[Total]]*10%, 0)</f>
        <v>0</v>
      </c>
      <c r="K358" s="6">
        <f>IFERROR(VLOOKUP(VENTAS[[#This Row],[Código del producto Vendido]],STOCK[],16,FALSE)*VENTAS[[#This Row],[Cantidad]] + VLOOKUP(VENTAS[[#This Row],[Código del producto Vendido]],STOCK[],19,FALSE)*VENTAS[[#This Row],[Cantidad]],VENTAS[[#This Row],[Total]])</f>
        <v>19.56111111111111</v>
      </c>
      <c r="L358" s="6">
        <f>VENTAS[[#This Row],[Total]]-VENTAS[[#This Row],[Comisión 10%]]-VENTAS[[#This Row],[Costo SIN Comision]]</f>
        <v>5.43888888888889</v>
      </c>
      <c r="M358" s="6"/>
    </row>
    <row r="359" spans="1:13" ht="14" x14ac:dyDescent="0.15">
      <c r="A359" s="41">
        <v>45133</v>
      </c>
      <c r="B359" s="13" t="s">
        <v>1133</v>
      </c>
      <c r="C359" s="14"/>
      <c r="D359" s="14"/>
      <c r="E359" s="40" t="s">
        <v>697</v>
      </c>
      <c r="F359" s="15" t="str">
        <f>IFERROR(VLOOKUP(VENTAS[[#This Row],[Código del producto Vendido]],STOCK[],5,FALSE),"-")</f>
        <v>Bikini de manga y short floreado</v>
      </c>
      <c r="G359" s="15">
        <v>1</v>
      </c>
      <c r="H359" s="16">
        <v>25</v>
      </c>
      <c r="I359" s="16">
        <f>VENTAS[[#This Row],[Cantidad]]*VENTAS[[#This Row],[Precio Venta]]</f>
        <v>25</v>
      </c>
      <c r="J359" s="16">
        <f>IF(VENTAS[[#This Row],[Nombre del Gestor]]&gt;1,  VENTAS[[#This Row],[Total]]*10%, 0)</f>
        <v>0</v>
      </c>
      <c r="K359" s="6">
        <f>IFERROR(VLOOKUP(VENTAS[[#This Row],[Código del producto Vendido]],STOCK[],16,FALSE)*VENTAS[[#This Row],[Cantidad]] + VLOOKUP(VENTAS[[#This Row],[Código del producto Vendido]],STOCK[],19,FALSE)*VENTAS[[#This Row],[Cantidad]],VENTAS[[#This Row],[Total]])</f>
        <v>16.644444444444442</v>
      </c>
      <c r="L359" s="6">
        <f>VENTAS[[#This Row],[Total]]-VENTAS[[#This Row],[Comisión 10%]]-VENTAS[[#This Row],[Costo SIN Comision]]</f>
        <v>8.3555555555555578</v>
      </c>
      <c r="M359" s="6"/>
    </row>
    <row r="360" spans="1:13" ht="14" x14ac:dyDescent="0.15">
      <c r="A360" s="28">
        <v>45133</v>
      </c>
      <c r="E360" s="4" t="s">
        <v>579</v>
      </c>
      <c r="F360" s="2" t="str">
        <f>IFERROR(VLOOKUP(VENTAS[[#This Row],[Código del producto Vendido]],STOCK[],5,FALSE),"-")</f>
        <v>Bañador una pieza tropical</v>
      </c>
      <c r="G360" s="2">
        <v>1</v>
      </c>
      <c r="H360" s="6">
        <v>25</v>
      </c>
      <c r="I360" s="6">
        <f>VENTAS[[#This Row],[Cantidad]]*VENTAS[[#This Row],[Precio Venta]]</f>
        <v>25</v>
      </c>
      <c r="J360" s="6">
        <f>IF(VENTAS[[#This Row],[Nombre del Gestor]]&gt;1,  VENTAS[[#This Row],[Total]]*10%, 0)</f>
        <v>0</v>
      </c>
      <c r="K360" s="6">
        <f>IFERROR(VLOOKUP(VENTAS[[#This Row],[Código del producto Vendido]],STOCK[],16,FALSE)*VENTAS[[#This Row],[Cantidad]] + VLOOKUP(VENTAS[[#This Row],[Código del producto Vendido]],STOCK[],19,FALSE)*VENTAS[[#This Row],[Cantidad]],VENTAS[[#This Row],[Total]])</f>
        <v>14.511111111111111</v>
      </c>
      <c r="L360" s="6">
        <f>VENTAS[[#This Row],[Total]]-VENTAS[[#This Row],[Comisión 10%]]-VENTAS[[#This Row],[Costo SIN Comision]]</f>
        <v>10.488888888888889</v>
      </c>
      <c r="M360" s="6"/>
    </row>
    <row r="361" spans="1:13" ht="14" x14ac:dyDescent="0.15">
      <c r="A361" s="28">
        <v>45133</v>
      </c>
      <c r="E361" s="4" t="s">
        <v>1125</v>
      </c>
      <c r="F361" s="2" t="str">
        <f>IFERROR(VLOOKUP(VENTAS[[#This Row],[Código del producto Vendido]],STOCK[],5,FALSE),"-")</f>
        <v>Jumpsuit palazzo de tie dye</v>
      </c>
      <c r="G361" s="2">
        <v>1</v>
      </c>
      <c r="H361" s="6">
        <v>30</v>
      </c>
      <c r="I361" s="6">
        <f>VENTAS[[#This Row],[Cantidad]]*VENTAS[[#This Row],[Precio Venta]]</f>
        <v>30</v>
      </c>
      <c r="J361" s="6">
        <f>IF(VENTAS[[#This Row],[Nombre del Gestor]]&gt;1,  VENTAS[[#This Row],[Total]]*10%, 0)</f>
        <v>0</v>
      </c>
      <c r="K361" s="6">
        <f>IFERROR(VLOOKUP(VENTAS[[#This Row],[Código del producto Vendido]],STOCK[],16,FALSE)*VENTAS[[#This Row],[Cantidad]] + VLOOKUP(VENTAS[[#This Row],[Código del producto Vendido]],STOCK[],19,FALSE)*VENTAS[[#This Row],[Cantidad]],VENTAS[[#This Row],[Total]])</f>
        <v>16.333333333333336</v>
      </c>
      <c r="L361" s="6">
        <f>VENTAS[[#This Row],[Total]]-VENTAS[[#This Row],[Comisión 10%]]-VENTAS[[#This Row],[Costo SIN Comision]]</f>
        <v>13.666666666666664</v>
      </c>
      <c r="M361" s="6"/>
    </row>
    <row r="362" spans="1:13" ht="14" x14ac:dyDescent="0.15">
      <c r="A362" s="28">
        <v>45133</v>
      </c>
      <c r="E362" s="4" t="s">
        <v>1088</v>
      </c>
      <c r="F362" s="2" t="str">
        <f>IFERROR(VLOOKUP(VENTAS[[#This Row],[Código del producto Vendido]],STOCK[],5,FALSE),"-")</f>
        <v>Top asimétrico blanco</v>
      </c>
      <c r="G362" s="2">
        <v>1</v>
      </c>
      <c r="H362" s="6">
        <v>12</v>
      </c>
      <c r="I362" s="6">
        <f>VENTAS[[#This Row],[Cantidad]]*VENTAS[[#This Row],[Precio Venta]]</f>
        <v>12</v>
      </c>
      <c r="J362" s="6">
        <f>IF(VENTAS[[#This Row],[Nombre del Gestor]]&gt;1,  VENTAS[[#This Row],[Total]]*10%, 0)</f>
        <v>0</v>
      </c>
      <c r="K362" s="6">
        <f>IFERROR(VLOOKUP(VENTAS[[#This Row],[Código del producto Vendido]],STOCK[],16,FALSE)*VENTAS[[#This Row],[Cantidad]] + VLOOKUP(VENTAS[[#This Row],[Código del producto Vendido]],STOCK[],19,FALSE)*VENTAS[[#This Row],[Cantidad]],VENTAS[[#This Row],[Total]])</f>
        <v>5.77</v>
      </c>
      <c r="L362" s="6">
        <f>VENTAS[[#This Row],[Total]]-VENTAS[[#This Row],[Comisión 10%]]-VENTAS[[#This Row],[Costo SIN Comision]]</f>
        <v>6.23</v>
      </c>
      <c r="M362" s="6"/>
    </row>
    <row r="363" spans="1:13" ht="14" x14ac:dyDescent="0.15">
      <c r="A363" s="29">
        <v>45133</v>
      </c>
      <c r="E363" s="4" t="s">
        <v>1058</v>
      </c>
      <c r="F363" s="2" t="str">
        <f>IFERROR(VLOOKUP(VENTAS[[#This Row],[Código del producto Vendido]],STOCK[],5,FALSE),"-")</f>
        <v>Cinturón de hebilla dorada</v>
      </c>
      <c r="G363" s="2">
        <v>1</v>
      </c>
      <c r="H363" s="6">
        <v>12</v>
      </c>
      <c r="I363" s="6">
        <f>VENTAS[[#This Row],[Cantidad]]*VENTAS[[#This Row],[Precio Venta]]</f>
        <v>12</v>
      </c>
      <c r="J363" s="6">
        <f>IF(VENTAS[[#This Row],[Nombre del Gestor]]&gt;1,  VENTAS[[#This Row],[Total]]*10%, 0)</f>
        <v>0</v>
      </c>
      <c r="K363" s="6">
        <f>IFERROR(VLOOKUP(VENTAS[[#This Row],[Código del producto Vendido]],STOCK[],16,FALSE)*VENTAS[[#This Row],[Cantidad]] + VLOOKUP(VENTAS[[#This Row],[Código del producto Vendido]],STOCK[],19,FALSE)*VENTAS[[#This Row],[Cantidad]],VENTAS[[#This Row],[Total]])</f>
        <v>4.09</v>
      </c>
      <c r="L363" s="6">
        <f>VENTAS[[#This Row],[Total]]-VENTAS[[#This Row],[Comisión 10%]]-VENTAS[[#This Row],[Costo SIN Comision]]</f>
        <v>7.91</v>
      </c>
      <c r="M363" s="6"/>
    </row>
    <row r="364" spans="1:13" ht="14" x14ac:dyDescent="0.15">
      <c r="A364" s="28">
        <v>45133</v>
      </c>
      <c r="E364" s="4" t="s">
        <v>1036</v>
      </c>
      <c r="F364" s="2" t="str">
        <f>IFERROR(VLOOKUP(VENTAS[[#This Row],[Código del producto Vendido]],STOCK[],5,FALSE),"-")</f>
        <v>Camisa Blanca</v>
      </c>
      <c r="G364" s="2">
        <v>1</v>
      </c>
      <c r="H364" s="6">
        <v>20</v>
      </c>
      <c r="I364" s="6">
        <f>VENTAS[[#This Row],[Cantidad]]*VENTAS[[#This Row],[Precio Venta]]</f>
        <v>20</v>
      </c>
      <c r="J364" s="6">
        <f>IF(VENTAS[[#This Row],[Nombre del Gestor]]&gt;1,  VENTAS[[#This Row],[Total]]*10%, 0)</f>
        <v>0</v>
      </c>
      <c r="K364" s="6">
        <f>IFERROR(VLOOKUP(VENTAS[[#This Row],[Código del producto Vendido]],STOCK[],16,FALSE)*VENTAS[[#This Row],[Cantidad]] + VLOOKUP(VENTAS[[#This Row],[Código del producto Vendido]],STOCK[],19,FALSE)*VENTAS[[#This Row],[Cantidad]],VENTAS[[#This Row],[Total]])</f>
        <v>12.9</v>
      </c>
      <c r="L364" s="6">
        <f>VENTAS[[#This Row],[Total]]-VENTAS[[#This Row],[Comisión 10%]]-VENTAS[[#This Row],[Costo SIN Comision]]</f>
        <v>7.1</v>
      </c>
      <c r="M364" s="6"/>
    </row>
    <row r="365" spans="1:13" ht="14" x14ac:dyDescent="0.15">
      <c r="A365" s="27">
        <v>45133</v>
      </c>
      <c r="E365" s="4" t="s">
        <v>1004</v>
      </c>
      <c r="F365" s="2" t="str">
        <f>IFERROR(VLOOKUP(VENTAS[[#This Row],[Código del producto Vendido]],STOCK[],5,FALSE),"-")</f>
        <v>Short de mezclilla oscura con doblez</v>
      </c>
      <c r="G365" s="2">
        <v>1</v>
      </c>
      <c r="H365" s="6">
        <v>25</v>
      </c>
      <c r="I365" s="6">
        <f>VENTAS[[#This Row],[Cantidad]]*VENTAS[[#This Row],[Precio Venta]]</f>
        <v>25</v>
      </c>
      <c r="J365" s="6">
        <f>IF(VENTAS[[#This Row],[Nombre del Gestor]]&gt;1,  VENTAS[[#This Row],[Total]]*10%, 0)</f>
        <v>0</v>
      </c>
      <c r="K365" s="6">
        <f>IFERROR(VLOOKUP(VENTAS[[#This Row],[Código del producto Vendido]],STOCK[],16,FALSE)*VENTAS[[#This Row],[Cantidad]] + VLOOKUP(VENTAS[[#This Row],[Código del producto Vendido]],STOCK[],19,FALSE)*VENTAS[[#This Row],[Cantidad]],VENTAS[[#This Row],[Total]])</f>
        <v>14.29</v>
      </c>
      <c r="L365" s="6">
        <f>VENTAS[[#This Row],[Total]]-VENTAS[[#This Row],[Comisión 10%]]-VENTAS[[#This Row],[Costo SIN Comision]]</f>
        <v>10.71</v>
      </c>
      <c r="M365" s="6"/>
    </row>
    <row r="366" spans="1:13" ht="14" x14ac:dyDescent="0.15">
      <c r="A366" s="29">
        <v>45133</v>
      </c>
      <c r="E366" s="4" t="s">
        <v>1004</v>
      </c>
      <c r="F366" s="2" t="str">
        <f>IFERROR(VLOOKUP(VENTAS[[#This Row],[Código del producto Vendido]],STOCK[],5,FALSE),"-")</f>
        <v>Short de mezclilla oscura con doblez</v>
      </c>
      <c r="G366" s="2">
        <v>1</v>
      </c>
      <c r="H366" s="6">
        <v>25</v>
      </c>
      <c r="I366" s="6">
        <f>VENTAS[[#This Row],[Cantidad]]*VENTAS[[#This Row],[Precio Venta]]</f>
        <v>25</v>
      </c>
      <c r="J366" s="6">
        <f>IF(VENTAS[[#This Row],[Nombre del Gestor]]&gt;1,  VENTAS[[#This Row],[Total]]*10%, 0)</f>
        <v>0</v>
      </c>
      <c r="K366" s="6">
        <f>IFERROR(VLOOKUP(VENTAS[[#This Row],[Código del producto Vendido]],STOCK[],16,FALSE)*VENTAS[[#This Row],[Cantidad]] + VLOOKUP(VENTAS[[#This Row],[Código del producto Vendido]],STOCK[],19,FALSE)*VENTAS[[#This Row],[Cantidad]],VENTAS[[#This Row],[Total]])</f>
        <v>14.29</v>
      </c>
      <c r="L366" s="6">
        <f>VENTAS[[#This Row],[Total]]-VENTAS[[#This Row],[Comisión 10%]]-VENTAS[[#This Row],[Costo SIN Comision]]</f>
        <v>10.71</v>
      </c>
      <c r="M366" s="6"/>
    </row>
    <row r="367" spans="1:13" ht="14" x14ac:dyDescent="0.15">
      <c r="A367" s="28">
        <v>45133</v>
      </c>
      <c r="E367" s="4" t="s">
        <v>1092</v>
      </c>
      <c r="F367" s="2" t="str">
        <f>IFERROR(VLOOKUP(VENTAS[[#This Row],[Código del producto Vendido]],STOCK[],5,FALSE),"-")</f>
        <v>Top de cuello V con encaje</v>
      </c>
      <c r="G367" s="2">
        <v>1</v>
      </c>
      <c r="H367" s="6">
        <v>12</v>
      </c>
      <c r="I367" s="6">
        <f>VENTAS[[#This Row],[Cantidad]]*VENTAS[[#This Row],[Precio Venta]]</f>
        <v>12</v>
      </c>
      <c r="J367" s="6">
        <f>IF(VENTAS[[#This Row],[Nombre del Gestor]]&gt;1,  VENTAS[[#This Row],[Total]]*10%, 0)</f>
        <v>0</v>
      </c>
      <c r="K367" s="6">
        <f>IFERROR(VLOOKUP(VENTAS[[#This Row],[Código del producto Vendido]],STOCK[],16,FALSE)*VENTAS[[#This Row],[Cantidad]] + VLOOKUP(VENTAS[[#This Row],[Código del producto Vendido]],STOCK[],19,FALSE)*VENTAS[[#This Row],[Cantidad]],VENTAS[[#This Row],[Total]])</f>
        <v>7.97</v>
      </c>
      <c r="L367" s="6">
        <f>VENTAS[[#This Row],[Total]]-VENTAS[[#This Row],[Comisión 10%]]-VENTAS[[#This Row],[Costo SIN Comision]]</f>
        <v>4.03</v>
      </c>
      <c r="M367" s="6"/>
    </row>
    <row r="368" spans="1:13" s="14" customFormat="1" ht="17" customHeight="1" x14ac:dyDescent="0.15">
      <c r="A368" s="42">
        <v>45135</v>
      </c>
      <c r="B368" s="43" t="s">
        <v>1132</v>
      </c>
      <c r="C368" s="44"/>
      <c r="D368" s="44"/>
      <c r="E368" s="45" t="s">
        <v>1054</v>
      </c>
      <c r="F368" s="46" t="str">
        <f>IFERROR(VLOOKUP(VENTAS[[#This Row],[Código del producto Vendido]],STOCK[],5,FALSE),"-")</f>
        <v xml:space="preserve">Short elegante de pierna ancha con doblez </v>
      </c>
      <c r="G368" s="46">
        <v>1</v>
      </c>
      <c r="H368" s="47">
        <v>20</v>
      </c>
      <c r="I368" s="47">
        <f>VENTAS[[#This Row],[Cantidad]]*VENTAS[[#This Row],[Precio Venta]]</f>
        <v>20</v>
      </c>
      <c r="J368" s="47">
        <f>IF(VENTAS[[#This Row],[Nombre del Gestor]]&gt;1,  VENTAS[[#This Row],[Total]]*10%, 0)</f>
        <v>0</v>
      </c>
      <c r="K368" s="6">
        <f>IFERROR(VLOOKUP(VENTAS[[#This Row],[Código del producto Vendido]],STOCK[],16,FALSE)*VENTAS[[#This Row],[Cantidad]] + VLOOKUP(VENTAS[[#This Row],[Código del producto Vendido]],STOCK[],19,FALSE)*VENTAS[[#This Row],[Cantidad]],VENTAS[[#This Row],[Total]])</f>
        <v>14.37</v>
      </c>
      <c r="L368" s="6">
        <f>VENTAS[[#This Row],[Total]]-VENTAS[[#This Row],[Comisión 10%]]-VENTAS[[#This Row],[Costo SIN Comision]]</f>
        <v>5.6300000000000008</v>
      </c>
      <c r="M368" s="16"/>
    </row>
    <row r="369" spans="1:13" ht="14" x14ac:dyDescent="0.15">
      <c r="A369" s="29">
        <v>45135</v>
      </c>
      <c r="E369" s="4" t="s">
        <v>745</v>
      </c>
      <c r="F369" s="2" t="str">
        <f>IFERROR(VLOOKUP(VENTAS[[#This Row],[Código del producto Vendido]],STOCK[],5,FALSE),"-")</f>
        <v>Camiseta corta de manga farol</v>
      </c>
      <c r="G369" s="2">
        <v>1</v>
      </c>
      <c r="H369" s="6">
        <v>10</v>
      </c>
      <c r="I369" s="6">
        <f>VENTAS[[#This Row],[Cantidad]]*VENTAS[[#This Row],[Precio Venta]]</f>
        <v>10</v>
      </c>
      <c r="J369" s="6">
        <f>IF(VENTAS[[#This Row],[Nombre del Gestor]]&gt;1,  VENTAS[[#This Row],[Total]]*10%, 0)</f>
        <v>0</v>
      </c>
      <c r="K369" s="6">
        <f>IFERROR(VLOOKUP(VENTAS[[#This Row],[Código del producto Vendido]],STOCK[],16,FALSE)*VENTAS[[#This Row],[Cantidad]] + VLOOKUP(VENTAS[[#This Row],[Código del producto Vendido]],STOCK[],19,FALSE)*VENTAS[[#This Row],[Cantidad]],VENTAS[[#This Row],[Total]])</f>
        <v>5.7350000000000003</v>
      </c>
      <c r="L369" s="6">
        <f>VENTAS[[#This Row],[Total]]-VENTAS[[#This Row],[Comisión 10%]]-VENTAS[[#This Row],[Costo SIN Comision]]</f>
        <v>4.2649999999999997</v>
      </c>
      <c r="M369" s="6"/>
    </row>
    <row r="370" spans="1:13" ht="14" x14ac:dyDescent="0.15">
      <c r="A370" s="31">
        <v>45135</v>
      </c>
      <c r="E370" s="4" t="s">
        <v>1040</v>
      </c>
      <c r="F370" s="2" t="str">
        <f>IFERROR(VLOOKUP(VENTAS[[#This Row],[Código del producto Vendido]],STOCK[],5,FALSE),"-")</f>
        <v>Pantaloneta roja</v>
      </c>
      <c r="G370" s="2">
        <v>1</v>
      </c>
      <c r="H370" s="6">
        <v>20</v>
      </c>
      <c r="I370" s="6">
        <f>VENTAS[[#This Row],[Cantidad]]*VENTAS[[#This Row],[Precio Venta]]</f>
        <v>20</v>
      </c>
      <c r="J370" s="6">
        <f>IF(VENTAS[[#This Row],[Nombre del Gestor]]&gt;1,  VENTAS[[#This Row],[Total]]*10%, 0)</f>
        <v>0</v>
      </c>
      <c r="K370" s="6">
        <f>IFERROR(VLOOKUP(VENTAS[[#This Row],[Código del producto Vendido]],STOCK[],16,FALSE)*VENTAS[[#This Row],[Cantidad]] + VLOOKUP(VENTAS[[#This Row],[Código del producto Vendido]],STOCK[],19,FALSE)*VENTAS[[#This Row],[Cantidad]],VENTAS[[#This Row],[Total]])</f>
        <v>13.36</v>
      </c>
      <c r="L370" s="6">
        <f>VENTAS[[#This Row],[Total]]-VENTAS[[#This Row],[Comisión 10%]]-VENTAS[[#This Row],[Costo SIN Comision]]</f>
        <v>6.6400000000000006</v>
      </c>
      <c r="M370" s="6"/>
    </row>
    <row r="371" spans="1:13" ht="14" x14ac:dyDescent="0.15">
      <c r="A371" s="31">
        <v>45137</v>
      </c>
      <c r="E371" s="4" t="s">
        <v>781</v>
      </c>
      <c r="F371" s="2" t="str">
        <f>IFERROR(VLOOKUP(VENTAS[[#This Row],[Código del producto Vendido]],STOCK[],5,FALSE),"-")</f>
        <v>Top acanalado sin mangas</v>
      </c>
      <c r="G371" s="2">
        <v>1</v>
      </c>
      <c r="H371" s="6">
        <v>10</v>
      </c>
      <c r="I371" s="6">
        <f>VENTAS[[#This Row],[Cantidad]]*VENTAS[[#This Row],[Precio Venta]]</f>
        <v>10</v>
      </c>
      <c r="J371" s="6">
        <f>IF(VENTAS[[#This Row],[Nombre del Gestor]]&gt;1,  VENTAS[[#This Row],[Total]]*10%, 0)</f>
        <v>0</v>
      </c>
      <c r="K371" s="6">
        <f>IFERROR(VLOOKUP(VENTAS[[#This Row],[Código del producto Vendido]],STOCK[],16,FALSE)*VENTAS[[#This Row],[Cantidad]] + VLOOKUP(VENTAS[[#This Row],[Código del producto Vendido]],STOCK[],19,FALSE)*VENTAS[[#This Row],[Cantidad]],VENTAS[[#This Row],[Total]])</f>
        <v>5.0222222222222221</v>
      </c>
      <c r="L371" s="6">
        <f>VENTAS[[#This Row],[Total]]-VENTAS[[#This Row],[Comisión 10%]]-VENTAS[[#This Row],[Costo SIN Comision]]</f>
        <v>4.9777777777777779</v>
      </c>
      <c r="M371" s="6"/>
    </row>
    <row r="372" spans="1:13" ht="14" x14ac:dyDescent="0.15">
      <c r="A372" s="31">
        <v>45137</v>
      </c>
      <c r="E372" s="4" t="s">
        <v>1002</v>
      </c>
      <c r="F372" s="2" t="str">
        <f>IFERROR(VLOOKUP(VENTAS[[#This Row],[Código del producto Vendido]],STOCK[],5,FALSE),"-")</f>
        <v>Pezoneras de silicona</v>
      </c>
      <c r="G372" s="2">
        <v>2</v>
      </c>
      <c r="H372" s="6">
        <v>6</v>
      </c>
      <c r="I372" s="6">
        <f>VENTAS[[#This Row],[Cantidad]]*VENTAS[[#This Row],[Precio Venta]]</f>
        <v>12</v>
      </c>
      <c r="J372" s="6">
        <f>IF(VENTAS[[#This Row],[Nombre del Gestor]]&gt;1,  VENTAS[[#This Row],[Total]]*10%, 0)</f>
        <v>0</v>
      </c>
      <c r="K372" s="6">
        <f>IFERROR(VLOOKUP(VENTAS[[#This Row],[Código del producto Vendido]],STOCK[],16,FALSE)*VENTAS[[#This Row],[Cantidad]] + VLOOKUP(VENTAS[[#This Row],[Código del producto Vendido]],STOCK[],19,FALSE)*VENTAS[[#This Row],[Cantidad]],VENTAS[[#This Row],[Total]])</f>
        <v>4.0600000000000005</v>
      </c>
      <c r="L372" s="6">
        <f>VENTAS[[#This Row],[Total]]-VENTAS[[#This Row],[Comisión 10%]]-VENTAS[[#This Row],[Costo SIN Comision]]</f>
        <v>7.9399999999999995</v>
      </c>
      <c r="M372" s="6"/>
    </row>
    <row r="373" spans="1:13" ht="14" x14ac:dyDescent="0.15">
      <c r="A373" s="31">
        <v>45137</v>
      </c>
      <c r="E373" s="4" t="s">
        <v>1018</v>
      </c>
      <c r="F373" s="2" t="str">
        <f>IFERROR(VLOOKUP(VENTAS[[#This Row],[Código del producto Vendido]],STOCK[],5,FALSE),"-")</f>
        <v>Short de mezclilla clara con doblez</v>
      </c>
      <c r="G373" s="2">
        <v>1</v>
      </c>
      <c r="H373" s="6">
        <v>25</v>
      </c>
      <c r="I373" s="6">
        <f>VENTAS[[#This Row],[Cantidad]]*VENTAS[[#This Row],[Precio Venta]]</f>
        <v>25</v>
      </c>
      <c r="J373" s="6">
        <f>IF(VENTAS[[#This Row],[Nombre del Gestor]]&gt;1,  VENTAS[[#This Row],[Total]]*10%, 0)</f>
        <v>0</v>
      </c>
      <c r="K373" s="6">
        <f>IFERROR(VLOOKUP(VENTAS[[#This Row],[Código del producto Vendido]],STOCK[],16,FALSE)*VENTAS[[#This Row],[Cantidad]] + VLOOKUP(VENTAS[[#This Row],[Código del producto Vendido]],STOCK[],19,FALSE)*VENTAS[[#This Row],[Cantidad]],VENTAS[[#This Row],[Total]])</f>
        <v>14.29</v>
      </c>
      <c r="L373" s="6">
        <f>VENTAS[[#This Row],[Total]]-VENTAS[[#This Row],[Comisión 10%]]-VENTAS[[#This Row],[Costo SIN Comision]]</f>
        <v>10.71</v>
      </c>
      <c r="M373" s="6"/>
    </row>
    <row r="374" spans="1:13" ht="14" x14ac:dyDescent="0.15">
      <c r="A374" s="31">
        <v>45137</v>
      </c>
      <c r="E374" s="4" t="s">
        <v>1091</v>
      </c>
      <c r="F374" s="2" t="str">
        <f>IFERROR(VLOOKUP(VENTAS[[#This Row],[Código del producto Vendido]],STOCK[],5,FALSE),"-")</f>
        <v>Top blanco cuello V con encaje</v>
      </c>
      <c r="G374" s="2">
        <v>1</v>
      </c>
      <c r="H374" s="6">
        <v>12</v>
      </c>
      <c r="I374" s="6">
        <f>VENTAS[[#This Row],[Cantidad]]*VENTAS[[#This Row],[Precio Venta]]</f>
        <v>12</v>
      </c>
      <c r="J374" s="6">
        <f>IF(VENTAS[[#This Row],[Nombre del Gestor]]&gt;1,  VENTAS[[#This Row],[Total]]*10%, 0)</f>
        <v>0</v>
      </c>
      <c r="K374" s="6">
        <f>IFERROR(VLOOKUP(VENTAS[[#This Row],[Código del producto Vendido]],STOCK[],16,FALSE)*VENTAS[[#This Row],[Cantidad]] + VLOOKUP(VENTAS[[#This Row],[Código del producto Vendido]],STOCK[],19,FALSE)*VENTAS[[#This Row],[Cantidad]],VENTAS[[#This Row],[Total]])</f>
        <v>7.97</v>
      </c>
      <c r="L374" s="6">
        <f>VENTAS[[#This Row],[Total]]-VENTAS[[#This Row],[Comisión 10%]]-VENTAS[[#This Row],[Costo SIN Comision]]</f>
        <v>4.03</v>
      </c>
      <c r="M374" s="6"/>
    </row>
    <row r="375" spans="1:13" ht="15" customHeight="1" x14ac:dyDescent="0.15">
      <c r="A375" s="31">
        <v>45138</v>
      </c>
      <c r="E375" s="4" t="s">
        <v>864</v>
      </c>
      <c r="F375" s="2" t="str">
        <f>IFERROR(VLOOKUP(VENTAS[[#This Row],[Código del producto Vendido]],STOCK[],5,FALSE),"-")</f>
        <v>Vestido de lunares</v>
      </c>
      <c r="G375" s="2">
        <v>1</v>
      </c>
      <c r="H375" s="6">
        <v>22</v>
      </c>
      <c r="I375" s="6">
        <f>VENTAS[[#This Row],[Cantidad]]*VENTAS[[#This Row],[Precio Venta]]</f>
        <v>22</v>
      </c>
      <c r="J375" s="6">
        <f>IF(VENTAS[[#This Row],[Nombre del Gestor]]&gt;1,  VENTAS[[#This Row],[Total]]*10%, 0)</f>
        <v>0</v>
      </c>
      <c r="K375" s="6">
        <f>IFERROR(VLOOKUP(VENTAS[[#This Row],[Código del producto Vendido]],STOCK[],16,FALSE)*VENTAS[[#This Row],[Cantidad]] + VLOOKUP(VENTAS[[#This Row],[Código del producto Vendido]],STOCK[],19,FALSE)*VENTAS[[#This Row],[Cantidad]],VENTAS[[#This Row],[Total]])</f>
        <v>13.911363636363635</v>
      </c>
      <c r="L375" s="6">
        <f>VENTAS[[#This Row],[Total]]-VENTAS[[#This Row],[Comisión 10%]]-VENTAS[[#This Row],[Costo SIN Comision]]</f>
        <v>8.0886363636363647</v>
      </c>
      <c r="M375" s="6"/>
    </row>
    <row r="376" spans="1:13" s="20" customFormat="1" ht="14" x14ac:dyDescent="0.15">
      <c r="A376" s="32"/>
      <c r="B376"/>
      <c r="C376"/>
      <c r="D376"/>
      <c r="E376" s="4" t="s">
        <v>784</v>
      </c>
      <c r="F376" s="2" t="str">
        <f>IFERROR(VLOOKUP(VENTAS[[#This Row],[Código del producto Vendido]],STOCK[],5,FALSE),"-")</f>
        <v>Vestido corto azul real</v>
      </c>
      <c r="G376" s="2">
        <v>1</v>
      </c>
      <c r="H376" s="6">
        <v>19</v>
      </c>
      <c r="I376" s="6">
        <f>VENTAS[[#This Row],[Cantidad]]*VENTAS[[#This Row],[Precio Venta]]</f>
        <v>19</v>
      </c>
      <c r="J376" s="6">
        <f>IF(VENTAS[[#This Row],[Nombre del Gestor]]&gt;1,  VENTAS[[#This Row],[Total]]*10%, 0)</f>
        <v>0</v>
      </c>
      <c r="K376" s="6">
        <f>IFERROR(VLOOKUP(VENTAS[[#This Row],[Código del producto Vendido]],STOCK[],16,FALSE)*VENTAS[[#This Row],[Cantidad]] + VLOOKUP(VENTAS[[#This Row],[Código del producto Vendido]],STOCK[],19,FALSE)*VENTAS[[#This Row],[Cantidad]],VENTAS[[#This Row],[Total]])</f>
        <v>11.944444444444445</v>
      </c>
      <c r="L376" s="6">
        <f>VENTAS[[#This Row],[Total]]-VENTAS[[#This Row],[Comisión 10%]]-VENTAS[[#This Row],[Costo SIN Comision]]</f>
        <v>7.0555555555555554</v>
      </c>
      <c r="M376" s="65"/>
    </row>
    <row r="377" spans="1:13" s="20" customFormat="1" ht="14" x14ac:dyDescent="0.15">
      <c r="A377" s="32"/>
      <c r="B377"/>
      <c r="C377"/>
      <c r="D377"/>
      <c r="E377" s="4" t="s">
        <v>785</v>
      </c>
      <c r="F377" s="2" t="str">
        <f>IFERROR(VLOOKUP(VENTAS[[#This Row],[Código del producto Vendido]],STOCK[],5,FALSE),"-")</f>
        <v>Vestido corto azul real</v>
      </c>
      <c r="G377" s="2">
        <v>1</v>
      </c>
      <c r="H377" s="6">
        <v>18</v>
      </c>
      <c r="I377" s="6">
        <f>VENTAS[[#This Row],[Cantidad]]*VENTAS[[#This Row],[Precio Venta]]</f>
        <v>18</v>
      </c>
      <c r="J377" s="6">
        <f>IF(VENTAS[[#This Row],[Nombre del Gestor]]&gt;1,  VENTAS[[#This Row],[Total]]*10%, 0)</f>
        <v>0</v>
      </c>
      <c r="K377" s="6">
        <f>IFERROR(VLOOKUP(VENTAS[[#This Row],[Código del producto Vendido]],STOCK[],16,FALSE)*VENTAS[[#This Row],[Cantidad]] + VLOOKUP(VENTAS[[#This Row],[Código del producto Vendido]],STOCK[],19,FALSE)*VENTAS[[#This Row],[Cantidad]],VENTAS[[#This Row],[Total]])</f>
        <v>11.944444444444445</v>
      </c>
      <c r="L377" s="6">
        <f>VENTAS[[#This Row],[Total]]-VENTAS[[#This Row],[Comisión 10%]]-VENTAS[[#This Row],[Costo SIN Comision]]</f>
        <v>6.0555555555555554</v>
      </c>
      <c r="M377" s="65"/>
    </row>
    <row r="378" spans="1:13" ht="14" x14ac:dyDescent="0.15">
      <c r="A378" s="32"/>
      <c r="E378" s="4" t="s">
        <v>216</v>
      </c>
      <c r="F378" s="2" t="str">
        <f>IFERROR(VLOOKUP(VENTAS[[#This Row],[Código del producto Vendido]],STOCK[],5,FALSE),"-")</f>
        <v>Top acanalado sin mangas</v>
      </c>
      <c r="G378" s="2">
        <v>1</v>
      </c>
      <c r="H378" s="6">
        <v>12</v>
      </c>
      <c r="I378" s="6">
        <f>VENTAS[[#This Row],[Cantidad]]*VENTAS[[#This Row],[Precio Venta]]</f>
        <v>12</v>
      </c>
      <c r="J378" s="6">
        <f>IF(VENTAS[[#This Row],[Nombre del Gestor]]&gt;1,  VENTAS[[#This Row],[Total]]*10%, 0)</f>
        <v>0</v>
      </c>
      <c r="K378" s="6">
        <f>IFERROR(VLOOKUP(VENTAS[[#This Row],[Código del producto Vendido]],STOCK[],16,FALSE)*VENTAS[[#This Row],[Cantidad]] + VLOOKUP(VENTAS[[#This Row],[Código del producto Vendido]],STOCK[],19,FALSE)*VENTAS[[#This Row],[Cantidad]],VENTAS[[#This Row],[Total]])</f>
        <v>5.0222222222222221</v>
      </c>
      <c r="L378" s="6">
        <f>VENTAS[[#This Row],[Total]]-VENTAS[[#This Row],[Comisión 10%]]-VENTAS[[#This Row],[Costo SIN Comision]]</f>
        <v>6.9777777777777779</v>
      </c>
      <c r="M378" s="6"/>
    </row>
    <row r="379" spans="1:13" s="20" customFormat="1" ht="14" x14ac:dyDescent="0.15">
      <c r="A379" s="31">
        <v>45138</v>
      </c>
      <c r="B379"/>
      <c r="C379"/>
      <c r="D379"/>
      <c r="E379" s="4" t="s">
        <v>1057</v>
      </c>
      <c r="F379" s="2" t="str">
        <f>IFERROR(VLOOKUP(VENTAS[[#This Row],[Código del producto Vendido]],STOCK[],5,FALSE),"-")</f>
        <v>Cinturón negro con hebilla dorada</v>
      </c>
      <c r="G379" s="2">
        <v>1</v>
      </c>
      <c r="H379" s="6">
        <v>18</v>
      </c>
      <c r="I379" s="6">
        <f>VENTAS[[#This Row],[Cantidad]]*VENTAS[[#This Row],[Precio Venta]]</f>
        <v>18</v>
      </c>
      <c r="J379" s="6">
        <f>IF(VENTAS[[#This Row],[Nombre del Gestor]]&gt;1,  VENTAS[[#This Row],[Total]]*10%, 0)</f>
        <v>0</v>
      </c>
      <c r="K379" s="6">
        <f>IFERROR(VLOOKUP(VENTAS[[#This Row],[Código del producto Vendido]],STOCK[],16,FALSE)*VENTAS[[#This Row],[Cantidad]] + VLOOKUP(VENTAS[[#This Row],[Código del producto Vendido]],STOCK[],19,FALSE)*VENTAS[[#This Row],[Cantidad]],VENTAS[[#This Row],[Total]])</f>
        <v>4.6099999999999994</v>
      </c>
      <c r="L379" s="6">
        <f>VENTAS[[#This Row],[Total]]-VENTAS[[#This Row],[Comisión 10%]]-VENTAS[[#This Row],[Costo SIN Comision]]</f>
        <v>13.39</v>
      </c>
      <c r="M379" s="65"/>
    </row>
    <row r="380" spans="1:13" s="20" customFormat="1" ht="14" x14ac:dyDescent="0.15">
      <c r="A380" s="33"/>
      <c r="B380"/>
      <c r="C380"/>
      <c r="D380"/>
      <c r="E380" t="s">
        <v>912</v>
      </c>
      <c r="F380" t="str">
        <f>IFERROR(VLOOKUP(VENTAS[[#This Row],[Código del producto Vendido]],STOCK[],5,FALSE),"-")</f>
        <v>Jenas Ajustados Oscuro</v>
      </c>
      <c r="G380">
        <v>1</v>
      </c>
      <c r="H380" s="6">
        <v>35</v>
      </c>
      <c r="I380" s="6">
        <f>VENTAS[[#This Row],[Cantidad]]*VENTAS[[#This Row],[Precio Venta]]</f>
        <v>35</v>
      </c>
      <c r="J380" s="6">
        <f>IF(VENTAS[[#This Row],[Nombre del Gestor]]&gt;1,  VENTAS[[#This Row],[Total]]*10%, 0)</f>
        <v>0</v>
      </c>
      <c r="K380" s="6">
        <f>IFERROR(VLOOKUP(VENTAS[[#This Row],[Código del producto Vendido]],STOCK[],16,FALSE)*VENTAS[[#This Row],[Cantidad]] + VLOOKUP(VENTAS[[#This Row],[Código del producto Vendido]],STOCK[],19,FALSE)*VENTAS[[#This Row],[Cantidad]],VENTAS[[#This Row],[Total]])</f>
        <v>24.68181818181818</v>
      </c>
      <c r="L380" s="6">
        <f>VENTAS[[#This Row],[Total]]-VENTAS[[#This Row],[Comisión 10%]]-VENTAS[[#This Row],[Costo SIN Comision]]</f>
        <v>10.31818181818182</v>
      </c>
      <c r="M380" s="65"/>
    </row>
    <row r="381" spans="1:13" ht="14" x14ac:dyDescent="0.15">
      <c r="A381" s="33"/>
      <c r="E381" t="s">
        <v>870</v>
      </c>
      <c r="F381" t="str">
        <f>IFERROR(VLOOKUP(VENTAS[[#This Row],[Código del producto Vendido]],STOCK[],5,FALSE),"-")</f>
        <v>Bañador con zíper de pierna alta</v>
      </c>
      <c r="G381">
        <v>1</v>
      </c>
      <c r="H381" s="6">
        <v>28</v>
      </c>
      <c r="I381" s="6">
        <f>VENTAS[[#This Row],[Cantidad]]*VENTAS[[#This Row],[Precio Venta]]</f>
        <v>28</v>
      </c>
      <c r="J381" s="6">
        <f>IF(VENTAS[[#This Row],[Nombre del Gestor]]&gt;1,  VENTAS[[#This Row],[Total]]*10%, 0)</f>
        <v>0</v>
      </c>
      <c r="K381" s="6">
        <f>IFERROR(VLOOKUP(VENTAS[[#This Row],[Código del producto Vendido]],STOCK[],16,FALSE)*VENTAS[[#This Row],[Cantidad]] + VLOOKUP(VENTAS[[#This Row],[Código del producto Vendido]],STOCK[],19,FALSE)*VENTAS[[#This Row],[Cantidad]],VENTAS[[#This Row],[Total]])</f>
        <v>14.023181818181817</v>
      </c>
      <c r="L381" s="6">
        <f>VENTAS[[#This Row],[Total]]-VENTAS[[#This Row],[Comisión 10%]]-VENTAS[[#This Row],[Costo SIN Comision]]</f>
        <v>13.976818181818183</v>
      </c>
      <c r="M381" s="6"/>
    </row>
    <row r="382" spans="1:13" ht="14" x14ac:dyDescent="0.15">
      <c r="A382" s="33"/>
      <c r="E382" t="s">
        <v>861</v>
      </c>
      <c r="F382" t="str">
        <f>IFERROR(VLOOKUP(VENTAS[[#This Row],[Código del producto Vendido]],STOCK[],5,FALSE),"-")</f>
        <v>Bañador de pierna alta</v>
      </c>
      <c r="G382">
        <v>1</v>
      </c>
      <c r="H382" s="6">
        <v>28</v>
      </c>
      <c r="I382" s="6">
        <f>VENTAS[[#This Row],[Cantidad]]*VENTAS[[#This Row],[Precio Venta]]</f>
        <v>28</v>
      </c>
      <c r="J382" s="6">
        <f>IF(VENTAS[[#This Row],[Nombre del Gestor]]&gt;1,  VENTAS[[#This Row],[Total]]*10%, 0)</f>
        <v>0</v>
      </c>
      <c r="K382" s="6">
        <f>IFERROR(VLOOKUP(VENTAS[[#This Row],[Código del producto Vendido]],STOCK[],16,FALSE)*VENTAS[[#This Row],[Cantidad]] + VLOOKUP(VENTAS[[#This Row],[Código del producto Vendido]],STOCK[],19,FALSE)*VENTAS[[#This Row],[Cantidad]],VENTAS[[#This Row],[Total]])</f>
        <v>15.893181818181816</v>
      </c>
      <c r="L382" s="6">
        <f>VENTAS[[#This Row],[Total]]-VENTAS[[#This Row],[Comisión 10%]]-VENTAS[[#This Row],[Costo SIN Comision]]</f>
        <v>12.106818181818184</v>
      </c>
      <c r="M382" s="6"/>
    </row>
    <row r="383" spans="1:13" ht="14" x14ac:dyDescent="0.15">
      <c r="A383" s="33"/>
      <c r="E383" t="s">
        <v>859</v>
      </c>
      <c r="F383" t="str">
        <f>IFERROR(VLOOKUP(VENTAS[[#This Row],[Código del producto Vendido]],STOCK[],5,FALSE),"-")</f>
        <v>Bikini Floral</v>
      </c>
      <c r="G383">
        <v>1</v>
      </c>
      <c r="H383" s="6">
        <v>25</v>
      </c>
      <c r="I383" s="6">
        <f>VENTAS[[#This Row],[Cantidad]]*VENTAS[[#This Row],[Precio Venta]]</f>
        <v>25</v>
      </c>
      <c r="J383" s="6">
        <f>IF(VENTAS[[#This Row],[Nombre del Gestor]]&gt;1,  VENTAS[[#This Row],[Total]]*10%, 0)</f>
        <v>0</v>
      </c>
      <c r="K383" s="6">
        <f>IFERROR(VLOOKUP(VENTAS[[#This Row],[Código del producto Vendido]],STOCK[],16,FALSE)*VENTAS[[#This Row],[Cantidad]] + VLOOKUP(VENTAS[[#This Row],[Código del producto Vendido]],STOCK[],19,FALSE)*VENTAS[[#This Row],[Cantidad]],VENTAS[[#This Row],[Total]])</f>
        <v>17.512727272727272</v>
      </c>
      <c r="L383" s="6">
        <f>VENTAS[[#This Row],[Total]]-VENTAS[[#This Row],[Comisión 10%]]-VENTAS[[#This Row],[Costo SIN Comision]]</f>
        <v>7.4872727272727282</v>
      </c>
      <c r="M383" s="6"/>
    </row>
    <row r="384" spans="1:13" ht="14" x14ac:dyDescent="0.15">
      <c r="A384" s="33"/>
      <c r="E384" t="s">
        <v>845</v>
      </c>
      <c r="F384" t="str">
        <f>IFERROR(VLOOKUP(VENTAS[[#This Row],[Código del producto Vendido]],STOCK[],5,FALSE),"-")</f>
        <v>Braguitas invisibles</v>
      </c>
      <c r="G384">
        <v>3</v>
      </c>
      <c r="H384" s="6">
        <v>3</v>
      </c>
      <c r="I384" s="6">
        <f>VENTAS[[#This Row],[Cantidad]]*VENTAS[[#This Row],[Precio Venta]]</f>
        <v>9</v>
      </c>
      <c r="J384" s="6">
        <f>IF(VENTAS[[#This Row],[Nombre del Gestor]]&gt;1,  VENTAS[[#This Row],[Total]]*10%, 0)</f>
        <v>0</v>
      </c>
      <c r="K384" s="6">
        <f>IFERROR(VLOOKUP(VENTAS[[#This Row],[Código del producto Vendido]],STOCK[],16,FALSE)*VENTAS[[#This Row],[Cantidad]] + VLOOKUP(VENTAS[[#This Row],[Código del producto Vendido]],STOCK[],19,FALSE)*VENTAS[[#This Row],[Cantidad]],VENTAS[[#This Row],[Total]])</f>
        <v>5.9833333333333334</v>
      </c>
      <c r="L384" s="6">
        <f>VENTAS[[#This Row],[Total]]-VENTAS[[#This Row],[Comisión 10%]]-VENTAS[[#This Row],[Costo SIN Comision]]</f>
        <v>3.0166666666666666</v>
      </c>
      <c r="M384" s="6"/>
    </row>
    <row r="385" spans="1:13" ht="14" x14ac:dyDescent="0.15">
      <c r="A385" s="33"/>
      <c r="E385" t="s">
        <v>809</v>
      </c>
      <c r="F385" t="str">
        <f>IFERROR(VLOOKUP(VENTAS[[#This Row],[Código del producto Vendido]],STOCK[],5,FALSE),"-")</f>
        <v>Bañador atado a los lados</v>
      </c>
      <c r="G385">
        <v>1</v>
      </c>
      <c r="H385" s="6">
        <v>19</v>
      </c>
      <c r="I385" s="6">
        <f>VENTAS[[#This Row],[Cantidad]]*VENTAS[[#This Row],[Precio Venta]]</f>
        <v>19</v>
      </c>
      <c r="J385" s="6">
        <f>IF(VENTAS[[#This Row],[Nombre del Gestor]]&gt;1,  VENTAS[[#This Row],[Total]]*10%, 0)</f>
        <v>0</v>
      </c>
      <c r="K385" s="6">
        <f>IFERROR(VLOOKUP(VENTAS[[#This Row],[Código del producto Vendido]],STOCK[],16,FALSE)*VENTAS[[#This Row],[Cantidad]] + VLOOKUP(VENTAS[[#This Row],[Código del producto Vendido]],STOCK[],19,FALSE)*VENTAS[[#This Row],[Cantidad]],VENTAS[[#This Row],[Total]])</f>
        <v>12.833333333333334</v>
      </c>
      <c r="L385" s="6">
        <f>VENTAS[[#This Row],[Total]]-VENTAS[[#This Row],[Comisión 10%]]-VENTAS[[#This Row],[Costo SIN Comision]]</f>
        <v>6.1666666666666661</v>
      </c>
      <c r="M385" s="6"/>
    </row>
    <row r="386" spans="1:13" ht="14" x14ac:dyDescent="0.15">
      <c r="A386" s="34">
        <v>45138</v>
      </c>
      <c r="E386" s="4" t="s">
        <v>756</v>
      </c>
      <c r="F386" s="2" t="str">
        <f>IFERROR(VLOOKUP(VENTAS[[#This Row],[Código del producto Vendido]],STOCK[],5,FALSE),"-")</f>
        <v>Vestido con estampado floral</v>
      </c>
      <c r="G386" s="2">
        <v>1</v>
      </c>
      <c r="H386" s="6">
        <v>15</v>
      </c>
      <c r="I386" s="6">
        <f>VENTAS[[#This Row],[Cantidad]]*VENTAS[[#This Row],[Precio Venta]]</f>
        <v>15</v>
      </c>
      <c r="J386" s="6">
        <f>IF(VENTAS[[#This Row],[Nombre del Gestor]]&gt;1,  VENTAS[[#This Row],[Total]]*10%, 0)</f>
        <v>0</v>
      </c>
      <c r="K386" s="6">
        <f>IFERROR(VLOOKUP(VENTAS[[#This Row],[Código del producto Vendido]],STOCK[],16,FALSE)*VENTAS[[#This Row],[Cantidad]] + VLOOKUP(VENTAS[[#This Row],[Código del producto Vendido]],STOCK[],19,FALSE)*VENTAS[[#This Row],[Cantidad]],VENTAS[[#This Row],[Total]])</f>
        <v>10.722222222222221</v>
      </c>
      <c r="L386" s="6">
        <f>VENTAS[[#This Row],[Total]]-VENTAS[[#This Row],[Comisión 10%]]-VENTAS[[#This Row],[Costo SIN Comision]]</f>
        <v>4.2777777777777786</v>
      </c>
      <c r="M386" s="6"/>
    </row>
    <row r="387" spans="1:13" ht="14" x14ac:dyDescent="0.15">
      <c r="A387" s="35">
        <v>45138</v>
      </c>
      <c r="E387" s="4" t="s">
        <v>748</v>
      </c>
      <c r="F387" s="2" t="str">
        <f>IFERROR(VLOOKUP(VENTAS[[#This Row],[Código del producto Vendido]],STOCK[],5,FALSE),"-")</f>
        <v xml:space="preserve">Vestido pecho con fruncido </v>
      </c>
      <c r="G387" s="2">
        <v>1</v>
      </c>
      <c r="H387" s="6">
        <v>15</v>
      </c>
      <c r="I387" s="6">
        <f>VENTAS[[#This Row],[Cantidad]]*VENTAS[[#This Row],[Precio Venta]]</f>
        <v>15</v>
      </c>
      <c r="J387" s="6">
        <f>IF(VENTAS[[#This Row],[Nombre del Gestor]]&gt;1,  VENTAS[[#This Row],[Total]]*10%, 0)</f>
        <v>0</v>
      </c>
      <c r="K387" s="6">
        <f>IFERROR(VLOOKUP(VENTAS[[#This Row],[Código del producto Vendido]],STOCK[],16,FALSE)*VENTAS[[#This Row],[Cantidad]] + VLOOKUP(VENTAS[[#This Row],[Código del producto Vendido]],STOCK[],19,FALSE)*VENTAS[[#This Row],[Cantidad]],VENTAS[[#This Row],[Total]])</f>
        <v>10.722222222222221</v>
      </c>
      <c r="L387" s="6">
        <f>VENTAS[[#This Row],[Total]]-VENTAS[[#This Row],[Comisión 10%]]-VENTAS[[#This Row],[Costo SIN Comision]]</f>
        <v>4.2777777777777786</v>
      </c>
      <c r="M387" s="6"/>
    </row>
    <row r="388" spans="1:13" ht="14" x14ac:dyDescent="0.15">
      <c r="A388" s="33"/>
      <c r="E388" s="4" t="s">
        <v>699</v>
      </c>
      <c r="F388" s="2" t="str">
        <f>IFERROR(VLOOKUP(VENTAS[[#This Row],[Código del producto Vendido]],STOCK[],5,FALSE),"-")</f>
        <v>Vestido cruzado de lunares</v>
      </c>
      <c r="G388" s="2">
        <v>1</v>
      </c>
      <c r="H388" s="6">
        <v>15</v>
      </c>
      <c r="I388" s="6">
        <f>VENTAS[[#This Row],[Cantidad]]*VENTAS[[#This Row],[Precio Venta]]</f>
        <v>15</v>
      </c>
      <c r="J388" s="6">
        <f>IF(VENTAS[[#This Row],[Nombre del Gestor]]&gt;1,  VENTAS[[#This Row],[Total]]*10%, 0)</f>
        <v>0</v>
      </c>
      <c r="K388" s="6">
        <f>IFERROR(VLOOKUP(VENTAS[[#This Row],[Código del producto Vendido]],STOCK[],16,FALSE)*VENTAS[[#This Row],[Cantidad]] + VLOOKUP(VENTAS[[#This Row],[Código del producto Vendido]],STOCK[],19,FALSE)*VENTAS[[#This Row],[Cantidad]],VENTAS[[#This Row],[Total]])</f>
        <v>11.193333333333333</v>
      </c>
      <c r="L388" s="6">
        <f>VENTAS[[#This Row],[Total]]-VENTAS[[#This Row],[Comisión 10%]]-VENTAS[[#This Row],[Costo SIN Comision]]</f>
        <v>3.8066666666666666</v>
      </c>
      <c r="M388" s="6"/>
    </row>
    <row r="389" spans="1:13" ht="14" x14ac:dyDescent="0.15">
      <c r="A389" s="33"/>
      <c r="E389" s="4" t="s">
        <v>696</v>
      </c>
      <c r="F389" s="2" t="str">
        <f>IFERROR(VLOOKUP(VENTAS[[#This Row],[Código del producto Vendido]],STOCK[],5,FALSE),"-")</f>
        <v>Bañador bikini de manga raglán con cordón floral</v>
      </c>
      <c r="G389" s="2">
        <v>1</v>
      </c>
      <c r="H389" s="6">
        <v>25</v>
      </c>
      <c r="I389" s="6">
        <f>VENTAS[[#This Row],[Cantidad]]*VENTAS[[#This Row],[Precio Venta]]</f>
        <v>25</v>
      </c>
      <c r="J389" s="6">
        <f>IF(VENTAS[[#This Row],[Nombre del Gestor]]&gt;1,  VENTAS[[#This Row],[Total]]*10%, 0)</f>
        <v>0</v>
      </c>
      <c r="K389" s="6">
        <f>IFERROR(VLOOKUP(VENTAS[[#This Row],[Código del producto Vendido]],STOCK[],16,FALSE)*VENTAS[[#This Row],[Cantidad]] + VLOOKUP(VENTAS[[#This Row],[Código del producto Vendido]],STOCK[],19,FALSE)*VENTAS[[#This Row],[Cantidad]],VENTAS[[#This Row],[Total]])</f>
        <v>19.794444444444444</v>
      </c>
      <c r="L389" s="6">
        <f>VENTAS[[#This Row],[Total]]-VENTAS[[#This Row],[Comisión 10%]]-VENTAS[[#This Row],[Costo SIN Comision]]</f>
        <v>5.2055555555555557</v>
      </c>
      <c r="M389" s="6"/>
    </row>
    <row r="390" spans="1:13" ht="14" x14ac:dyDescent="0.15">
      <c r="A390" s="36"/>
      <c r="E390" s="4" t="s">
        <v>675</v>
      </c>
      <c r="F390" s="2" t="str">
        <f>IFERROR(VLOOKUP(VENTAS[[#This Row],[Código del producto Vendido]],STOCK[],5,FALSE),"-")</f>
        <v xml:space="preserve">Vestido Volante rígido Floral </v>
      </c>
      <c r="G390" s="2">
        <v>1</v>
      </c>
      <c r="H390" s="6">
        <v>25</v>
      </c>
      <c r="I390" s="6">
        <f>VENTAS[[#This Row],[Cantidad]]*VENTAS[[#This Row],[Precio Venta]]</f>
        <v>25</v>
      </c>
      <c r="J390" s="6">
        <f>IF(VENTAS[[#This Row],[Nombre del Gestor]]&gt;1,  VENTAS[[#This Row],[Total]]*10%, 0)</f>
        <v>0</v>
      </c>
      <c r="K390" s="6">
        <f>IFERROR(VLOOKUP(VENTAS[[#This Row],[Código del producto Vendido]],STOCK[],16,FALSE)*VENTAS[[#This Row],[Cantidad]] + VLOOKUP(VENTAS[[#This Row],[Código del producto Vendido]],STOCK[],19,FALSE)*VENTAS[[#This Row],[Cantidad]],VENTAS[[#This Row],[Total]])</f>
        <v>19.21</v>
      </c>
      <c r="L390" s="6">
        <f>VENTAS[[#This Row],[Total]]-VENTAS[[#This Row],[Comisión 10%]]-VENTAS[[#This Row],[Costo SIN Comision]]</f>
        <v>5.7899999999999991</v>
      </c>
      <c r="M390" s="6"/>
    </row>
    <row r="391" spans="1:13" ht="14" x14ac:dyDescent="0.15">
      <c r="A391" s="35">
        <v>45138</v>
      </c>
      <c r="E391" s="4" t="s">
        <v>675</v>
      </c>
      <c r="F391" s="2" t="str">
        <f>IFERROR(VLOOKUP(VENTAS[[#This Row],[Código del producto Vendido]],STOCK[],5,FALSE),"-")</f>
        <v xml:space="preserve">Vestido Volante rígido Floral </v>
      </c>
      <c r="G391" s="2">
        <v>1</v>
      </c>
      <c r="H391" s="6">
        <v>25</v>
      </c>
      <c r="I391" s="6">
        <f>VENTAS[[#This Row],[Cantidad]]*VENTAS[[#This Row],[Precio Venta]]</f>
        <v>25</v>
      </c>
      <c r="J391" s="6">
        <f>IF(VENTAS[[#This Row],[Nombre del Gestor]]&gt;1,  VENTAS[[#This Row],[Total]]*10%, 0)</f>
        <v>0</v>
      </c>
      <c r="K391" s="6">
        <f>IFERROR(VLOOKUP(VENTAS[[#This Row],[Código del producto Vendido]],STOCK[],16,FALSE)*VENTAS[[#This Row],[Cantidad]] + VLOOKUP(VENTAS[[#This Row],[Código del producto Vendido]],STOCK[],19,FALSE)*VENTAS[[#This Row],[Cantidad]],VENTAS[[#This Row],[Total]])</f>
        <v>19.21</v>
      </c>
      <c r="L391" s="6">
        <f>VENTAS[[#This Row],[Total]]-VENTAS[[#This Row],[Comisión 10%]]-VENTAS[[#This Row],[Costo SIN Comision]]</f>
        <v>5.7899999999999991</v>
      </c>
      <c r="M391" s="6"/>
    </row>
    <row r="392" spans="1:13" ht="14" x14ac:dyDescent="0.15">
      <c r="A392" s="34">
        <v>45138</v>
      </c>
      <c r="E392" s="4" t="s">
        <v>568</v>
      </c>
      <c r="F392" s="2" t="str">
        <f>IFERROR(VLOOKUP(VENTAS[[#This Row],[Código del producto Vendido]],STOCK[],5,FALSE),"-")</f>
        <v>Bikini con cordón lateral</v>
      </c>
      <c r="G392" s="2">
        <v>1</v>
      </c>
      <c r="H392" s="6">
        <v>22</v>
      </c>
      <c r="I392" s="6">
        <f>VENTAS[[#This Row],[Cantidad]]*VENTAS[[#This Row],[Precio Venta]]</f>
        <v>22</v>
      </c>
      <c r="J392" s="6">
        <f>IF(VENTAS[[#This Row],[Nombre del Gestor]]&gt;1,  VENTAS[[#This Row],[Total]]*10%, 0)</f>
        <v>0</v>
      </c>
      <c r="K392" s="6">
        <f>IFERROR(VLOOKUP(VENTAS[[#This Row],[Código del producto Vendido]],STOCK[],16,FALSE)*VENTAS[[#This Row],[Cantidad]] + VLOOKUP(VENTAS[[#This Row],[Código del producto Vendido]],STOCK[],19,FALSE)*VENTAS[[#This Row],[Cantidad]],VENTAS[[#This Row],[Total]])</f>
        <v>14.75</v>
      </c>
      <c r="L392" s="6">
        <f>VENTAS[[#This Row],[Total]]-VENTAS[[#This Row],[Comisión 10%]]-VENTAS[[#This Row],[Costo SIN Comision]]</f>
        <v>7.25</v>
      </c>
      <c r="M392" s="6"/>
    </row>
    <row r="393" spans="1:13" ht="14" x14ac:dyDescent="0.15">
      <c r="A393" s="35">
        <v>45138</v>
      </c>
      <c r="E393" s="4" t="s">
        <v>746</v>
      </c>
      <c r="F393" s="2" t="str">
        <f>IFERROR(VLOOKUP(VENTAS[[#This Row],[Código del producto Vendido]],STOCK[],5,FALSE),"-")</f>
        <v>Camiseta corta de manga farol</v>
      </c>
      <c r="G393" s="2">
        <v>1</v>
      </c>
      <c r="H393" s="6">
        <v>10</v>
      </c>
      <c r="I393" s="6">
        <f>VENTAS[[#This Row],[Cantidad]]*VENTAS[[#This Row],[Precio Venta]]</f>
        <v>10</v>
      </c>
      <c r="J393" s="6">
        <f>IF(VENTAS[[#This Row],[Nombre del Gestor]]&gt;1,  VENTAS[[#This Row],[Total]]*10%, 0)</f>
        <v>0</v>
      </c>
      <c r="K393" s="6">
        <f>IFERROR(VLOOKUP(VENTAS[[#This Row],[Código del producto Vendido]],STOCK[],16,FALSE)*VENTAS[[#This Row],[Cantidad]] + VLOOKUP(VENTAS[[#This Row],[Código del producto Vendido]],STOCK[],19,FALSE)*VENTAS[[#This Row],[Cantidad]],VENTAS[[#This Row],[Total]])</f>
        <v>5.7350000000000003</v>
      </c>
      <c r="L393" s="6">
        <f>VENTAS[[#This Row],[Total]]-VENTAS[[#This Row],[Comisión 10%]]-VENTAS[[#This Row],[Costo SIN Comision]]</f>
        <v>4.2649999999999997</v>
      </c>
      <c r="M393" s="6"/>
    </row>
    <row r="394" spans="1:13" ht="14" x14ac:dyDescent="0.15">
      <c r="A394" s="37"/>
      <c r="E394" s="4" t="s">
        <v>715</v>
      </c>
      <c r="F394" s="2" t="str">
        <f>IFERROR(VLOOKUP(VENTAS[[#This Row],[Código del producto Vendido]],STOCK[],5,FALSE),"-")</f>
        <v>Set 3 piezas bikini</v>
      </c>
      <c r="G394" s="2">
        <v>1</v>
      </c>
      <c r="H394" s="6">
        <v>24</v>
      </c>
      <c r="I394" s="6">
        <f>VENTAS[[#This Row],[Cantidad]]*VENTAS[[#This Row],[Precio Venta]]</f>
        <v>24</v>
      </c>
      <c r="J394" s="6">
        <f>IF(VENTAS[[#This Row],[Nombre del Gestor]]&gt;1,  VENTAS[[#This Row],[Total]]*10%, 0)</f>
        <v>0</v>
      </c>
      <c r="K394" s="6">
        <f>IFERROR(VLOOKUP(VENTAS[[#This Row],[Código del producto Vendido]],STOCK[],16,FALSE)*VENTAS[[#This Row],[Cantidad]] + VLOOKUP(VENTAS[[#This Row],[Código del producto Vendido]],STOCK[],19,FALSE)*VENTAS[[#This Row],[Cantidad]],VENTAS[[#This Row],[Total]])</f>
        <v>16.044444444444444</v>
      </c>
      <c r="L394" s="6">
        <f>VENTAS[[#This Row],[Total]]-VENTAS[[#This Row],[Comisión 10%]]-VENTAS[[#This Row],[Costo SIN Comision]]</f>
        <v>7.9555555555555557</v>
      </c>
      <c r="M394" s="6"/>
    </row>
    <row r="395" spans="1:13" ht="14" x14ac:dyDescent="0.15">
      <c r="A395" s="38"/>
      <c r="E395" s="4" t="s">
        <v>567</v>
      </c>
      <c r="F395" s="2" t="str">
        <f>IFERROR(VLOOKUP(VENTAS[[#This Row],[Código del producto Vendido]],STOCK[],5,FALSE),"-")</f>
        <v>Pareo pantalón de malla</v>
      </c>
      <c r="G395" s="2">
        <v>1</v>
      </c>
      <c r="H395" s="6">
        <v>15</v>
      </c>
      <c r="I395" s="6">
        <f>VENTAS[[#This Row],[Cantidad]]*VENTAS[[#This Row],[Precio Venta]]</f>
        <v>15</v>
      </c>
      <c r="J395" s="6">
        <f>IF(VENTAS[[#This Row],[Nombre del Gestor]]&gt;1,  VENTAS[[#This Row],[Total]]*10%, 0)</f>
        <v>0</v>
      </c>
      <c r="K395" s="6">
        <f>IFERROR(VLOOKUP(VENTAS[[#This Row],[Código del producto Vendido]],STOCK[],16,FALSE)*VENTAS[[#This Row],[Cantidad]] + VLOOKUP(VENTAS[[#This Row],[Código del producto Vendido]],STOCK[],19,FALSE)*VENTAS[[#This Row],[Cantidad]],VENTAS[[#This Row],[Total]])</f>
        <v>9.3605555555555551</v>
      </c>
      <c r="L395" s="6">
        <f>VENTAS[[#This Row],[Total]]-VENTAS[[#This Row],[Comisión 10%]]-VENTAS[[#This Row],[Costo SIN Comision]]</f>
        <v>5.6394444444444449</v>
      </c>
      <c r="M395" s="6"/>
    </row>
    <row r="396" spans="1:13" ht="14" x14ac:dyDescent="0.15">
      <c r="A396" s="37"/>
      <c r="E396" s="4" t="s">
        <v>572</v>
      </c>
      <c r="F396" s="2" t="str">
        <f>IFERROR(VLOOKUP(VENTAS[[#This Row],[Código del producto Vendido]],STOCK[],5,FALSE),"-")</f>
        <v>Bikini Elegante con Herrajes</v>
      </c>
      <c r="G396" s="2">
        <v>1</v>
      </c>
      <c r="H396" s="6">
        <v>18</v>
      </c>
      <c r="I396" s="6">
        <f>VENTAS[[#This Row],[Cantidad]]*VENTAS[[#This Row],[Precio Venta]]</f>
        <v>18</v>
      </c>
      <c r="J396" s="6">
        <f>IF(VENTAS[[#This Row],[Nombre del Gestor]]&gt;1,  VENTAS[[#This Row],[Total]]*10%, 0)</f>
        <v>0</v>
      </c>
      <c r="K396" s="6">
        <f>IFERROR(VLOOKUP(VENTAS[[#This Row],[Código del producto Vendido]],STOCK[],16,FALSE)*VENTAS[[#This Row],[Cantidad]] + VLOOKUP(VENTAS[[#This Row],[Código del producto Vendido]],STOCK[],19,FALSE)*VENTAS[[#This Row],[Cantidad]],VENTAS[[#This Row],[Total]])</f>
        <v>12.697222222222221</v>
      </c>
      <c r="L396" s="6">
        <f>VENTAS[[#This Row],[Total]]-VENTAS[[#This Row],[Comisión 10%]]-VENTAS[[#This Row],[Costo SIN Comision]]</f>
        <v>5.3027777777777789</v>
      </c>
      <c r="M396" s="6"/>
    </row>
    <row r="397" spans="1:13" ht="14" x14ac:dyDescent="0.15">
      <c r="A397" s="38"/>
      <c r="C397" s="4" t="s">
        <v>1135</v>
      </c>
      <c r="D397" s="4"/>
      <c r="E397" s="4" t="s">
        <v>686</v>
      </c>
      <c r="F397" s="2" t="str">
        <f>IFERROR(VLOOKUP(VENTAS[[#This Row],[Código del producto Vendido]],STOCK[],5,FALSE),"-")</f>
        <v xml:space="preserve">Mono Bohemio con cinturón </v>
      </c>
      <c r="G397" s="2">
        <v>1</v>
      </c>
      <c r="H397" s="6">
        <v>15</v>
      </c>
      <c r="I397" s="6">
        <f>VENTAS[[#This Row],[Cantidad]]*VENTAS[[#This Row],[Precio Venta]]</f>
        <v>15</v>
      </c>
      <c r="J397" s="6">
        <f>IF(VENTAS[[#This Row],[Nombre del Gestor]]&gt;1,  VENTAS[[#This Row],[Total]]*10%, 0)</f>
        <v>0</v>
      </c>
      <c r="K397" s="6">
        <f>IFERROR(VLOOKUP(VENTAS[[#This Row],[Código del producto Vendido]],STOCK[],16,FALSE)*VENTAS[[#This Row],[Cantidad]] + VLOOKUP(VENTAS[[#This Row],[Código del producto Vendido]],STOCK[],19,FALSE)*VENTAS[[#This Row],[Cantidad]],VENTAS[[#This Row],[Total]])</f>
        <v>14.702222222222222</v>
      </c>
      <c r="L397" s="6">
        <f>VENTAS[[#This Row],[Total]]-VENTAS[[#This Row],[Comisión 10%]]-VENTAS[[#This Row],[Costo SIN Comision]]</f>
        <v>0.29777777777777814</v>
      </c>
      <c r="M397" s="6"/>
    </row>
    <row r="398" spans="1:13" ht="14" x14ac:dyDescent="0.15">
      <c r="A398" s="30" t="s">
        <v>1126</v>
      </c>
      <c r="E398" s="4" t="s">
        <v>946</v>
      </c>
      <c r="F398" s="2" t="str">
        <f>IFERROR(VLOOKUP(VENTAS[[#This Row],[Código del producto Vendido]],STOCK[],5,FALSE),"-")</f>
        <v>Bolso de mimbre</v>
      </c>
      <c r="G398" s="2">
        <v>1</v>
      </c>
      <c r="H398" s="6">
        <v>12</v>
      </c>
      <c r="I398" s="6">
        <f>VENTAS[[#This Row],[Cantidad]]*VENTAS[[#This Row],[Precio Venta]]</f>
        <v>12</v>
      </c>
      <c r="J398" s="6">
        <f>IF(VENTAS[[#This Row],[Nombre del Gestor]]&gt;1,  VENTAS[[#This Row],[Total]]*10%, 0)</f>
        <v>0</v>
      </c>
      <c r="K398" s="6">
        <f>IFERROR(VLOOKUP(VENTAS[[#This Row],[Código del producto Vendido]],STOCK[],16,FALSE)*VENTAS[[#This Row],[Cantidad]] + VLOOKUP(VENTAS[[#This Row],[Código del producto Vendido]],STOCK[],19,FALSE)*VENTAS[[#This Row],[Cantidad]],VENTAS[[#This Row],[Total]])</f>
        <v>11.828676470588235</v>
      </c>
      <c r="L398" s="6">
        <f>VENTAS[[#This Row],[Total]]-VENTAS[[#This Row],[Comisión 10%]]-VENTAS[[#This Row],[Costo SIN Comision]]</f>
        <v>0.17132352941176521</v>
      </c>
      <c r="M398" s="6"/>
    </row>
    <row r="399" spans="1:13" ht="14" x14ac:dyDescent="0.15">
      <c r="A399" s="38" t="s">
        <v>1126</v>
      </c>
      <c r="E399" s="4" t="s">
        <v>865</v>
      </c>
      <c r="F399" s="2" t="str">
        <f>IFERROR(VLOOKUP(VENTAS[[#This Row],[Código del producto Vendido]],STOCK[],5,FALSE),"-")</f>
        <v>Pantaloneta Roja</v>
      </c>
      <c r="G399" s="2">
        <v>1</v>
      </c>
      <c r="H399" s="6">
        <v>20</v>
      </c>
      <c r="I399" s="6">
        <f>VENTAS[[#This Row],[Cantidad]]*VENTAS[[#This Row],[Precio Venta]]</f>
        <v>20</v>
      </c>
      <c r="J399" s="6">
        <f>IF(VENTAS[[#This Row],[Nombre del Gestor]]&gt;1,  VENTAS[[#This Row],[Total]]*10%, 0)</f>
        <v>0</v>
      </c>
      <c r="K399" s="6">
        <f>IFERROR(VLOOKUP(VENTAS[[#This Row],[Código del producto Vendido]],STOCK[],16,FALSE)*VENTAS[[#This Row],[Cantidad]] + VLOOKUP(VENTAS[[#This Row],[Código del producto Vendido]],STOCK[],19,FALSE)*VENTAS[[#This Row],[Cantidad]],VENTAS[[#This Row],[Total]])</f>
        <v>11.609545454545454</v>
      </c>
      <c r="L399" s="6">
        <f>VENTAS[[#This Row],[Total]]-VENTAS[[#This Row],[Comisión 10%]]-VENTAS[[#This Row],[Costo SIN Comision]]</f>
        <v>8.3904545454545456</v>
      </c>
      <c r="M399" s="6"/>
    </row>
    <row r="400" spans="1:13" ht="14" x14ac:dyDescent="0.15">
      <c r="A400" s="30" t="s">
        <v>1126</v>
      </c>
      <c r="E400" s="4" t="s">
        <v>682</v>
      </c>
      <c r="F400" s="2" t="str">
        <f>IFERROR(VLOOKUP(VENTAS[[#This Row],[Código del producto Vendido]],STOCK[],5,FALSE),"-")</f>
        <v>Bikini Floral</v>
      </c>
      <c r="G400" s="2">
        <v>1</v>
      </c>
      <c r="H400" s="6">
        <v>22</v>
      </c>
      <c r="I400" s="6">
        <f>VENTAS[[#This Row],[Cantidad]]*VENTAS[[#This Row],[Precio Venta]]</f>
        <v>22</v>
      </c>
      <c r="J400" s="6">
        <f>IF(VENTAS[[#This Row],[Nombre del Gestor]]&gt;1,  VENTAS[[#This Row],[Total]]*10%, 0)</f>
        <v>0</v>
      </c>
      <c r="K400" s="6">
        <f>IFERROR(VLOOKUP(VENTAS[[#This Row],[Código del producto Vendido]],STOCK[],16,FALSE)*VENTAS[[#This Row],[Cantidad]] + VLOOKUP(VENTAS[[#This Row],[Código del producto Vendido]],STOCK[],19,FALSE)*VENTAS[[#This Row],[Cantidad]],VENTAS[[#This Row],[Total]])</f>
        <v>13.944444444444445</v>
      </c>
      <c r="L400" s="6">
        <f>VENTAS[[#This Row],[Total]]-VENTAS[[#This Row],[Comisión 10%]]-VENTAS[[#This Row],[Costo SIN Comision]]</f>
        <v>8.0555555555555554</v>
      </c>
      <c r="M400" s="6"/>
    </row>
    <row r="401" spans="1:13" ht="14" x14ac:dyDescent="0.15">
      <c r="A401" s="38" t="s">
        <v>1126</v>
      </c>
      <c r="E401" s="4" t="s">
        <v>942</v>
      </c>
      <c r="F401" s="2" t="str">
        <f>IFERROR(VLOOKUP(VENTAS[[#This Row],[Código del producto Vendido]],STOCK[],5,FALSE),"-")</f>
        <v>Mono Oblicuo con bolsillo</v>
      </c>
      <c r="G401" s="2">
        <v>1</v>
      </c>
      <c r="H401" s="6">
        <v>22</v>
      </c>
      <c r="I401" s="6">
        <f>VENTAS[[#This Row],[Cantidad]]*VENTAS[[#This Row],[Precio Venta]]</f>
        <v>22</v>
      </c>
      <c r="J401" s="6">
        <f>IF(VENTAS[[#This Row],[Nombre del Gestor]]&gt;1,  VENTAS[[#This Row],[Total]]*10%, 0)</f>
        <v>0</v>
      </c>
      <c r="K401" s="6">
        <f>IFERROR(VLOOKUP(VENTAS[[#This Row],[Código del producto Vendido]],STOCK[],16,FALSE)*VENTAS[[#This Row],[Cantidad]] + VLOOKUP(VENTAS[[#This Row],[Código del producto Vendido]],STOCK[],19,FALSE)*VENTAS[[#This Row],[Cantidad]],VENTAS[[#This Row],[Total]])</f>
        <v>14.548529411764706</v>
      </c>
      <c r="L401" s="6">
        <f>VENTAS[[#This Row],[Total]]-VENTAS[[#This Row],[Comisión 10%]]-VENTAS[[#This Row],[Costo SIN Comision]]</f>
        <v>7.4514705882352938</v>
      </c>
      <c r="M401" s="6"/>
    </row>
    <row r="402" spans="1:13" ht="14" x14ac:dyDescent="0.15">
      <c r="A402" s="30" t="s">
        <v>1126</v>
      </c>
      <c r="E402" s="4" t="s">
        <v>645</v>
      </c>
      <c r="F402" s="2" t="str">
        <f>IFERROR(VLOOKUP(VENTAS[[#This Row],[Código del producto Vendido]],STOCK[],5,FALSE),"-")</f>
        <v>Jumpsuit palazzo de tie dye</v>
      </c>
      <c r="G402" s="2">
        <v>1</v>
      </c>
      <c r="H402" s="6">
        <v>30</v>
      </c>
      <c r="I402" s="6">
        <f>VENTAS[[#This Row],[Cantidad]]*VENTAS[[#This Row],[Precio Venta]]</f>
        <v>30</v>
      </c>
      <c r="J402" s="6">
        <f>IF(VENTAS[[#This Row],[Nombre del Gestor]]&gt;1,  VENTAS[[#This Row],[Total]]*10%, 0)</f>
        <v>0</v>
      </c>
      <c r="K402" s="6">
        <f>IFERROR(VLOOKUP(VENTAS[[#This Row],[Código del producto Vendido]],STOCK[],16,FALSE)*VENTAS[[#This Row],[Cantidad]] + VLOOKUP(VENTAS[[#This Row],[Código del producto Vendido]],STOCK[],19,FALSE)*VENTAS[[#This Row],[Cantidad]],VENTAS[[#This Row],[Total]])</f>
        <v>16.333333333333336</v>
      </c>
      <c r="L402" s="6">
        <f>VENTAS[[#This Row],[Total]]-VENTAS[[#This Row],[Comisión 10%]]-VENTAS[[#This Row],[Costo SIN Comision]]</f>
        <v>13.666666666666664</v>
      </c>
      <c r="M402" s="6"/>
    </row>
    <row r="403" spans="1:13" ht="12" customHeight="1" x14ac:dyDescent="0.15">
      <c r="A403" s="38" t="s">
        <v>1126</v>
      </c>
      <c r="C403" s="4" t="s">
        <v>1198</v>
      </c>
      <c r="D403" s="4"/>
      <c r="E403" s="4" t="s">
        <v>646</v>
      </c>
      <c r="F403" s="2" t="str">
        <f>IFERROR(VLOOKUP(VENTAS[[#This Row],[Código del producto Vendido]],STOCK[],5,FALSE),"-")</f>
        <v>Conjunto short, camisa y top</v>
      </c>
      <c r="G403" s="2">
        <v>1</v>
      </c>
      <c r="H403" s="6">
        <v>16.829999999999998</v>
      </c>
      <c r="I403" s="6">
        <f>VENTAS[[#This Row],[Cantidad]]*VENTAS[[#This Row],[Precio Venta]]</f>
        <v>16.829999999999998</v>
      </c>
      <c r="J403" s="6">
        <f>IF(VENTAS[[#This Row],[Nombre del Gestor]]&gt;1,  VENTAS[[#This Row],[Total]]*10%, 0)</f>
        <v>0</v>
      </c>
      <c r="K403" s="6">
        <f>IFERROR(VLOOKUP(VENTAS[[#This Row],[Código del producto Vendido]],STOCK[],16,FALSE)*VENTAS[[#This Row],[Cantidad]] + VLOOKUP(VENTAS[[#This Row],[Código del producto Vendido]],STOCK[],19,FALSE)*VENTAS[[#This Row],[Cantidad]],VENTAS[[#This Row],[Total]])</f>
        <v>16.833333333333336</v>
      </c>
      <c r="L403" s="6">
        <f>VENTAS[[#This Row],[Total]]-VENTAS[[#This Row],[Comisión 10%]]-VENTAS[[#This Row],[Costo SIN Comision]]</f>
        <v>-3.3333333333374071E-3</v>
      </c>
      <c r="M403" s="6"/>
    </row>
    <row r="404" spans="1:13" ht="14" x14ac:dyDescent="0.15">
      <c r="A404" s="30" t="s">
        <v>1126</v>
      </c>
      <c r="E404" s="4" t="s">
        <v>839</v>
      </c>
      <c r="F404" s="2" t="str">
        <f>IFERROR(VLOOKUP(VENTAS[[#This Row],[Código del producto Vendido]],STOCK[],5,FALSE),"-")</f>
        <v>Bikini Rosa canalé</v>
      </c>
      <c r="G404" s="2">
        <v>1</v>
      </c>
      <c r="H404" s="6">
        <v>20</v>
      </c>
      <c r="I404" s="6">
        <f>VENTAS[[#This Row],[Cantidad]]*VENTAS[[#This Row],[Precio Venta]]</f>
        <v>20</v>
      </c>
      <c r="J404" s="6">
        <f>IF(VENTAS[[#This Row],[Nombre del Gestor]]&gt;1,  VENTAS[[#This Row],[Total]]*10%, 0)</f>
        <v>0</v>
      </c>
      <c r="K404" s="6">
        <f>IFERROR(VLOOKUP(VENTAS[[#This Row],[Código del producto Vendido]],STOCK[],16,FALSE)*VENTAS[[#This Row],[Cantidad]] + VLOOKUP(VENTAS[[#This Row],[Código del producto Vendido]],STOCK[],19,FALSE)*VENTAS[[#This Row],[Cantidad]],VENTAS[[#This Row],[Total]])</f>
        <v>13.444444444444445</v>
      </c>
      <c r="L404" s="6">
        <f>VENTAS[[#This Row],[Total]]-VENTAS[[#This Row],[Comisión 10%]]-VENTAS[[#This Row],[Costo SIN Comision]]</f>
        <v>6.5555555555555554</v>
      </c>
      <c r="M404" s="6"/>
    </row>
    <row r="405" spans="1:13" ht="14" x14ac:dyDescent="0.15">
      <c r="A405" s="38" t="s">
        <v>1126</v>
      </c>
      <c r="E405" s="4" t="s">
        <v>1009</v>
      </c>
      <c r="F405" s="2" t="str">
        <f>IFERROR(VLOOKUP(VENTAS[[#This Row],[Código del producto Vendido]],STOCK[],5,FALSE),"-")</f>
        <v>Pullover Dazy cuello redondo Blanco</v>
      </c>
      <c r="G405" s="2">
        <v>1</v>
      </c>
      <c r="H405" s="6">
        <v>14</v>
      </c>
      <c r="I405" s="6">
        <f>VENTAS[[#This Row],[Cantidad]]*VENTAS[[#This Row],[Precio Venta]]</f>
        <v>14</v>
      </c>
      <c r="J405" s="6">
        <f>IF(VENTAS[[#This Row],[Nombre del Gestor]]&gt;1,  VENTAS[[#This Row],[Total]]*10%, 0)</f>
        <v>0</v>
      </c>
      <c r="K405" s="6">
        <f>IFERROR(VLOOKUP(VENTAS[[#This Row],[Código del producto Vendido]],STOCK[],16,FALSE)*VENTAS[[#This Row],[Cantidad]] + VLOOKUP(VENTAS[[#This Row],[Código del producto Vendido]],STOCK[],19,FALSE)*VENTAS[[#This Row],[Cantidad]],VENTAS[[#This Row],[Total]])</f>
        <v>8.61</v>
      </c>
      <c r="L405" s="6">
        <f>VENTAS[[#This Row],[Total]]-VENTAS[[#This Row],[Comisión 10%]]-VENTAS[[#This Row],[Costo SIN Comision]]</f>
        <v>5.3900000000000006</v>
      </c>
      <c r="M405" s="6"/>
    </row>
    <row r="406" spans="1:13" ht="14" x14ac:dyDescent="0.15">
      <c r="A406" s="30" t="s">
        <v>1126</v>
      </c>
      <c r="C406" t="s">
        <v>1127</v>
      </c>
      <c r="E406" s="4" t="s">
        <v>1001</v>
      </c>
      <c r="F406" s="2" t="str">
        <f>IFERROR(VLOOKUP(VENTAS[[#This Row],[Código del producto Vendido]],STOCK[],5,FALSE),"-")</f>
        <v>Pullover negro cuello redondo</v>
      </c>
      <c r="G406" s="2">
        <v>1</v>
      </c>
      <c r="H406" s="6">
        <v>14</v>
      </c>
      <c r="I406" s="6">
        <f>VENTAS[[#This Row],[Cantidad]]*VENTAS[[#This Row],[Precio Venta]]</f>
        <v>14</v>
      </c>
      <c r="J406" s="6">
        <f>IF(VENTAS[[#This Row],[Nombre del Gestor]]&gt;1,  VENTAS[[#This Row],[Total]]*10%, 0)</f>
        <v>0</v>
      </c>
      <c r="K406" s="6">
        <f>IFERROR(VLOOKUP(VENTAS[[#This Row],[Código del producto Vendido]],STOCK[],16,FALSE)*VENTAS[[#This Row],[Cantidad]] + VLOOKUP(VENTAS[[#This Row],[Código del producto Vendido]],STOCK[],19,FALSE)*VENTAS[[#This Row],[Cantidad]],VENTAS[[#This Row],[Total]])</f>
        <v>8.5300000000000011</v>
      </c>
      <c r="L406" s="6">
        <f>VENTAS[[#This Row],[Total]]-VENTAS[[#This Row],[Comisión 10%]]-VENTAS[[#This Row],[Costo SIN Comision]]</f>
        <v>5.4699999999999989</v>
      </c>
      <c r="M406" s="6"/>
    </row>
    <row r="407" spans="1:13" ht="14" x14ac:dyDescent="0.15">
      <c r="A407" s="38" t="s">
        <v>1126</v>
      </c>
      <c r="C407" t="s">
        <v>1127</v>
      </c>
      <c r="E407" s="4" t="s">
        <v>1054</v>
      </c>
      <c r="F407" s="2" t="str">
        <f>IFERROR(VLOOKUP(VENTAS[[#This Row],[Código del producto Vendido]],STOCK[],5,FALSE),"-")</f>
        <v xml:space="preserve">Short elegante de pierna ancha con doblez </v>
      </c>
      <c r="G407" s="2">
        <v>1</v>
      </c>
      <c r="H407" s="6">
        <v>20</v>
      </c>
      <c r="I407" s="6">
        <f>VENTAS[[#This Row],[Cantidad]]*VENTAS[[#This Row],[Precio Venta]]</f>
        <v>20</v>
      </c>
      <c r="J407" s="6">
        <f>IF(VENTAS[[#This Row],[Nombre del Gestor]]&gt;1,  VENTAS[[#This Row],[Total]]*10%, 0)</f>
        <v>0</v>
      </c>
      <c r="K407" s="6">
        <f>IFERROR(VLOOKUP(VENTAS[[#This Row],[Código del producto Vendido]],STOCK[],16,FALSE)*VENTAS[[#This Row],[Cantidad]] + VLOOKUP(VENTAS[[#This Row],[Código del producto Vendido]],STOCK[],19,FALSE)*VENTAS[[#This Row],[Cantidad]],VENTAS[[#This Row],[Total]])</f>
        <v>14.37</v>
      </c>
      <c r="L407" s="6">
        <f>VENTAS[[#This Row],[Total]]-VENTAS[[#This Row],[Comisión 10%]]-VENTAS[[#This Row],[Costo SIN Comision]]</f>
        <v>5.6300000000000008</v>
      </c>
      <c r="M407" s="6"/>
    </row>
    <row r="408" spans="1:13" ht="14" x14ac:dyDescent="0.15">
      <c r="A408" s="30" t="s">
        <v>1126</v>
      </c>
      <c r="C408" t="s">
        <v>1127</v>
      </c>
      <c r="E408" s="4" t="s">
        <v>1056</v>
      </c>
      <c r="F408" s="2" t="str">
        <f>IFERROR(VLOOKUP(VENTAS[[#This Row],[Código del producto Vendido]],STOCK[],5,FALSE),"-")</f>
        <v>Cinturón de hebilla dorada</v>
      </c>
      <c r="G408" s="2">
        <v>1</v>
      </c>
      <c r="H408" s="6">
        <v>12</v>
      </c>
      <c r="I408" s="6">
        <f>VENTAS[[#This Row],[Cantidad]]*VENTAS[[#This Row],[Precio Venta]]</f>
        <v>12</v>
      </c>
      <c r="J408" s="6">
        <f>IF(VENTAS[[#This Row],[Nombre del Gestor]]&gt;1,  VENTAS[[#This Row],[Total]]*10%, 0)</f>
        <v>0</v>
      </c>
      <c r="K408" s="6">
        <f>IFERROR(VLOOKUP(VENTAS[[#This Row],[Código del producto Vendido]],STOCK[],16,FALSE)*VENTAS[[#This Row],[Cantidad]] + VLOOKUP(VENTAS[[#This Row],[Código del producto Vendido]],STOCK[],19,FALSE)*VENTAS[[#This Row],[Cantidad]],VENTAS[[#This Row],[Total]])</f>
        <v>5.17</v>
      </c>
      <c r="L408" s="6">
        <f>VENTAS[[#This Row],[Total]]-VENTAS[[#This Row],[Comisión 10%]]-VENTAS[[#This Row],[Costo SIN Comision]]</f>
        <v>6.83</v>
      </c>
      <c r="M408" s="6"/>
    </row>
    <row r="409" spans="1:13" ht="14" x14ac:dyDescent="0.15">
      <c r="A409" s="38" t="s">
        <v>1126</v>
      </c>
      <c r="C409" t="s">
        <v>1127</v>
      </c>
      <c r="E409" s="4" t="s">
        <v>1057</v>
      </c>
      <c r="F409" s="2" t="str">
        <f>IFERROR(VLOOKUP(VENTAS[[#This Row],[Código del producto Vendido]],STOCK[],5,FALSE),"-")</f>
        <v>Cinturón negro con hebilla dorada</v>
      </c>
      <c r="G409" s="2">
        <v>1</v>
      </c>
      <c r="H409" s="6">
        <v>12</v>
      </c>
      <c r="I409" s="6">
        <f>VENTAS[[#This Row],[Cantidad]]*VENTAS[[#This Row],[Precio Venta]]</f>
        <v>12</v>
      </c>
      <c r="J409" s="6">
        <f>IF(VENTAS[[#This Row],[Nombre del Gestor]]&gt;1,  VENTAS[[#This Row],[Total]]*10%, 0)</f>
        <v>0</v>
      </c>
      <c r="K409" s="6">
        <f>IFERROR(VLOOKUP(VENTAS[[#This Row],[Código del producto Vendido]],STOCK[],16,FALSE)*VENTAS[[#This Row],[Cantidad]] + VLOOKUP(VENTAS[[#This Row],[Código del producto Vendido]],STOCK[],19,FALSE)*VENTAS[[#This Row],[Cantidad]],VENTAS[[#This Row],[Total]])</f>
        <v>4.6099999999999994</v>
      </c>
      <c r="L409" s="6">
        <f>VENTAS[[#This Row],[Total]]-VENTAS[[#This Row],[Comisión 10%]]-VENTAS[[#This Row],[Costo SIN Comision]]</f>
        <v>7.3900000000000006</v>
      </c>
      <c r="M409" s="6"/>
    </row>
    <row r="410" spans="1:13" ht="14" x14ac:dyDescent="0.15">
      <c r="A410" s="30" t="s">
        <v>1126</v>
      </c>
      <c r="C410" t="s">
        <v>1128</v>
      </c>
      <c r="E410" s="4" t="s">
        <v>1086</v>
      </c>
      <c r="F410" s="2" t="str">
        <f>IFERROR(VLOOKUP(VENTAS[[#This Row],[Código del producto Vendido]],STOCK[],5,FALSE),"-")</f>
        <v>Pantaloneta negra con abertura</v>
      </c>
      <c r="G410" s="2">
        <v>1</v>
      </c>
      <c r="H410" s="6">
        <v>23</v>
      </c>
      <c r="I410" s="6">
        <f>VENTAS[[#This Row],[Cantidad]]*VENTAS[[#This Row],[Precio Venta]]</f>
        <v>23</v>
      </c>
      <c r="J410" s="6">
        <f>IF(VENTAS[[#This Row],[Nombre del Gestor]]&gt;1,  VENTAS[[#This Row],[Total]]*10%, 0)</f>
        <v>0</v>
      </c>
      <c r="K410" s="6">
        <f>IFERROR(VLOOKUP(VENTAS[[#This Row],[Código del producto Vendido]],STOCK[],16,FALSE)*VENTAS[[#This Row],[Cantidad]] + VLOOKUP(VENTAS[[#This Row],[Código del producto Vendido]],STOCK[],19,FALSE)*VENTAS[[#This Row],[Cantidad]],VENTAS[[#This Row],[Total]])</f>
        <v>15.22</v>
      </c>
      <c r="L410" s="6">
        <f>VENTAS[[#This Row],[Total]]-VENTAS[[#This Row],[Comisión 10%]]-VENTAS[[#This Row],[Costo SIN Comision]]</f>
        <v>7.7799999999999994</v>
      </c>
      <c r="M410" s="6"/>
    </row>
    <row r="411" spans="1:13" ht="14" x14ac:dyDescent="0.15">
      <c r="A411" s="38" t="s">
        <v>1126</v>
      </c>
      <c r="C411" t="s">
        <v>1128</v>
      </c>
      <c r="E411" s="4" t="s">
        <v>1088</v>
      </c>
      <c r="F411" s="2" t="str">
        <f>IFERROR(VLOOKUP(VENTAS[[#This Row],[Código del producto Vendido]],STOCK[],5,FALSE),"-")</f>
        <v>Top asimétrico blanco</v>
      </c>
      <c r="G411" s="2">
        <v>1</v>
      </c>
      <c r="H411" s="6">
        <v>12</v>
      </c>
      <c r="I411" s="6">
        <f>VENTAS[[#This Row],[Cantidad]]*VENTAS[[#This Row],[Precio Venta]]</f>
        <v>12</v>
      </c>
      <c r="J411" s="6">
        <f>IF(VENTAS[[#This Row],[Nombre del Gestor]]&gt;1,  VENTAS[[#This Row],[Total]]*10%, 0)</f>
        <v>0</v>
      </c>
      <c r="K411" s="6">
        <f>IFERROR(VLOOKUP(VENTAS[[#This Row],[Código del producto Vendido]],STOCK[],16,FALSE)*VENTAS[[#This Row],[Cantidad]] + VLOOKUP(VENTAS[[#This Row],[Código del producto Vendido]],STOCK[],19,FALSE)*VENTAS[[#This Row],[Cantidad]],VENTAS[[#This Row],[Total]])</f>
        <v>5.77</v>
      </c>
      <c r="L411" s="6">
        <f>VENTAS[[#This Row],[Total]]-VENTAS[[#This Row],[Comisión 10%]]-VENTAS[[#This Row],[Costo SIN Comision]]</f>
        <v>6.23</v>
      </c>
      <c r="M411" s="6"/>
    </row>
    <row r="412" spans="1:13" ht="14" x14ac:dyDescent="0.15">
      <c r="A412" s="30" t="s">
        <v>1126</v>
      </c>
      <c r="C412" t="s">
        <v>1128</v>
      </c>
      <c r="E412" s="4" t="s">
        <v>1099</v>
      </c>
      <c r="F412" s="2" t="str">
        <f>IFERROR(VLOOKUP(VENTAS[[#This Row],[Código del producto Vendido]],STOCK[],5,FALSE),"-")</f>
        <v>Pantalón rosado fuccia</v>
      </c>
      <c r="G412" s="2">
        <v>1</v>
      </c>
      <c r="H412" s="6">
        <v>30</v>
      </c>
      <c r="I412" s="6">
        <f>VENTAS[[#This Row],[Cantidad]]*VENTAS[[#This Row],[Precio Venta]]</f>
        <v>30</v>
      </c>
      <c r="J412" s="6">
        <f>IF(VENTAS[[#This Row],[Nombre del Gestor]]&gt;1,  VENTAS[[#This Row],[Total]]*10%, 0)</f>
        <v>0</v>
      </c>
      <c r="K412" s="6">
        <f>IFERROR(VLOOKUP(VENTAS[[#This Row],[Código del producto Vendido]],STOCK[],16,FALSE)*VENTAS[[#This Row],[Cantidad]] + VLOOKUP(VENTAS[[#This Row],[Código del producto Vendido]],STOCK[],19,FALSE)*VENTAS[[#This Row],[Cantidad]],VENTAS[[#This Row],[Total]])</f>
        <v>20.78</v>
      </c>
      <c r="L412" s="6">
        <f>VENTAS[[#This Row],[Total]]-VENTAS[[#This Row],[Comisión 10%]]-VENTAS[[#This Row],[Costo SIN Comision]]</f>
        <v>9.2199999999999989</v>
      </c>
      <c r="M412" s="6"/>
    </row>
    <row r="413" spans="1:13" ht="14" x14ac:dyDescent="0.15">
      <c r="A413" s="38" t="s">
        <v>1126</v>
      </c>
      <c r="C413" t="s">
        <v>1128</v>
      </c>
      <c r="E413" s="4" t="s">
        <v>1071</v>
      </c>
      <c r="F413" s="2" t="str">
        <f>IFERROR(VLOOKUP(VENTAS[[#This Row],[Código del producto Vendido]],STOCK[],5,FALSE),"-")</f>
        <v>-</v>
      </c>
      <c r="G413" s="2">
        <v>1</v>
      </c>
      <c r="H413" s="6">
        <v>30</v>
      </c>
      <c r="I413" s="6">
        <f>VENTAS[[#This Row],[Cantidad]]*VENTAS[[#This Row],[Precio Venta]]</f>
        <v>30</v>
      </c>
      <c r="J413" s="6">
        <f>IF(VENTAS[[#This Row],[Nombre del Gestor]]&gt;1,  VENTAS[[#This Row],[Total]]*10%, 0)</f>
        <v>0</v>
      </c>
      <c r="K413" s="6">
        <f>IFERROR(VLOOKUP(VENTAS[[#This Row],[Código del producto Vendido]],STOCK[],16,FALSE)*VENTAS[[#This Row],[Cantidad]] + VLOOKUP(VENTAS[[#This Row],[Código del producto Vendido]],STOCK[],19,FALSE)*VENTAS[[#This Row],[Cantidad]],VENTAS[[#This Row],[Total]])</f>
        <v>30</v>
      </c>
      <c r="L413" s="6">
        <f>VENTAS[[#This Row],[Total]]-VENTAS[[#This Row],[Comisión 10%]]-VENTAS[[#This Row],[Costo SIN Comision]]</f>
        <v>0</v>
      </c>
      <c r="M413" s="6"/>
    </row>
    <row r="414" spans="1:13" ht="14" x14ac:dyDescent="0.15">
      <c r="A414" s="30" t="s">
        <v>1126</v>
      </c>
      <c r="C414" t="s">
        <v>1128</v>
      </c>
      <c r="E414" s="4" t="s">
        <v>880</v>
      </c>
      <c r="F414" s="2" t="str">
        <f>IFERROR(VLOOKUP(VENTAS[[#This Row],[Código del producto Vendido]],STOCK[],5,FALSE),"-")</f>
        <v>Pantalón Business Básico</v>
      </c>
      <c r="G414" s="2">
        <v>1</v>
      </c>
      <c r="H414" s="6">
        <v>30</v>
      </c>
      <c r="I414" s="6">
        <f>VENTAS[[#This Row],[Cantidad]]*VENTAS[[#This Row],[Precio Venta]]</f>
        <v>30</v>
      </c>
      <c r="J414" s="6">
        <f>IF(VENTAS[[#This Row],[Nombre del Gestor]]&gt;1,  VENTAS[[#This Row],[Total]]*10%, 0)</f>
        <v>0</v>
      </c>
      <c r="K414" s="6">
        <f>IFERROR(VLOOKUP(VENTAS[[#This Row],[Código del producto Vendido]],STOCK[],16,FALSE)*VENTAS[[#This Row],[Cantidad]] + VLOOKUP(VENTAS[[#This Row],[Código del producto Vendido]],STOCK[],19,FALSE)*VENTAS[[#This Row],[Cantidad]],VENTAS[[#This Row],[Total]])</f>
        <v>21.372272727272726</v>
      </c>
      <c r="L414" s="6">
        <f>VENTAS[[#This Row],[Total]]-VENTAS[[#This Row],[Comisión 10%]]-VENTAS[[#This Row],[Costo SIN Comision]]</f>
        <v>8.6277272727272738</v>
      </c>
      <c r="M414" s="6"/>
    </row>
    <row r="415" spans="1:13" ht="14" x14ac:dyDescent="0.15">
      <c r="A415" s="38" t="s">
        <v>1126</v>
      </c>
      <c r="C415" t="s">
        <v>1128</v>
      </c>
      <c r="E415" s="4" t="s">
        <v>687</v>
      </c>
      <c r="F415" s="2" t="str">
        <f>IFERROR(VLOOKUP(VENTAS[[#This Row],[Código del producto Vendido]],STOCK[],5,FALSE),"-")</f>
        <v>Vestido con cordón de espalda cruzada</v>
      </c>
      <c r="G415" s="2">
        <v>1</v>
      </c>
      <c r="H415" s="6">
        <v>28</v>
      </c>
      <c r="I415" s="6">
        <f>VENTAS[[#This Row],[Cantidad]]*VENTAS[[#This Row],[Precio Venta]]</f>
        <v>28</v>
      </c>
      <c r="J415" s="6">
        <f>IF(VENTAS[[#This Row],[Nombre del Gestor]]&gt;1,  VENTAS[[#This Row],[Total]]*10%, 0)</f>
        <v>0</v>
      </c>
      <c r="K415" s="6">
        <f>IFERROR(VLOOKUP(VENTAS[[#This Row],[Código del producto Vendido]],STOCK[],16,FALSE)*VENTAS[[#This Row],[Cantidad]] + VLOOKUP(VENTAS[[#This Row],[Código del producto Vendido]],STOCK[],19,FALSE)*VENTAS[[#This Row],[Cantidad]],VENTAS[[#This Row],[Total]])</f>
        <v>15.907777777777778</v>
      </c>
      <c r="L415" s="6">
        <f>VENTAS[[#This Row],[Total]]-VENTAS[[#This Row],[Comisión 10%]]-VENTAS[[#This Row],[Costo SIN Comision]]</f>
        <v>12.092222222222222</v>
      </c>
      <c r="M415" s="6"/>
    </row>
    <row r="416" spans="1:13" ht="14" x14ac:dyDescent="0.15">
      <c r="A416" s="30" t="s">
        <v>1126</v>
      </c>
      <c r="C416" t="s">
        <v>1129</v>
      </c>
      <c r="E416" s="4" t="s">
        <v>616</v>
      </c>
      <c r="F416" s="2" t="str">
        <f>IFERROR(VLOOKUP(VENTAS[[#This Row],[Código del producto Vendido]],STOCK[],5,FALSE),"-")</f>
        <v>Pantalón pierna ancha con cinturón</v>
      </c>
      <c r="G416" s="2">
        <v>1</v>
      </c>
      <c r="H416" s="6">
        <v>25</v>
      </c>
      <c r="I416" s="6">
        <f>VENTAS[[#This Row],[Cantidad]]*VENTAS[[#This Row],[Precio Venta]]</f>
        <v>25</v>
      </c>
      <c r="J416" s="6">
        <f>IF(VENTAS[[#This Row],[Nombre del Gestor]]&gt;1,  VENTAS[[#This Row],[Total]]*10%, 0)</f>
        <v>0</v>
      </c>
      <c r="K416" s="6">
        <f>IFERROR(VLOOKUP(VENTAS[[#This Row],[Código del producto Vendido]],STOCK[],16,FALSE)*VENTAS[[#This Row],[Cantidad]] + VLOOKUP(VENTAS[[#This Row],[Código del producto Vendido]],STOCK[],19,FALSE)*VENTAS[[#This Row],[Cantidad]],VENTAS[[#This Row],[Total]])</f>
        <v>13.944444444444445</v>
      </c>
      <c r="L416" s="6">
        <f>VENTAS[[#This Row],[Total]]-VENTAS[[#This Row],[Comisión 10%]]-VENTAS[[#This Row],[Costo SIN Comision]]</f>
        <v>11.055555555555555</v>
      </c>
      <c r="M416" s="6"/>
    </row>
    <row r="417" spans="1:13" ht="14" x14ac:dyDescent="0.15">
      <c r="A417" s="38" t="s">
        <v>1130</v>
      </c>
      <c r="C417" t="s">
        <v>1129</v>
      </c>
      <c r="E417" s="4" t="s">
        <v>921</v>
      </c>
      <c r="F417" s="2" t="str">
        <f>IFERROR(VLOOKUP(VENTAS[[#This Row],[Código del producto Vendido]],STOCK[],5,FALSE),"-")</f>
        <v>Pantaloneta Camel</v>
      </c>
      <c r="G417" s="2">
        <v>1</v>
      </c>
      <c r="H417" s="6">
        <v>30</v>
      </c>
      <c r="I417" s="6">
        <f>VENTAS[[#This Row],[Cantidad]]*VENTAS[[#This Row],[Precio Venta]]</f>
        <v>30</v>
      </c>
      <c r="J417" s="6">
        <f>IF(VENTAS[[#This Row],[Nombre del Gestor]]&gt;1,  VENTAS[[#This Row],[Total]]*10%, 0)</f>
        <v>0</v>
      </c>
      <c r="K417" s="6">
        <f>IFERROR(VLOOKUP(VENTAS[[#This Row],[Código del producto Vendido]],STOCK[],16,FALSE)*VENTAS[[#This Row],[Cantidad]] + VLOOKUP(VENTAS[[#This Row],[Código del producto Vendido]],STOCK[],19,FALSE)*VENTAS[[#This Row],[Cantidad]],VENTAS[[#This Row],[Total]])</f>
        <v>18.647727272727273</v>
      </c>
      <c r="L417" s="6">
        <f>VENTAS[[#This Row],[Total]]-VENTAS[[#This Row],[Comisión 10%]]-VENTAS[[#This Row],[Costo SIN Comision]]</f>
        <v>11.352272727272727</v>
      </c>
      <c r="M417" s="6"/>
    </row>
    <row r="418" spans="1:13" ht="14" x14ac:dyDescent="0.15">
      <c r="A418" s="30" t="s">
        <v>1130</v>
      </c>
      <c r="C418" s="4" t="s">
        <v>1128</v>
      </c>
      <c r="D418" s="4"/>
      <c r="E418" s="4" t="s">
        <v>1034</v>
      </c>
      <c r="F418" s="2" t="str">
        <f>IFERROR(VLOOKUP(VENTAS[[#This Row],[Código del producto Vendido]],STOCK[],5,FALSE),"-")</f>
        <v>Camisa Blanca</v>
      </c>
      <c r="G418" s="2">
        <v>1</v>
      </c>
      <c r="H418" s="6">
        <v>20</v>
      </c>
      <c r="I418" s="6">
        <f>VENTAS[[#This Row],[Cantidad]]*VENTAS[[#This Row],[Precio Venta]]</f>
        <v>20</v>
      </c>
      <c r="J418" s="6">
        <f>IF(VENTAS[[#This Row],[Nombre del Gestor]]&gt;1,  VENTAS[[#This Row],[Total]]*10%, 0)</f>
        <v>0</v>
      </c>
      <c r="K418" s="6">
        <f>IFERROR(VLOOKUP(VENTAS[[#This Row],[Código del producto Vendido]],STOCK[],16,FALSE)*VENTAS[[#This Row],[Cantidad]] + VLOOKUP(VENTAS[[#This Row],[Código del producto Vendido]],STOCK[],19,FALSE)*VENTAS[[#This Row],[Cantidad]],VENTAS[[#This Row],[Total]])</f>
        <v>12.9</v>
      </c>
      <c r="L418" s="6">
        <f>VENTAS[[#This Row],[Total]]-VENTAS[[#This Row],[Comisión 10%]]-VENTAS[[#This Row],[Costo SIN Comision]]</f>
        <v>7.1</v>
      </c>
      <c r="M418" s="6"/>
    </row>
    <row r="419" spans="1:13" ht="14" x14ac:dyDescent="0.15">
      <c r="A419" s="38" t="s">
        <v>1130</v>
      </c>
      <c r="C419" s="4" t="s">
        <v>511</v>
      </c>
      <c r="D419" s="4"/>
      <c r="E419" s="4" t="s">
        <v>1036</v>
      </c>
      <c r="F419" s="2" t="str">
        <f>IFERROR(VLOOKUP(VENTAS[[#This Row],[Código del producto Vendido]],STOCK[],5,FALSE),"-")</f>
        <v>Camisa Blanca</v>
      </c>
      <c r="G419" s="2">
        <v>1</v>
      </c>
      <c r="H419" s="6">
        <v>20</v>
      </c>
      <c r="I419" s="6">
        <f>VENTAS[[#This Row],[Cantidad]]*VENTAS[[#This Row],[Precio Venta]]</f>
        <v>20</v>
      </c>
      <c r="J419" s="6">
        <f>IF(VENTAS[[#This Row],[Nombre del Gestor]]&gt;1,  VENTAS[[#This Row],[Total]]*10%, 0)</f>
        <v>0</v>
      </c>
      <c r="K419" s="6">
        <f>IFERROR(VLOOKUP(VENTAS[[#This Row],[Código del producto Vendido]],STOCK[],16,FALSE)*VENTAS[[#This Row],[Cantidad]] + VLOOKUP(VENTAS[[#This Row],[Código del producto Vendido]],STOCK[],19,FALSE)*VENTAS[[#This Row],[Cantidad]],VENTAS[[#This Row],[Total]])</f>
        <v>12.9</v>
      </c>
      <c r="L419" s="6">
        <f>VENTAS[[#This Row],[Total]]-VENTAS[[#This Row],[Comisión 10%]]-VENTAS[[#This Row],[Costo SIN Comision]]</f>
        <v>7.1</v>
      </c>
      <c r="M419" s="6"/>
    </row>
    <row r="420" spans="1:13" ht="14" x14ac:dyDescent="0.15">
      <c r="A420" s="30" t="s">
        <v>1130</v>
      </c>
      <c r="C420" s="4" t="s">
        <v>511</v>
      </c>
      <c r="D420" s="4"/>
      <c r="E420" s="4" t="s">
        <v>1020</v>
      </c>
      <c r="F420" s="2" t="str">
        <f>IFERROR(VLOOKUP(VENTAS[[#This Row],[Código del producto Vendido]],STOCK[],5,FALSE),"-")</f>
        <v>Short de mezclilla clara con doblez</v>
      </c>
      <c r="G420" s="2">
        <v>1</v>
      </c>
      <c r="H420" s="6">
        <v>25</v>
      </c>
      <c r="I420" s="6">
        <f>VENTAS[[#This Row],[Cantidad]]*VENTAS[[#This Row],[Precio Venta]]</f>
        <v>25</v>
      </c>
      <c r="J420" s="6">
        <f>IF(VENTAS[[#This Row],[Nombre del Gestor]]&gt;1,  VENTAS[[#This Row],[Total]]*10%, 0)</f>
        <v>0</v>
      </c>
      <c r="K420" s="6">
        <f>IFERROR(VLOOKUP(VENTAS[[#This Row],[Código del producto Vendido]],STOCK[],16,FALSE)*VENTAS[[#This Row],[Cantidad]] + VLOOKUP(VENTAS[[#This Row],[Código del producto Vendido]],STOCK[],19,FALSE)*VENTAS[[#This Row],[Cantidad]],VENTAS[[#This Row],[Total]])</f>
        <v>14.29</v>
      </c>
      <c r="L420" s="6">
        <f>VENTAS[[#This Row],[Total]]-VENTAS[[#This Row],[Comisión 10%]]-VENTAS[[#This Row],[Costo SIN Comision]]</f>
        <v>10.71</v>
      </c>
      <c r="M420" s="6"/>
    </row>
    <row r="421" spans="1:13" ht="14" x14ac:dyDescent="0.15">
      <c r="A421" s="38" t="s">
        <v>1130</v>
      </c>
      <c r="C421" s="4" t="s">
        <v>1128</v>
      </c>
      <c r="D421" s="4"/>
      <c r="E421" s="4" t="s">
        <v>951</v>
      </c>
      <c r="F421" s="2" t="str">
        <f>IFERROR(VLOOKUP(VENTAS[[#This Row],[Código del producto Vendido]],STOCK[],5,FALSE),"-")</f>
        <v>Set de lencería de encaje</v>
      </c>
      <c r="G421" s="2">
        <v>1</v>
      </c>
      <c r="H421" s="6">
        <v>15</v>
      </c>
      <c r="I421" s="6">
        <f>VENTAS[[#This Row],[Cantidad]]*VENTAS[[#This Row],[Precio Venta]]</f>
        <v>15</v>
      </c>
      <c r="J421" s="6">
        <f>IF(VENTAS[[#This Row],[Nombre del Gestor]]&gt;1,  VENTAS[[#This Row],[Total]]*10%, 0)</f>
        <v>0</v>
      </c>
      <c r="K421" s="6">
        <f>IFERROR(VLOOKUP(VENTAS[[#This Row],[Código del producto Vendido]],STOCK[],16,FALSE)*VENTAS[[#This Row],[Cantidad]] + VLOOKUP(VENTAS[[#This Row],[Código del producto Vendido]],STOCK[],19,FALSE)*VENTAS[[#This Row],[Cantidad]],VENTAS[[#This Row],[Total]])</f>
        <v>7.1088235294117643</v>
      </c>
      <c r="L421" s="6">
        <f>VENTAS[[#This Row],[Total]]-VENTAS[[#This Row],[Comisión 10%]]-VENTAS[[#This Row],[Costo SIN Comision]]</f>
        <v>7.8911764705882357</v>
      </c>
      <c r="M421" s="6"/>
    </row>
    <row r="422" spans="1:13" ht="14" x14ac:dyDescent="0.15">
      <c r="A422" s="30" t="s">
        <v>1130</v>
      </c>
      <c r="C422" s="4" t="s">
        <v>511</v>
      </c>
      <c r="D422" s="4"/>
      <c r="E422" s="4" t="s">
        <v>899</v>
      </c>
      <c r="F422" s="2" t="str">
        <f>IFERROR(VLOOKUP(VENTAS[[#This Row],[Código del producto Vendido]],STOCK[],5,FALSE),"-")</f>
        <v>Bañador una pieza con estampado de planta cremallera</v>
      </c>
      <c r="G422" s="2">
        <v>1</v>
      </c>
      <c r="H422" s="6">
        <v>25</v>
      </c>
      <c r="I422" s="6">
        <f>VENTAS[[#This Row],[Cantidad]]*VENTAS[[#This Row],[Precio Venta]]</f>
        <v>25</v>
      </c>
      <c r="J422" s="6">
        <f>IF(VENTAS[[#This Row],[Nombre del Gestor]]&gt;1,  VENTAS[[#This Row],[Total]]*10%, 0)</f>
        <v>0</v>
      </c>
      <c r="K422" s="6">
        <f>IFERROR(VLOOKUP(VENTAS[[#This Row],[Código del producto Vendido]],STOCK[],16,FALSE)*VENTAS[[#This Row],[Cantidad]] + VLOOKUP(VENTAS[[#This Row],[Código del producto Vendido]],STOCK[],19,FALSE)*VENTAS[[#This Row],[Cantidad]],VENTAS[[#This Row],[Total]])</f>
        <v>14.645454545454545</v>
      </c>
      <c r="L422" s="6">
        <f>VENTAS[[#This Row],[Total]]-VENTAS[[#This Row],[Comisión 10%]]-VENTAS[[#This Row],[Costo SIN Comision]]</f>
        <v>10.354545454545455</v>
      </c>
      <c r="M422" s="6"/>
    </row>
    <row r="423" spans="1:13" ht="14" x14ac:dyDescent="0.15">
      <c r="A423" s="38" t="s">
        <v>1130</v>
      </c>
      <c r="C423" s="4" t="s">
        <v>23</v>
      </c>
      <c r="D423" s="4"/>
      <c r="E423" s="4" t="s">
        <v>1072</v>
      </c>
      <c r="F423" s="2" t="str">
        <f>IFERROR(VLOOKUP(VENTAS[[#This Row],[Código del producto Vendido]],STOCK[],5,FALSE),"-")</f>
        <v>Pantaloneta verde</v>
      </c>
      <c r="G423" s="2">
        <v>1</v>
      </c>
      <c r="H423" s="6">
        <v>18.52</v>
      </c>
      <c r="I423" s="6">
        <f>VENTAS[[#This Row],[Cantidad]]*VENTAS[[#This Row],[Precio Venta]]</f>
        <v>18.52</v>
      </c>
      <c r="J423" s="6">
        <f>IF(VENTAS[[#This Row],[Nombre del Gestor]]&gt;1,  VENTAS[[#This Row],[Total]]*10%, 0)</f>
        <v>0</v>
      </c>
      <c r="K423" s="6">
        <f>IFERROR(VLOOKUP(VENTAS[[#This Row],[Código del producto Vendido]],STOCK[],16,FALSE)*VENTAS[[#This Row],[Cantidad]] + VLOOKUP(VENTAS[[#This Row],[Código del producto Vendido]],STOCK[],19,FALSE)*VENTAS[[#This Row],[Cantidad]],VENTAS[[#This Row],[Total]])</f>
        <v>18.3</v>
      </c>
      <c r="L423" s="6">
        <f>VENTAS[[#This Row],[Total]]-VENTAS[[#This Row],[Comisión 10%]]-VENTAS[[#This Row],[Costo SIN Comision]]</f>
        <v>0.21999999999999886</v>
      </c>
      <c r="M423" s="6"/>
    </row>
    <row r="424" spans="1:13" ht="14" x14ac:dyDescent="0.15">
      <c r="A424" s="30" t="s">
        <v>1130</v>
      </c>
      <c r="C424" s="4" t="s">
        <v>1128</v>
      </c>
      <c r="D424" s="4"/>
      <c r="E424" s="4" t="s">
        <v>1090</v>
      </c>
      <c r="F424" s="2" t="str">
        <f>IFERROR(VLOOKUP(VENTAS[[#This Row],[Código del producto Vendido]],STOCK[],5,FALSE),"-")</f>
        <v>Top blanco cuello V con encaje</v>
      </c>
      <c r="G424" s="2">
        <v>1</v>
      </c>
      <c r="H424" s="6">
        <v>12</v>
      </c>
      <c r="I424" s="6">
        <f>VENTAS[[#This Row],[Cantidad]]*VENTAS[[#This Row],[Precio Venta]]</f>
        <v>12</v>
      </c>
      <c r="J424" s="6">
        <f>IF(VENTAS[[#This Row],[Nombre del Gestor]]&gt;1,  VENTAS[[#This Row],[Total]]*10%, 0)</f>
        <v>0</v>
      </c>
      <c r="K424" s="6">
        <f>IFERROR(VLOOKUP(VENTAS[[#This Row],[Código del producto Vendido]],STOCK[],16,FALSE)*VENTAS[[#This Row],[Cantidad]] + VLOOKUP(VENTAS[[#This Row],[Código del producto Vendido]],STOCK[],19,FALSE)*VENTAS[[#This Row],[Cantidad]],VENTAS[[#This Row],[Total]])</f>
        <v>7.97</v>
      </c>
      <c r="L424" s="6">
        <f>VENTAS[[#This Row],[Total]]-VENTAS[[#This Row],[Comisión 10%]]-VENTAS[[#This Row],[Costo SIN Comision]]</f>
        <v>4.03</v>
      </c>
      <c r="M424" s="6"/>
    </row>
    <row r="425" spans="1:13" ht="14" x14ac:dyDescent="0.15">
      <c r="A425" s="39" t="s">
        <v>1130</v>
      </c>
      <c r="C425" s="4" t="s">
        <v>1128</v>
      </c>
      <c r="D425" s="4"/>
      <c r="E425" s="4" t="s">
        <v>1094</v>
      </c>
      <c r="F425" s="2" t="str">
        <f>IFERROR(VLOOKUP(VENTAS[[#This Row],[Código del producto Vendido]],STOCK[],5,FALSE),"-")</f>
        <v>Top negro  cuello V con encaje</v>
      </c>
      <c r="G425" s="2">
        <v>1</v>
      </c>
      <c r="H425" s="6">
        <v>12</v>
      </c>
      <c r="I425" s="6">
        <f>VENTAS[[#This Row],[Cantidad]]*VENTAS[[#This Row],[Precio Venta]]</f>
        <v>12</v>
      </c>
      <c r="J425" s="6">
        <f>IF(VENTAS[[#This Row],[Nombre del Gestor]]&gt;1,  VENTAS[[#This Row],[Total]]*10%, 0)</f>
        <v>0</v>
      </c>
      <c r="K425" s="6">
        <f>IFERROR(VLOOKUP(VENTAS[[#This Row],[Código del producto Vendido]],STOCK[],16,FALSE)*VENTAS[[#This Row],[Cantidad]] + VLOOKUP(VENTAS[[#This Row],[Código del producto Vendido]],STOCK[],19,FALSE)*VENTAS[[#This Row],[Cantidad]],VENTAS[[#This Row],[Total]])</f>
        <v>8.09</v>
      </c>
      <c r="L425" s="6">
        <f>VENTAS[[#This Row],[Total]]-VENTAS[[#This Row],[Comisión 10%]]-VENTAS[[#This Row],[Costo SIN Comision]]</f>
        <v>3.91</v>
      </c>
      <c r="M425" s="6"/>
    </row>
    <row r="426" spans="1:13" ht="14" x14ac:dyDescent="0.15">
      <c r="A426" s="37" t="s">
        <v>1130</v>
      </c>
      <c r="C426" s="4" t="s">
        <v>1128</v>
      </c>
      <c r="D426" s="4"/>
      <c r="E426" s="4" t="s">
        <v>1073</v>
      </c>
      <c r="F426" s="2" t="str">
        <f>IFERROR(VLOOKUP(VENTAS[[#This Row],[Código del producto Vendido]],STOCK[],5,FALSE),"-")</f>
        <v>Pantaloneta verde</v>
      </c>
      <c r="G426" s="2">
        <v>1</v>
      </c>
      <c r="H426" s="6">
        <v>25</v>
      </c>
      <c r="I426" s="6">
        <f>VENTAS[[#This Row],[Cantidad]]*VENTAS[[#This Row],[Precio Venta]]</f>
        <v>25</v>
      </c>
      <c r="J426" s="6">
        <f>IF(VENTAS[[#This Row],[Nombre del Gestor]]&gt;1,  VENTAS[[#This Row],[Total]]*10%, 0)</f>
        <v>0</v>
      </c>
      <c r="K426" s="6">
        <f>IFERROR(VLOOKUP(VENTAS[[#This Row],[Código del producto Vendido]],STOCK[],16,FALSE)*VENTAS[[#This Row],[Cantidad]] + VLOOKUP(VENTAS[[#This Row],[Código del producto Vendido]],STOCK[],19,FALSE)*VENTAS[[#This Row],[Cantidad]],VENTAS[[#This Row],[Total]])</f>
        <v>18.3</v>
      </c>
      <c r="L426" s="6">
        <f>VENTAS[[#This Row],[Total]]-VENTAS[[#This Row],[Comisión 10%]]-VENTAS[[#This Row],[Costo SIN Comision]]</f>
        <v>6.6999999999999993</v>
      </c>
      <c r="M426" s="6"/>
    </row>
    <row r="427" spans="1:13" ht="14" x14ac:dyDescent="0.15">
      <c r="A427" s="39" t="s">
        <v>1130</v>
      </c>
      <c r="C427" s="4" t="s">
        <v>1128</v>
      </c>
      <c r="D427" s="4"/>
      <c r="E427" s="4" t="s">
        <v>939</v>
      </c>
      <c r="F427" s="2" t="str">
        <f>IFERROR(VLOOKUP(VENTAS[[#This Row],[Código del producto Vendido]],STOCK[],5,FALSE),"-")</f>
        <v>Sandalias crema</v>
      </c>
      <c r="G427" s="2">
        <v>1</v>
      </c>
      <c r="H427" s="6">
        <v>35</v>
      </c>
      <c r="I427" s="6">
        <f>VENTAS[[#This Row],[Cantidad]]*VENTAS[[#This Row],[Precio Venta]]</f>
        <v>35</v>
      </c>
      <c r="J427" s="6">
        <f>IF(VENTAS[[#This Row],[Nombre del Gestor]]&gt;1,  VENTAS[[#This Row],[Total]]*10%, 0)</f>
        <v>0</v>
      </c>
      <c r="K427" s="6">
        <f>IFERROR(VLOOKUP(VENTAS[[#This Row],[Código del producto Vendido]],STOCK[],16,FALSE)*VENTAS[[#This Row],[Cantidad]] + VLOOKUP(VENTAS[[#This Row],[Código del producto Vendido]],STOCK[],19,FALSE)*VENTAS[[#This Row],[Cantidad]],VENTAS[[#This Row],[Total]])</f>
        <v>26.852941176470587</v>
      </c>
      <c r="L427" s="6">
        <f>VENTAS[[#This Row],[Total]]-VENTAS[[#This Row],[Comisión 10%]]-VENTAS[[#This Row],[Costo SIN Comision]]</f>
        <v>8.147058823529413</v>
      </c>
      <c r="M427" s="6"/>
    </row>
    <row r="428" spans="1:13" ht="14" x14ac:dyDescent="0.15">
      <c r="A428" s="30" t="s">
        <v>1136</v>
      </c>
      <c r="C428" s="4" t="s">
        <v>1137</v>
      </c>
      <c r="D428" s="4"/>
      <c r="E428" s="4" t="s">
        <v>946</v>
      </c>
      <c r="F428" s="2" t="str">
        <f>IFERROR(VLOOKUP(VENTAS[[#This Row],[Código del producto Vendido]],STOCK[],5,FALSE),"-")</f>
        <v>Bolso de mimbre</v>
      </c>
      <c r="G428" s="2">
        <v>1</v>
      </c>
      <c r="H428" s="6">
        <v>12</v>
      </c>
      <c r="I428" s="6">
        <f>VENTAS[[#This Row],[Cantidad]]*VENTAS[[#This Row],[Precio Venta]]</f>
        <v>12</v>
      </c>
      <c r="J428" s="6">
        <f>IF(VENTAS[[#This Row],[Nombre del Gestor]]&gt;1,  VENTAS[[#This Row],[Total]]*10%, 0)</f>
        <v>0</v>
      </c>
      <c r="K428" s="6">
        <f>IFERROR(VLOOKUP(VENTAS[[#This Row],[Código del producto Vendido]],STOCK[],16,FALSE)*VENTAS[[#This Row],[Cantidad]] + VLOOKUP(VENTAS[[#This Row],[Código del producto Vendido]],STOCK[],19,FALSE)*VENTAS[[#This Row],[Cantidad]],VENTAS[[#This Row],[Total]])</f>
        <v>11.828676470588235</v>
      </c>
      <c r="L428" s="6">
        <f>VENTAS[[#This Row],[Total]]-VENTAS[[#This Row],[Comisión 10%]]-VENTAS[[#This Row],[Costo SIN Comision]]</f>
        <v>0.17132352941176521</v>
      </c>
      <c r="M428" s="6"/>
    </row>
    <row r="429" spans="1:13" ht="14" x14ac:dyDescent="0.15">
      <c r="A429" s="39" t="s">
        <v>1136</v>
      </c>
      <c r="C429" s="4" t="s">
        <v>1137</v>
      </c>
      <c r="D429" s="4"/>
      <c r="E429" s="4" t="s">
        <v>747</v>
      </c>
      <c r="F429" s="2" t="str">
        <f>IFERROR(VLOOKUP(VENTAS[[#This Row],[Código del producto Vendido]],STOCK[],5,FALSE),"-")</f>
        <v xml:space="preserve">Cinturón trenzado </v>
      </c>
      <c r="G429" s="2">
        <v>1</v>
      </c>
      <c r="H429" s="6">
        <v>10</v>
      </c>
      <c r="I429" s="6">
        <f>VENTAS[[#This Row],[Cantidad]]*VENTAS[[#This Row],[Precio Venta]]</f>
        <v>10</v>
      </c>
      <c r="J429" s="6">
        <f>IF(VENTAS[[#This Row],[Nombre del Gestor]]&gt;1,  VENTAS[[#This Row],[Total]]*10%, 0)</f>
        <v>0</v>
      </c>
      <c r="K429" s="6">
        <f>IFERROR(VLOOKUP(VENTAS[[#This Row],[Código del producto Vendido]],STOCK[],16,FALSE)*VENTAS[[#This Row],[Cantidad]] + VLOOKUP(VENTAS[[#This Row],[Código del producto Vendido]],STOCK[],19,FALSE)*VENTAS[[#This Row],[Cantidad]],VENTAS[[#This Row],[Total]])</f>
        <v>4.1500000000000004</v>
      </c>
      <c r="L429" s="6">
        <f>VENTAS[[#This Row],[Total]]-VENTAS[[#This Row],[Comisión 10%]]-VENTAS[[#This Row],[Costo SIN Comision]]</f>
        <v>5.85</v>
      </c>
      <c r="M429" s="6"/>
    </row>
    <row r="430" spans="1:13" ht="14" x14ac:dyDescent="0.15">
      <c r="A430" s="30" t="s">
        <v>1138</v>
      </c>
      <c r="C430" s="4" t="s">
        <v>511</v>
      </c>
      <c r="D430" s="4"/>
      <c r="E430" s="4" t="s">
        <v>842</v>
      </c>
      <c r="F430" s="2" t="str">
        <f>IFERROR(VLOOKUP(VENTAS[[#This Row],[Código del producto Vendido]],STOCK[],5,FALSE),"-")</f>
        <v>Bikini push up</v>
      </c>
      <c r="G430" s="2">
        <v>1</v>
      </c>
      <c r="I430" s="6">
        <f>VENTAS[[#This Row],[Cantidad]]*VENTAS[[#This Row],[Precio Venta]]</f>
        <v>0</v>
      </c>
      <c r="J430" s="6">
        <f>IF(VENTAS[[#This Row],[Nombre del Gestor]]&gt;1,  VENTAS[[#This Row],[Total]]*10%, 0)</f>
        <v>0</v>
      </c>
      <c r="K430" s="6">
        <f>IFERROR(VLOOKUP(VENTAS[[#This Row],[Código del producto Vendido]],STOCK[],16,FALSE)*VENTAS[[#This Row],[Cantidad]] + VLOOKUP(VENTAS[[#This Row],[Código del producto Vendido]],STOCK[],19,FALSE)*VENTAS[[#This Row],[Cantidad]],VENTAS[[#This Row],[Total]])</f>
        <v>10.333333333333334</v>
      </c>
      <c r="L430" s="6">
        <f>VENTAS[[#This Row],[Total]]-VENTAS[[#This Row],[Comisión 10%]]-VENTAS[[#This Row],[Costo SIN Comision]]</f>
        <v>-10.333333333333334</v>
      </c>
      <c r="M430" s="6"/>
    </row>
    <row r="431" spans="1:13" ht="14" x14ac:dyDescent="0.15">
      <c r="A431" s="30" t="s">
        <v>1141</v>
      </c>
      <c r="C431" s="4" t="s">
        <v>1147</v>
      </c>
      <c r="D431" s="4"/>
      <c r="E431" s="4" t="s">
        <v>769</v>
      </c>
      <c r="F431" s="2" t="str">
        <f>IFERROR(VLOOKUP(VENTAS[[#This Row],[Código del producto Vendido]],STOCK[],5,FALSE),"-")</f>
        <v>Vestido con estampado de cereza</v>
      </c>
      <c r="G431" s="2">
        <v>1</v>
      </c>
      <c r="H431" s="6">
        <v>5</v>
      </c>
      <c r="I431" s="6">
        <f>VENTAS[[#This Row],[Cantidad]]*VENTAS[[#This Row],[Precio Venta]]</f>
        <v>5</v>
      </c>
      <c r="J431" s="6">
        <f>IF(VENTAS[[#This Row],[Nombre del Gestor]]&gt;1,  VENTAS[[#This Row],[Total]]*10%, 0)</f>
        <v>0</v>
      </c>
      <c r="K431" s="6">
        <f>IFERROR(VLOOKUP(VENTAS[[#This Row],[Código del producto Vendido]],STOCK[],16,FALSE)*VENTAS[[#This Row],[Cantidad]] + VLOOKUP(VENTAS[[#This Row],[Código del producto Vendido]],STOCK[],19,FALSE)*VENTAS[[#This Row],[Cantidad]],VENTAS[[#This Row],[Total]])</f>
        <v>6.8833333333333329</v>
      </c>
      <c r="L431" s="6">
        <f>VENTAS[[#This Row],[Total]]-VENTAS[[#This Row],[Comisión 10%]]-VENTAS[[#This Row],[Costo SIN Comision]]</f>
        <v>-1.8833333333333329</v>
      </c>
      <c r="M431" s="6"/>
    </row>
    <row r="432" spans="1:13" ht="14" x14ac:dyDescent="0.15">
      <c r="A432" s="39" t="s">
        <v>1141</v>
      </c>
      <c r="C432" s="4" t="s">
        <v>1143</v>
      </c>
      <c r="D432" s="4"/>
      <c r="E432" s="4" t="s">
        <v>769</v>
      </c>
      <c r="F432" s="2" t="str">
        <f>IFERROR(VLOOKUP(VENTAS[[#This Row],[Código del producto Vendido]],STOCK[],5,FALSE),"-")</f>
        <v>Vestido con estampado de cereza</v>
      </c>
      <c r="G432" s="2">
        <v>1</v>
      </c>
      <c r="H432" s="6">
        <v>5</v>
      </c>
      <c r="I432" s="6">
        <f>VENTAS[[#This Row],[Cantidad]]*VENTAS[[#This Row],[Precio Venta]]</f>
        <v>5</v>
      </c>
      <c r="J432" s="6">
        <f>IF(VENTAS[[#This Row],[Nombre del Gestor]]&gt;1,  VENTAS[[#This Row],[Total]]*10%, 0)</f>
        <v>0</v>
      </c>
      <c r="K432" s="6">
        <f>IFERROR(VLOOKUP(VENTAS[[#This Row],[Código del producto Vendido]],STOCK[],16,FALSE)*VENTAS[[#This Row],[Cantidad]] + VLOOKUP(VENTAS[[#This Row],[Código del producto Vendido]],STOCK[],19,FALSE)*VENTAS[[#This Row],[Cantidad]],VENTAS[[#This Row],[Total]])</f>
        <v>6.8833333333333329</v>
      </c>
      <c r="L432" s="6">
        <f>VENTAS[[#This Row],[Total]]-VENTAS[[#This Row],[Comisión 10%]]-VENTAS[[#This Row],[Costo SIN Comision]]</f>
        <v>-1.8833333333333329</v>
      </c>
      <c r="M432" s="6"/>
    </row>
    <row r="433" spans="1:13" ht="14" x14ac:dyDescent="0.15">
      <c r="A433" s="30" t="s">
        <v>1141</v>
      </c>
      <c r="C433" s="4" t="s">
        <v>1139</v>
      </c>
      <c r="D433" s="4"/>
      <c r="E433" s="4" t="s">
        <v>1101</v>
      </c>
      <c r="F433" s="2" t="str">
        <f>IFERROR(VLOOKUP(VENTAS[[#This Row],[Código del producto Vendido]],STOCK[],5,FALSE),"-")</f>
        <v xml:space="preserve">Jean skinny oscuro </v>
      </c>
      <c r="G433" s="2">
        <v>1</v>
      </c>
      <c r="H433" s="6">
        <v>35</v>
      </c>
      <c r="I433" s="6">
        <f>VENTAS[[#This Row],[Cantidad]]*VENTAS[[#This Row],[Precio Venta]]</f>
        <v>35</v>
      </c>
      <c r="J433" s="6">
        <f>IF(VENTAS[[#This Row],[Nombre del Gestor]]&gt;1,  VENTAS[[#This Row],[Total]]*10%, 0)</f>
        <v>0</v>
      </c>
      <c r="K433" s="6">
        <f>IFERROR(VLOOKUP(VENTAS[[#This Row],[Código del producto Vendido]],STOCK[],16,FALSE)*VENTAS[[#This Row],[Cantidad]] + VLOOKUP(VENTAS[[#This Row],[Código del producto Vendido]],STOCK[],19,FALSE)*VENTAS[[#This Row],[Cantidad]],VENTAS[[#This Row],[Total]])</f>
        <v>20.79</v>
      </c>
      <c r="L433" s="6">
        <f>VENTAS[[#This Row],[Total]]-VENTAS[[#This Row],[Comisión 10%]]-VENTAS[[#This Row],[Costo SIN Comision]]</f>
        <v>14.21</v>
      </c>
      <c r="M433" s="6"/>
    </row>
    <row r="434" spans="1:13" ht="14" x14ac:dyDescent="0.15">
      <c r="A434" s="39" t="s">
        <v>1141</v>
      </c>
      <c r="C434" s="4" t="s">
        <v>1139</v>
      </c>
      <c r="D434" s="4"/>
      <c r="E434" s="4" t="s">
        <v>726</v>
      </c>
      <c r="F434" s="2" t="str">
        <f>IFERROR(VLOOKUP(VENTAS[[#This Row],[Código del producto Vendido]],STOCK[],5,FALSE),"-")</f>
        <v xml:space="preserve">Body de un hombro manga farol </v>
      </c>
      <c r="G434" s="2">
        <v>1</v>
      </c>
      <c r="H434" s="6">
        <v>14</v>
      </c>
      <c r="I434" s="6">
        <f>VENTAS[[#This Row],[Cantidad]]*VENTAS[[#This Row],[Precio Venta]]</f>
        <v>14</v>
      </c>
      <c r="J434" s="6">
        <f>IF(VENTAS[[#This Row],[Nombre del Gestor]]&gt;1,  VENTAS[[#This Row],[Total]]*10%, 0)</f>
        <v>0</v>
      </c>
      <c r="K434" s="6">
        <f>IFERROR(VLOOKUP(VENTAS[[#This Row],[Código del producto Vendido]],STOCK[],16,FALSE)*VENTAS[[#This Row],[Cantidad]] + VLOOKUP(VENTAS[[#This Row],[Código del producto Vendido]],STOCK[],19,FALSE)*VENTAS[[#This Row],[Cantidad]],VENTAS[[#This Row],[Total]])</f>
        <v>10.404444444444444</v>
      </c>
      <c r="L434" s="6">
        <f>VENTAS[[#This Row],[Total]]-VENTAS[[#This Row],[Comisión 10%]]-VENTAS[[#This Row],[Costo SIN Comision]]</f>
        <v>3.5955555555555563</v>
      </c>
      <c r="M434" s="6"/>
    </row>
    <row r="435" spans="1:13" ht="14" x14ac:dyDescent="0.15">
      <c r="A435" s="30" t="s">
        <v>1141</v>
      </c>
      <c r="C435" s="4" t="s">
        <v>1139</v>
      </c>
      <c r="D435" s="4"/>
      <c r="E435" s="4" t="s">
        <v>867</v>
      </c>
      <c r="F435" s="2" t="str">
        <f>IFERROR(VLOOKUP(VENTAS[[#This Row],[Código del producto Vendido]],STOCK[],5,FALSE),"-")</f>
        <v>Falda de trabajo</v>
      </c>
      <c r="G435" s="2">
        <v>1</v>
      </c>
      <c r="H435" s="6">
        <v>15</v>
      </c>
      <c r="I435" s="6">
        <f>VENTAS[[#This Row],[Cantidad]]*VENTAS[[#This Row],[Precio Venta]]</f>
        <v>15</v>
      </c>
      <c r="J435" s="6">
        <f>IF(VENTAS[[#This Row],[Nombre del Gestor]]&gt;1,  VENTAS[[#This Row],[Total]]*10%, 0)</f>
        <v>0</v>
      </c>
      <c r="K435" s="6">
        <f>IFERROR(VLOOKUP(VENTAS[[#This Row],[Código del producto Vendido]],STOCK[],16,FALSE)*VENTAS[[#This Row],[Cantidad]] + VLOOKUP(VENTAS[[#This Row],[Código del producto Vendido]],STOCK[],19,FALSE)*VENTAS[[#This Row],[Cantidad]],VENTAS[[#This Row],[Total]])</f>
        <v>7.833636363636364</v>
      </c>
      <c r="L435" s="6">
        <f>VENTAS[[#This Row],[Total]]-VENTAS[[#This Row],[Comisión 10%]]-VENTAS[[#This Row],[Costo SIN Comision]]</f>
        <v>7.166363636363636</v>
      </c>
      <c r="M435" s="6"/>
    </row>
    <row r="436" spans="1:13" ht="14" x14ac:dyDescent="0.15">
      <c r="A436" s="39" t="s">
        <v>1141</v>
      </c>
      <c r="C436" s="4" t="s">
        <v>1139</v>
      </c>
      <c r="D436" s="4"/>
      <c r="E436" s="4" t="s">
        <v>787</v>
      </c>
      <c r="F436" s="2" t="str">
        <f>IFERROR(VLOOKUP(VENTAS[[#This Row],[Código del producto Vendido]],STOCK[],5,FALSE),"-")</f>
        <v>Sostén Push-up</v>
      </c>
      <c r="G436" s="2">
        <v>1</v>
      </c>
      <c r="H436" s="6">
        <v>15</v>
      </c>
      <c r="I436" s="6">
        <f>VENTAS[[#This Row],[Cantidad]]*VENTAS[[#This Row],[Precio Venta]]</f>
        <v>15</v>
      </c>
      <c r="J436" s="6">
        <f>IF(VENTAS[[#This Row],[Nombre del Gestor]]&gt;1,  VENTAS[[#This Row],[Total]]*10%, 0)</f>
        <v>0</v>
      </c>
      <c r="K436" s="6">
        <f>IFERROR(VLOOKUP(VENTAS[[#This Row],[Código del producto Vendido]],STOCK[],16,FALSE)*VENTAS[[#This Row],[Cantidad]] + VLOOKUP(VENTAS[[#This Row],[Código del producto Vendido]],STOCK[],19,FALSE)*VENTAS[[#This Row],[Cantidad]],VENTAS[[#This Row],[Total]])</f>
        <v>11.133333333333335</v>
      </c>
      <c r="L436" s="6">
        <f>VENTAS[[#This Row],[Total]]-VENTAS[[#This Row],[Comisión 10%]]-VENTAS[[#This Row],[Costo SIN Comision]]</f>
        <v>3.8666666666666654</v>
      </c>
      <c r="M436" s="6"/>
    </row>
    <row r="437" spans="1:13" ht="14" x14ac:dyDescent="0.15">
      <c r="A437" s="30" t="s">
        <v>1141</v>
      </c>
      <c r="C437" s="4" t="s">
        <v>511</v>
      </c>
      <c r="D437" s="4"/>
      <c r="E437" s="4" t="s">
        <v>813</v>
      </c>
      <c r="F437" s="2" t="str">
        <f>IFERROR(VLOOKUP(VENTAS[[#This Row],[Código del producto Vendido]],STOCK[],5,FALSE),"-")</f>
        <v>Vestido slip satinado</v>
      </c>
      <c r="G437" s="2">
        <v>1</v>
      </c>
      <c r="H437" s="6">
        <v>0</v>
      </c>
      <c r="I437" s="6">
        <f>VENTAS[[#This Row],[Cantidad]]*VENTAS[[#This Row],[Precio Venta]]</f>
        <v>0</v>
      </c>
      <c r="J437" s="6">
        <f>IF(VENTAS[[#This Row],[Nombre del Gestor]]&gt;1,  VENTAS[[#This Row],[Total]]*10%, 0)</f>
        <v>0</v>
      </c>
      <c r="K437" s="6">
        <f>IFERROR(VLOOKUP(VENTAS[[#This Row],[Código del producto Vendido]],STOCK[],16,FALSE)*VENTAS[[#This Row],[Cantidad]] + VLOOKUP(VENTAS[[#This Row],[Código del producto Vendido]],STOCK[],19,FALSE)*VENTAS[[#This Row],[Cantidad]],VENTAS[[#This Row],[Total]])</f>
        <v>8.5</v>
      </c>
      <c r="L437" s="6">
        <f>VENTAS[[#This Row],[Total]]-VENTAS[[#This Row],[Comisión 10%]]-VENTAS[[#This Row],[Costo SIN Comision]]</f>
        <v>-8.5</v>
      </c>
      <c r="M437" s="6"/>
    </row>
    <row r="438" spans="1:13" ht="14" x14ac:dyDescent="0.15">
      <c r="A438" s="39" t="s">
        <v>1141</v>
      </c>
      <c r="C438" s="4" t="s">
        <v>511</v>
      </c>
      <c r="D438" s="4"/>
      <c r="E438" s="4" t="s">
        <v>756</v>
      </c>
      <c r="F438" s="2" t="str">
        <f>IFERROR(VLOOKUP(VENTAS[[#This Row],[Código del producto Vendido]],STOCK[],5,FALSE),"-")</f>
        <v>Vestido con estampado floral</v>
      </c>
      <c r="G438" s="2">
        <v>1</v>
      </c>
      <c r="H438" s="6">
        <v>15</v>
      </c>
      <c r="I438" s="6">
        <f>VENTAS[[#This Row],[Cantidad]]*VENTAS[[#This Row],[Precio Venta]]</f>
        <v>15</v>
      </c>
      <c r="J438" s="6">
        <f>IF(VENTAS[[#This Row],[Nombre del Gestor]]&gt;1,  VENTAS[[#This Row],[Total]]*10%, 0)</f>
        <v>0</v>
      </c>
      <c r="K438" s="6">
        <f>IFERROR(VLOOKUP(VENTAS[[#This Row],[Código del producto Vendido]],STOCK[],16,FALSE)*VENTAS[[#This Row],[Cantidad]] + VLOOKUP(VENTAS[[#This Row],[Código del producto Vendido]],STOCK[],19,FALSE)*VENTAS[[#This Row],[Cantidad]],VENTAS[[#This Row],[Total]])</f>
        <v>10.722222222222221</v>
      </c>
      <c r="L438" s="6">
        <f>VENTAS[[#This Row],[Total]]-VENTAS[[#This Row],[Comisión 10%]]-VENTAS[[#This Row],[Costo SIN Comision]]</f>
        <v>4.2777777777777786</v>
      </c>
      <c r="M438" s="6"/>
    </row>
    <row r="439" spans="1:13" ht="14" x14ac:dyDescent="0.15">
      <c r="A439" s="30" t="s">
        <v>1141</v>
      </c>
      <c r="C439" s="4" t="s">
        <v>511</v>
      </c>
      <c r="D439" s="4"/>
      <c r="E439" s="4" t="s">
        <v>755</v>
      </c>
      <c r="F439" s="2" t="str">
        <f>IFERROR(VLOOKUP(VENTAS[[#This Row],[Código del producto Vendido]],STOCK[],5,FALSE),"-")</f>
        <v>Vestido con estampado floral</v>
      </c>
      <c r="G439" s="2">
        <v>3</v>
      </c>
      <c r="H439" s="6">
        <v>15</v>
      </c>
      <c r="I439" s="6">
        <f>VENTAS[[#This Row],[Cantidad]]*VENTAS[[#This Row],[Precio Venta]]</f>
        <v>45</v>
      </c>
      <c r="J439" s="6">
        <f>IF(VENTAS[[#This Row],[Nombre del Gestor]]&gt;1,  VENTAS[[#This Row],[Total]]*10%, 0)</f>
        <v>0</v>
      </c>
      <c r="K439" s="6">
        <f>IFERROR(VLOOKUP(VENTAS[[#This Row],[Código del producto Vendido]],STOCK[],16,FALSE)*VENTAS[[#This Row],[Cantidad]] + VLOOKUP(VENTAS[[#This Row],[Código del producto Vendido]],STOCK[],19,FALSE)*VENTAS[[#This Row],[Cantidad]],VENTAS[[#This Row],[Total]])</f>
        <v>32.166666666666664</v>
      </c>
      <c r="L439" s="6">
        <f>VENTAS[[#This Row],[Total]]-VENTAS[[#This Row],[Comisión 10%]]-VENTAS[[#This Row],[Costo SIN Comision]]</f>
        <v>12.833333333333336</v>
      </c>
      <c r="M439" s="6"/>
    </row>
    <row r="440" spans="1:13" ht="14" x14ac:dyDescent="0.15">
      <c r="A440" s="39" t="s">
        <v>1141</v>
      </c>
      <c r="C440" s="4" t="s">
        <v>511</v>
      </c>
      <c r="D440" s="4"/>
      <c r="E440" s="4" t="s">
        <v>752</v>
      </c>
      <c r="F440" s="2" t="str">
        <f>IFERROR(VLOOKUP(VENTAS[[#This Row],[Código del producto Vendido]],STOCK[],5,FALSE),"-")</f>
        <v>Vestido floral con abertura trasera</v>
      </c>
      <c r="G440" s="2">
        <v>3</v>
      </c>
      <c r="H440" s="6">
        <v>15</v>
      </c>
      <c r="I440" s="6">
        <f>VENTAS[[#This Row],[Cantidad]]*VENTAS[[#This Row],[Precio Venta]]</f>
        <v>45</v>
      </c>
      <c r="J440" s="6">
        <f>IF(VENTAS[[#This Row],[Nombre del Gestor]]&gt;1,  VENTAS[[#This Row],[Total]]*10%, 0)</f>
        <v>0</v>
      </c>
      <c r="K440" s="6">
        <f>IFERROR(VLOOKUP(VENTAS[[#This Row],[Código del producto Vendido]],STOCK[],16,FALSE)*VENTAS[[#This Row],[Cantidad]] + VLOOKUP(VENTAS[[#This Row],[Código del producto Vendido]],STOCK[],19,FALSE)*VENTAS[[#This Row],[Cantidad]],VENTAS[[#This Row],[Total]])</f>
        <v>32.166666666666664</v>
      </c>
      <c r="L440" s="6">
        <f>VENTAS[[#This Row],[Total]]-VENTAS[[#This Row],[Comisión 10%]]-VENTAS[[#This Row],[Costo SIN Comision]]</f>
        <v>12.833333333333336</v>
      </c>
      <c r="M440" s="6"/>
    </row>
    <row r="441" spans="1:13" ht="14" x14ac:dyDescent="0.15">
      <c r="A441" s="30" t="s">
        <v>1141</v>
      </c>
      <c r="C441" s="4" t="s">
        <v>511</v>
      </c>
      <c r="D441" s="4"/>
      <c r="E441" s="4" t="s">
        <v>751</v>
      </c>
      <c r="F441" s="2" t="str">
        <f>IFERROR(VLOOKUP(VENTAS[[#This Row],[Código del producto Vendido]],STOCK[],5,FALSE),"-")</f>
        <v>Vestido floral con abertura trasera</v>
      </c>
      <c r="G441" s="2">
        <v>2</v>
      </c>
      <c r="H441" s="6">
        <v>15</v>
      </c>
      <c r="I441" s="6">
        <f>VENTAS[[#This Row],[Cantidad]]*VENTAS[[#This Row],[Precio Venta]]</f>
        <v>30</v>
      </c>
      <c r="J441" s="6">
        <f>IF(VENTAS[[#This Row],[Nombre del Gestor]]&gt;1,  VENTAS[[#This Row],[Total]]*10%, 0)</f>
        <v>0</v>
      </c>
      <c r="K441" s="6">
        <f>IFERROR(VLOOKUP(VENTAS[[#This Row],[Código del producto Vendido]],STOCK[],16,FALSE)*VENTAS[[#This Row],[Cantidad]] + VLOOKUP(VENTAS[[#This Row],[Código del producto Vendido]],STOCK[],19,FALSE)*VENTAS[[#This Row],[Cantidad]],VENTAS[[#This Row],[Total]])</f>
        <v>21.444444444444443</v>
      </c>
      <c r="L441" s="6">
        <f>VENTAS[[#This Row],[Total]]-VENTAS[[#This Row],[Comisión 10%]]-VENTAS[[#This Row],[Costo SIN Comision]]</f>
        <v>8.5555555555555571</v>
      </c>
      <c r="M441" s="6"/>
    </row>
    <row r="442" spans="1:13" ht="14" x14ac:dyDescent="0.15">
      <c r="A442" s="39" t="s">
        <v>1141</v>
      </c>
      <c r="C442" s="4" t="s">
        <v>511</v>
      </c>
      <c r="D442" s="4"/>
      <c r="E442" s="4" t="s">
        <v>753</v>
      </c>
      <c r="F442" s="2" t="str">
        <f>IFERROR(VLOOKUP(VENTAS[[#This Row],[Código del producto Vendido]],STOCK[],5,FALSE),"-")</f>
        <v>Vestido floral escote corazón</v>
      </c>
      <c r="G442" s="2">
        <v>2</v>
      </c>
      <c r="H442" s="6">
        <v>15</v>
      </c>
      <c r="I442" s="6">
        <f>VENTAS[[#This Row],[Cantidad]]*VENTAS[[#This Row],[Precio Venta]]</f>
        <v>30</v>
      </c>
      <c r="J442" s="6">
        <f>IF(VENTAS[[#This Row],[Nombre del Gestor]]&gt;1,  VENTAS[[#This Row],[Total]]*10%, 0)</f>
        <v>0</v>
      </c>
      <c r="K442" s="6">
        <f>IFERROR(VLOOKUP(VENTAS[[#This Row],[Código del producto Vendido]],STOCK[],16,FALSE)*VENTAS[[#This Row],[Cantidad]] + VLOOKUP(VENTAS[[#This Row],[Código del producto Vendido]],STOCK[],19,FALSE)*VENTAS[[#This Row],[Cantidad]],VENTAS[[#This Row],[Total]])</f>
        <v>21.444444444444443</v>
      </c>
      <c r="L442" s="6">
        <f>VENTAS[[#This Row],[Total]]-VENTAS[[#This Row],[Comisión 10%]]-VENTAS[[#This Row],[Costo SIN Comision]]</f>
        <v>8.5555555555555571</v>
      </c>
      <c r="M442" s="6"/>
    </row>
    <row r="443" spans="1:13" ht="14" x14ac:dyDescent="0.15">
      <c r="A443" s="30" t="s">
        <v>1141</v>
      </c>
      <c r="C443" s="4" t="s">
        <v>511</v>
      </c>
      <c r="D443" s="4"/>
      <c r="E443" s="4" t="s">
        <v>754</v>
      </c>
      <c r="F443" s="2" t="str">
        <f>IFERROR(VLOOKUP(VENTAS[[#This Row],[Código del producto Vendido]],STOCK[],5,FALSE),"-")</f>
        <v>Vestido floral escote corazón</v>
      </c>
      <c r="G443" s="2">
        <v>1</v>
      </c>
      <c r="H443" s="6">
        <v>15</v>
      </c>
      <c r="I443" s="6">
        <f>VENTAS[[#This Row],[Cantidad]]*VENTAS[[#This Row],[Precio Venta]]</f>
        <v>15</v>
      </c>
      <c r="J443" s="6">
        <f>IF(VENTAS[[#This Row],[Nombre del Gestor]]&gt;1,  VENTAS[[#This Row],[Total]]*10%, 0)</f>
        <v>0</v>
      </c>
      <c r="K443" s="6">
        <f>IFERROR(VLOOKUP(VENTAS[[#This Row],[Código del producto Vendido]],STOCK[],16,FALSE)*VENTAS[[#This Row],[Cantidad]] + VLOOKUP(VENTAS[[#This Row],[Código del producto Vendido]],STOCK[],19,FALSE)*VENTAS[[#This Row],[Cantidad]],VENTAS[[#This Row],[Total]])</f>
        <v>10.722222222222221</v>
      </c>
      <c r="L443" s="6">
        <f>VENTAS[[#This Row],[Total]]-VENTAS[[#This Row],[Comisión 10%]]-VENTAS[[#This Row],[Costo SIN Comision]]</f>
        <v>4.2777777777777786</v>
      </c>
      <c r="M443" s="6"/>
    </row>
    <row r="444" spans="1:13" ht="14" x14ac:dyDescent="0.15">
      <c r="A444" s="39" t="s">
        <v>1141</v>
      </c>
      <c r="C444" s="4" t="s">
        <v>511</v>
      </c>
      <c r="D444" s="4"/>
      <c r="E444" s="4" t="s">
        <v>743</v>
      </c>
      <c r="F444" s="2" t="str">
        <f>IFERROR(VLOOKUP(VENTAS[[#This Row],[Código del producto Vendido]],STOCK[],5,FALSE),"-")</f>
        <v>Vestido floral de mangas farol</v>
      </c>
      <c r="G444" s="2">
        <v>1</v>
      </c>
      <c r="H444" s="6">
        <v>20</v>
      </c>
      <c r="I444" s="6">
        <f>VENTAS[[#This Row],[Cantidad]]*VENTAS[[#This Row],[Precio Venta]]</f>
        <v>20</v>
      </c>
      <c r="J444" s="6">
        <f>IF(VENTAS[[#This Row],[Nombre del Gestor]]&gt;1,  VENTAS[[#This Row],[Total]]*10%, 0)</f>
        <v>0</v>
      </c>
      <c r="K444" s="6">
        <f>IFERROR(VLOOKUP(VENTAS[[#This Row],[Código del producto Vendido]],STOCK[],16,FALSE)*VENTAS[[#This Row],[Cantidad]] + VLOOKUP(VENTAS[[#This Row],[Código del producto Vendido]],STOCK[],19,FALSE)*VENTAS[[#This Row],[Cantidad]],VENTAS[[#This Row],[Total]])</f>
        <v>10.722222222222221</v>
      </c>
      <c r="L444" s="6">
        <f>VENTAS[[#This Row],[Total]]-VENTAS[[#This Row],[Comisión 10%]]-VENTAS[[#This Row],[Costo SIN Comision]]</f>
        <v>9.2777777777777786</v>
      </c>
      <c r="M444" s="6"/>
    </row>
    <row r="445" spans="1:13" ht="14" x14ac:dyDescent="0.15">
      <c r="A445" s="30" t="s">
        <v>1141</v>
      </c>
      <c r="C445" s="4" t="s">
        <v>511</v>
      </c>
      <c r="D445" s="4"/>
      <c r="E445" s="9" t="s">
        <v>814</v>
      </c>
      <c r="F445" s="2" t="str">
        <f>IFERROR(VLOOKUP(VENTAS[[#This Row],[Código del producto Vendido]],STOCK[],5,FALSE),"-")</f>
        <v xml:space="preserve"> Bañador espalda descubierta</v>
      </c>
      <c r="G445" s="2">
        <v>1</v>
      </c>
      <c r="H445" s="6">
        <v>20</v>
      </c>
      <c r="I445" s="6">
        <f>VENTAS[[#This Row],[Cantidad]]*VENTAS[[#This Row],[Precio Venta]]</f>
        <v>20</v>
      </c>
      <c r="J445" s="6">
        <f>IF(VENTAS[[#This Row],[Nombre del Gestor]]&gt;1,  VENTAS[[#This Row],[Total]]*10%, 0)</f>
        <v>0</v>
      </c>
      <c r="K445" s="6">
        <f>IFERROR(VLOOKUP(VENTAS[[#This Row],[Código del producto Vendido]],STOCK[],16,FALSE)*VENTAS[[#This Row],[Cantidad]] + VLOOKUP(VENTAS[[#This Row],[Código del producto Vendido]],STOCK[],19,FALSE)*VENTAS[[#This Row],[Cantidad]],VENTAS[[#This Row],[Total]])</f>
        <v>15.555555555555555</v>
      </c>
      <c r="L445" s="6">
        <f>VENTAS[[#This Row],[Total]]-VENTAS[[#This Row],[Comisión 10%]]-VENTAS[[#This Row],[Costo SIN Comision]]</f>
        <v>4.4444444444444446</v>
      </c>
      <c r="M445" s="6"/>
    </row>
    <row r="446" spans="1:13" ht="14" x14ac:dyDescent="0.15">
      <c r="A446" s="39" t="s">
        <v>1141</v>
      </c>
      <c r="C446" s="4" t="s">
        <v>1140</v>
      </c>
      <c r="D446" s="4"/>
      <c r="E446" s="4" t="s">
        <v>762</v>
      </c>
      <c r="F446" s="2" t="str">
        <f>IFERROR(VLOOKUP(VENTAS[[#This Row],[Código del producto Vendido]],STOCK[],5,FALSE),"-")</f>
        <v>Top Cruzado negro</v>
      </c>
      <c r="G446" s="2">
        <v>1</v>
      </c>
      <c r="H446" s="6">
        <v>9</v>
      </c>
      <c r="I446" s="6">
        <f>VENTAS[[#This Row],[Cantidad]]*VENTAS[[#This Row],[Precio Venta]]</f>
        <v>9</v>
      </c>
      <c r="J446" s="6">
        <f>IF(VENTAS[[#This Row],[Nombre del Gestor]]&gt;1,  VENTAS[[#This Row],[Total]]*10%, 0)</f>
        <v>0</v>
      </c>
      <c r="K446" s="6">
        <f>IFERROR(VLOOKUP(VENTAS[[#This Row],[Código del producto Vendido]],STOCK[],16,FALSE)*VENTAS[[#This Row],[Cantidad]] + VLOOKUP(VENTAS[[#This Row],[Código del producto Vendido]],STOCK[],19,FALSE)*VENTAS[[#This Row],[Cantidad]],VENTAS[[#This Row],[Total]])</f>
        <v>4.9016666666666673</v>
      </c>
      <c r="L446" s="6">
        <f>VENTAS[[#This Row],[Total]]-VENTAS[[#This Row],[Comisión 10%]]-VENTAS[[#This Row],[Costo SIN Comision]]</f>
        <v>4.0983333333333327</v>
      </c>
      <c r="M446" s="6"/>
    </row>
    <row r="447" spans="1:13" ht="14" x14ac:dyDescent="0.15">
      <c r="A447" s="39" t="s">
        <v>1141</v>
      </c>
      <c r="C447" s="4" t="s">
        <v>1142</v>
      </c>
      <c r="D447" s="4"/>
      <c r="E447" s="4" t="s">
        <v>772</v>
      </c>
      <c r="F447" s="2" t="str">
        <f>IFERROR(VLOOKUP(VENTAS[[#This Row],[Código del producto Vendido]],STOCK[],5,FALSE),"-")</f>
        <v xml:space="preserve"> Vestido ajustado con estampado de dragón</v>
      </c>
      <c r="G447" s="2">
        <v>1</v>
      </c>
      <c r="H447" s="6">
        <v>5</v>
      </c>
      <c r="I447" s="6">
        <f>VENTAS[[#This Row],[Cantidad]]*VENTAS[[#This Row],[Precio Venta]]</f>
        <v>5</v>
      </c>
      <c r="J447" s="6">
        <f>IF(VENTAS[[#This Row],[Nombre del Gestor]]&gt;1,  VENTAS[[#This Row],[Total]]*10%, 0)</f>
        <v>0</v>
      </c>
      <c r="K447" s="6">
        <f>IFERROR(VLOOKUP(VENTAS[[#This Row],[Código del producto Vendido]],STOCK[],16,FALSE)*VENTAS[[#This Row],[Cantidad]] + VLOOKUP(VENTAS[[#This Row],[Código del producto Vendido]],STOCK[],19,FALSE)*VENTAS[[#This Row],[Cantidad]],VENTAS[[#This Row],[Total]])</f>
        <v>7.1055555555555552</v>
      </c>
      <c r="L447" s="6">
        <f>VENTAS[[#This Row],[Total]]-VENTAS[[#This Row],[Comisión 10%]]-VENTAS[[#This Row],[Costo SIN Comision]]</f>
        <v>-2.1055555555555552</v>
      </c>
      <c r="M447" s="6"/>
    </row>
    <row r="448" spans="1:13" ht="14" x14ac:dyDescent="0.15">
      <c r="A448" s="30" t="s">
        <v>1141</v>
      </c>
      <c r="C448" s="4" t="s">
        <v>1142</v>
      </c>
      <c r="D448" s="4"/>
      <c r="E448" s="4" t="s">
        <v>771</v>
      </c>
      <c r="F448" s="2" t="str">
        <f>IFERROR(VLOOKUP(VENTAS[[#This Row],[Código del producto Vendido]],STOCK[],5,FALSE),"-")</f>
        <v>Vestido slip cebra</v>
      </c>
      <c r="G448" s="2">
        <v>1</v>
      </c>
      <c r="H448" s="6">
        <v>5</v>
      </c>
      <c r="I448" s="6">
        <f>VENTAS[[#This Row],[Cantidad]]*VENTAS[[#This Row],[Precio Venta]]</f>
        <v>5</v>
      </c>
      <c r="J448" s="6">
        <f>IF(VENTAS[[#This Row],[Nombre del Gestor]]&gt;1,  VENTAS[[#This Row],[Total]]*10%, 0)</f>
        <v>0</v>
      </c>
      <c r="K448" s="6">
        <f>IFERROR(VLOOKUP(VENTAS[[#This Row],[Código del producto Vendido]],STOCK[],16,FALSE)*VENTAS[[#This Row],[Cantidad]] + VLOOKUP(VENTAS[[#This Row],[Código del producto Vendido]],STOCK[],19,FALSE)*VENTAS[[#This Row],[Cantidad]],VENTAS[[#This Row],[Total]])</f>
        <v>7.1055555555555552</v>
      </c>
      <c r="L448" s="6">
        <f>VENTAS[[#This Row],[Total]]-VENTAS[[#This Row],[Comisión 10%]]-VENTAS[[#This Row],[Costo SIN Comision]]</f>
        <v>-2.1055555555555552</v>
      </c>
      <c r="M448" s="6"/>
    </row>
    <row r="449" spans="1:13" ht="14" x14ac:dyDescent="0.15">
      <c r="A449" s="39" t="s">
        <v>1141</v>
      </c>
      <c r="C449" s="4" t="s">
        <v>1143</v>
      </c>
      <c r="D449" s="4"/>
      <c r="E449" s="4" t="s">
        <v>770</v>
      </c>
      <c r="F449" s="2" t="str">
        <f>IFERROR(VLOOKUP(VENTAS[[#This Row],[Código del producto Vendido]],STOCK[],5,FALSE),"-")</f>
        <v>Vestido slip de rayas de cebra</v>
      </c>
      <c r="G449" s="2">
        <v>1</v>
      </c>
      <c r="H449" s="6">
        <v>5</v>
      </c>
      <c r="I449" s="6">
        <f>VENTAS[[#This Row],[Cantidad]]*VENTAS[[#This Row],[Precio Venta]]</f>
        <v>5</v>
      </c>
      <c r="J449" s="6">
        <f>IF(VENTAS[[#This Row],[Nombre del Gestor]]&gt;1,  VENTAS[[#This Row],[Total]]*10%, 0)</f>
        <v>0</v>
      </c>
      <c r="K449" s="6">
        <f>IFERROR(VLOOKUP(VENTAS[[#This Row],[Código del producto Vendido]],STOCK[],16,FALSE)*VENTAS[[#This Row],[Cantidad]] + VLOOKUP(VENTAS[[#This Row],[Código del producto Vendido]],STOCK[],19,FALSE)*VENTAS[[#This Row],[Cantidad]],VENTAS[[#This Row],[Total]])</f>
        <v>7.1055555555555552</v>
      </c>
      <c r="L449" s="6">
        <f>VENTAS[[#This Row],[Total]]-VENTAS[[#This Row],[Comisión 10%]]-VENTAS[[#This Row],[Costo SIN Comision]]</f>
        <v>-2.1055555555555552</v>
      </c>
      <c r="M449" s="6"/>
    </row>
    <row r="450" spans="1:13" ht="14" x14ac:dyDescent="0.15">
      <c r="A450" s="39" t="s">
        <v>1141</v>
      </c>
      <c r="C450" s="4" t="s">
        <v>1145</v>
      </c>
      <c r="D450" s="4"/>
      <c r="E450" s="4" t="s">
        <v>1102</v>
      </c>
      <c r="F450" s="2" t="str">
        <f>IFERROR(VLOOKUP(VENTAS[[#This Row],[Código del producto Vendido]],STOCK[],5,FALSE),"-")</f>
        <v>-</v>
      </c>
      <c r="G450" s="2">
        <v>1</v>
      </c>
      <c r="H450" s="6">
        <v>20</v>
      </c>
      <c r="I450" s="6">
        <f>VENTAS[[#This Row],[Cantidad]]*VENTAS[[#This Row],[Precio Venta]]</f>
        <v>20</v>
      </c>
      <c r="J450" s="6">
        <f>IF(VENTAS[[#This Row],[Nombre del Gestor]]&gt;1,  VENTAS[[#This Row],[Total]]*10%, 0)</f>
        <v>0</v>
      </c>
      <c r="K450" s="6">
        <f>IFERROR(VLOOKUP(VENTAS[[#This Row],[Código del producto Vendido]],STOCK[],16,FALSE)*VENTAS[[#This Row],[Cantidad]] + VLOOKUP(VENTAS[[#This Row],[Código del producto Vendido]],STOCK[],19,FALSE)*VENTAS[[#This Row],[Cantidad]],VENTAS[[#This Row],[Total]])</f>
        <v>20</v>
      </c>
      <c r="L450" s="6">
        <f>VENTAS[[#This Row],[Total]]-VENTAS[[#This Row],[Comisión 10%]]-VENTAS[[#This Row],[Costo SIN Comision]]</f>
        <v>0</v>
      </c>
      <c r="M450" s="6"/>
    </row>
    <row r="451" spans="1:13" ht="14" x14ac:dyDescent="0.15">
      <c r="A451" s="30" t="s">
        <v>1141</v>
      </c>
      <c r="C451" s="4" t="s">
        <v>1146</v>
      </c>
      <c r="D451" s="4"/>
      <c r="E451" s="4" t="s">
        <v>619</v>
      </c>
      <c r="F451" s="2" t="str">
        <f>IFERROR(VLOOKUP(VENTAS[[#This Row],[Código del producto Vendido]],STOCK[],5,FALSE),"-")</f>
        <v>Vestido tank tejido de canalé con cinturón</v>
      </c>
      <c r="G451" s="2">
        <v>1</v>
      </c>
      <c r="H451" s="6">
        <v>28</v>
      </c>
      <c r="I451" s="6">
        <f>VENTAS[[#This Row],[Cantidad]]*VENTAS[[#This Row],[Precio Venta]]</f>
        <v>28</v>
      </c>
      <c r="J451" s="6">
        <f>IF(VENTAS[[#This Row],[Nombre del Gestor]]&gt;1,  VENTAS[[#This Row],[Total]]*10%, 0)</f>
        <v>0</v>
      </c>
      <c r="K451" s="6">
        <f>IFERROR(VLOOKUP(VENTAS[[#This Row],[Código del producto Vendido]],STOCK[],16,FALSE)*VENTAS[[#This Row],[Cantidad]] + VLOOKUP(VENTAS[[#This Row],[Código del producto Vendido]],STOCK[],19,FALSE)*VENTAS[[#This Row],[Cantidad]],VENTAS[[#This Row],[Total]])</f>
        <v>17.637777777777778</v>
      </c>
      <c r="L451" s="6">
        <f>VENTAS[[#This Row],[Total]]-VENTAS[[#This Row],[Comisión 10%]]-VENTAS[[#This Row],[Costo SIN Comision]]</f>
        <v>10.362222222222222</v>
      </c>
      <c r="M451" s="6"/>
    </row>
    <row r="452" spans="1:13" ht="14" x14ac:dyDescent="0.15">
      <c r="A452" s="39" t="s">
        <v>1141</v>
      </c>
      <c r="C452" s="4" t="s">
        <v>1147</v>
      </c>
      <c r="D452" s="4"/>
      <c r="E452" s="4" t="s">
        <v>780</v>
      </c>
      <c r="F452" s="2" t="str">
        <f>IFERROR(VLOOKUP(VENTAS[[#This Row],[Código del producto Vendido]],STOCK[],5,FALSE),"-")</f>
        <v>Vestido bodycon</v>
      </c>
      <c r="G452" s="2">
        <v>1</v>
      </c>
      <c r="H452" s="6">
        <v>5</v>
      </c>
      <c r="I452" s="6">
        <f>VENTAS[[#This Row],[Cantidad]]*VENTAS[[#This Row],[Precio Venta]]</f>
        <v>5</v>
      </c>
      <c r="J452" s="6">
        <f>IF(VENTAS[[#This Row],[Nombre del Gestor]]&gt;1,  VENTAS[[#This Row],[Total]]*10%, 0)</f>
        <v>0</v>
      </c>
      <c r="K452" s="6">
        <f>IFERROR(VLOOKUP(VENTAS[[#This Row],[Código del producto Vendido]],STOCK[],16,FALSE)*VENTAS[[#This Row],[Cantidad]] + VLOOKUP(VENTAS[[#This Row],[Código del producto Vendido]],STOCK[],19,FALSE)*VENTAS[[#This Row],[Cantidad]],VENTAS[[#This Row],[Total]])</f>
        <v>5.7222222222222223</v>
      </c>
      <c r="L452" s="6">
        <f>VENTAS[[#This Row],[Total]]-VENTAS[[#This Row],[Comisión 10%]]-VENTAS[[#This Row],[Costo SIN Comision]]</f>
        <v>-0.72222222222222232</v>
      </c>
      <c r="M452" s="6"/>
    </row>
    <row r="453" spans="1:13" ht="14" x14ac:dyDescent="0.15">
      <c r="A453" s="30" t="s">
        <v>1141</v>
      </c>
      <c r="C453" s="4" t="s">
        <v>1148</v>
      </c>
      <c r="D453" s="4"/>
      <c r="E453" s="4" t="s">
        <v>770</v>
      </c>
      <c r="F453" s="2" t="str">
        <f>IFERROR(VLOOKUP(VENTAS[[#This Row],[Código del producto Vendido]],STOCK[],5,FALSE),"-")</f>
        <v>Vestido slip de rayas de cebra</v>
      </c>
      <c r="G453" s="2">
        <v>1</v>
      </c>
      <c r="H453" s="6">
        <v>5</v>
      </c>
      <c r="I453" s="6">
        <f>VENTAS[[#This Row],[Cantidad]]*VENTAS[[#This Row],[Precio Venta]]</f>
        <v>5</v>
      </c>
      <c r="J453" s="6">
        <f>IF(VENTAS[[#This Row],[Nombre del Gestor]]&gt;1,  VENTAS[[#This Row],[Total]]*10%, 0)</f>
        <v>0</v>
      </c>
      <c r="K453" s="6">
        <f>IFERROR(VLOOKUP(VENTAS[[#This Row],[Código del producto Vendido]],STOCK[],16,FALSE)*VENTAS[[#This Row],[Cantidad]] + VLOOKUP(VENTAS[[#This Row],[Código del producto Vendido]],STOCK[],19,FALSE)*VENTAS[[#This Row],[Cantidad]],VENTAS[[#This Row],[Total]])</f>
        <v>7.1055555555555552</v>
      </c>
      <c r="L453" s="6">
        <f>VENTAS[[#This Row],[Total]]-VENTAS[[#This Row],[Comisión 10%]]-VENTAS[[#This Row],[Costo SIN Comision]]</f>
        <v>-2.1055555555555552</v>
      </c>
      <c r="M453" s="6"/>
    </row>
    <row r="454" spans="1:13" ht="14" x14ac:dyDescent="0.15">
      <c r="A454" s="39" t="s">
        <v>1141</v>
      </c>
      <c r="C454" s="4" t="s">
        <v>1148</v>
      </c>
      <c r="D454" s="4"/>
      <c r="E454" s="4" t="s">
        <v>772</v>
      </c>
      <c r="F454" s="2" t="str">
        <f>IFERROR(VLOOKUP(VENTAS[[#This Row],[Código del producto Vendido]],STOCK[],5,FALSE),"-")</f>
        <v xml:space="preserve"> Vestido ajustado con estampado de dragón</v>
      </c>
      <c r="G454" s="2">
        <v>1</v>
      </c>
      <c r="H454" s="6">
        <v>5</v>
      </c>
      <c r="I454" s="6">
        <f>VENTAS[[#This Row],[Cantidad]]*VENTAS[[#This Row],[Precio Venta]]</f>
        <v>5</v>
      </c>
      <c r="J454" s="6">
        <f>IF(VENTAS[[#This Row],[Nombre del Gestor]]&gt;1,  VENTAS[[#This Row],[Total]]*10%, 0)</f>
        <v>0</v>
      </c>
      <c r="K454" s="6">
        <f>IFERROR(VLOOKUP(VENTAS[[#This Row],[Código del producto Vendido]],STOCK[],16,FALSE)*VENTAS[[#This Row],[Cantidad]] + VLOOKUP(VENTAS[[#This Row],[Código del producto Vendido]],STOCK[],19,FALSE)*VENTAS[[#This Row],[Cantidad]],VENTAS[[#This Row],[Total]])</f>
        <v>7.1055555555555552</v>
      </c>
      <c r="L454" s="6">
        <f>VENTAS[[#This Row],[Total]]-VENTAS[[#This Row],[Comisión 10%]]-VENTAS[[#This Row],[Costo SIN Comision]]</f>
        <v>-2.1055555555555552</v>
      </c>
      <c r="M454" s="6"/>
    </row>
    <row r="455" spans="1:13" ht="14" x14ac:dyDescent="0.15">
      <c r="A455" s="30">
        <v>45138</v>
      </c>
      <c r="C455" s="4" t="s">
        <v>1143</v>
      </c>
      <c r="D455" s="4"/>
      <c r="E455" s="4" t="s">
        <v>781</v>
      </c>
      <c r="F455" s="2" t="str">
        <f>IFERROR(VLOOKUP(VENTAS[[#This Row],[Código del producto Vendido]],STOCK[],5,FALSE),"-")</f>
        <v>Top acanalado sin mangas</v>
      </c>
      <c r="G455" s="2">
        <v>1</v>
      </c>
      <c r="H455" s="6">
        <v>10</v>
      </c>
      <c r="I455" s="6">
        <f>VENTAS[[#This Row],[Cantidad]]*VENTAS[[#This Row],[Precio Venta]]</f>
        <v>10</v>
      </c>
      <c r="J455" s="6">
        <f>IF(VENTAS[[#This Row],[Nombre del Gestor]]&gt;1,  VENTAS[[#This Row],[Total]]*10%, 0)</f>
        <v>0</v>
      </c>
      <c r="K455" s="6">
        <f>IFERROR(VLOOKUP(VENTAS[[#This Row],[Código del producto Vendido]],STOCK[],16,FALSE)*VENTAS[[#This Row],[Cantidad]] + VLOOKUP(VENTAS[[#This Row],[Código del producto Vendido]],STOCK[],19,FALSE)*VENTAS[[#This Row],[Cantidad]],VENTAS[[#This Row],[Total]])</f>
        <v>5.0222222222222221</v>
      </c>
      <c r="L455" s="6">
        <f>VENTAS[[#This Row],[Total]]-VENTAS[[#This Row],[Comisión 10%]]-VENTAS[[#This Row],[Costo SIN Comision]]</f>
        <v>4.9777777777777779</v>
      </c>
      <c r="M455" s="6"/>
    </row>
    <row r="456" spans="1:13" ht="14" x14ac:dyDescent="0.15">
      <c r="A456" s="38"/>
      <c r="E456" s="4" t="s">
        <v>680</v>
      </c>
      <c r="F456" s="2" t="str">
        <f>IFERROR(VLOOKUP(VENTAS[[#This Row],[Código del producto Vendido]],STOCK[],5,FALSE),"-")</f>
        <v xml:space="preserve">Bañador una pieza de color combinado </v>
      </c>
      <c r="G456" s="2">
        <v>1</v>
      </c>
      <c r="H456" s="6">
        <v>20</v>
      </c>
      <c r="I456" s="6">
        <f>VENTAS[[#This Row],[Cantidad]]*VENTAS[[#This Row],[Precio Venta]]</f>
        <v>20</v>
      </c>
      <c r="J456" s="6">
        <f>IF(VENTAS[[#This Row],[Nombre del Gestor]]&gt;1,  VENTAS[[#This Row],[Total]]*10%, 0)</f>
        <v>0</v>
      </c>
      <c r="K456" s="6">
        <f>IFERROR(VLOOKUP(VENTAS[[#This Row],[Código del producto Vendido]],STOCK[],16,FALSE)*VENTAS[[#This Row],[Cantidad]] + VLOOKUP(VENTAS[[#This Row],[Código del producto Vendido]],STOCK[],19,FALSE)*VENTAS[[#This Row],[Cantidad]],VENTAS[[#This Row],[Total]])</f>
        <v>9.6666666666666679</v>
      </c>
      <c r="L456" s="6">
        <f>VENTAS[[#This Row],[Total]]-VENTAS[[#This Row],[Comisión 10%]]-VENTAS[[#This Row],[Costo SIN Comision]]</f>
        <v>10.333333333333332</v>
      </c>
      <c r="M456" s="6"/>
    </row>
    <row r="457" spans="1:13" ht="14" x14ac:dyDescent="0.15">
      <c r="A457" s="30" t="s">
        <v>1149</v>
      </c>
      <c r="E457" s="4" t="s">
        <v>698</v>
      </c>
      <c r="F457" s="2" t="str">
        <f>IFERROR(VLOOKUP(VENTAS[[#This Row],[Código del producto Vendido]],STOCK[],5,FALSE),"-")</f>
        <v>Bolso pequeño guateado con perla artificial</v>
      </c>
      <c r="G457" s="2">
        <v>1</v>
      </c>
      <c r="H457" s="6">
        <v>15</v>
      </c>
      <c r="I457" s="6">
        <f>VENTAS[[#This Row],[Cantidad]]*VENTAS[[#This Row],[Precio Venta]]</f>
        <v>15</v>
      </c>
      <c r="J457" s="6">
        <f>IF(VENTAS[[#This Row],[Nombre del Gestor]]&gt;1,  VENTAS[[#This Row],[Total]]*10%, 0)</f>
        <v>0</v>
      </c>
      <c r="K457" s="6">
        <f>IFERROR(VLOOKUP(VENTAS[[#This Row],[Código del producto Vendido]],STOCK[],16,FALSE)*VENTAS[[#This Row],[Cantidad]] + VLOOKUP(VENTAS[[#This Row],[Código del producto Vendido]],STOCK[],19,FALSE)*VENTAS[[#This Row],[Cantidad]],VENTAS[[#This Row],[Total]])</f>
        <v>9.5499999999999989</v>
      </c>
      <c r="L457" s="6">
        <f>VENTAS[[#This Row],[Total]]-VENTAS[[#This Row],[Comisión 10%]]-VENTAS[[#This Row],[Costo SIN Comision]]</f>
        <v>5.4500000000000011</v>
      </c>
      <c r="M457" s="6"/>
    </row>
    <row r="458" spans="1:13" ht="14" x14ac:dyDescent="0.15">
      <c r="A458" s="39" t="s">
        <v>1150</v>
      </c>
      <c r="C458" s="4" t="s">
        <v>1151</v>
      </c>
      <c r="D458" s="4"/>
      <c r="E458" s="4" t="s">
        <v>564</v>
      </c>
      <c r="F458" s="2" t="str">
        <f>IFERROR(VLOOKUP(VENTAS[[#This Row],[Código del producto Vendido]],STOCK[],5,FALSE),"-")</f>
        <v>Bañador Elegante con Lazo</v>
      </c>
      <c r="G458" s="2">
        <v>1</v>
      </c>
      <c r="H458" s="6">
        <v>20</v>
      </c>
      <c r="I458" s="6">
        <f>VENTAS[[#This Row],[Cantidad]]*VENTAS[[#This Row],[Precio Venta]]</f>
        <v>20</v>
      </c>
      <c r="J458" s="6">
        <f>IF(VENTAS[[#This Row],[Nombre del Gestor]]&gt;1,  VENTAS[[#This Row],[Total]]*10%, 0)</f>
        <v>0</v>
      </c>
      <c r="K458" s="6">
        <f>IFERROR(VLOOKUP(VENTAS[[#This Row],[Código del producto Vendido]],STOCK[],16,FALSE)*VENTAS[[#This Row],[Cantidad]] + VLOOKUP(VENTAS[[#This Row],[Código del producto Vendido]],STOCK[],19,FALSE)*VENTAS[[#This Row],[Cantidad]],VENTAS[[#This Row],[Total]])</f>
        <v>11.971666666666666</v>
      </c>
      <c r="L458" s="6">
        <f>VENTAS[[#This Row],[Total]]-VENTAS[[#This Row],[Comisión 10%]]-VENTAS[[#This Row],[Costo SIN Comision]]</f>
        <v>8.0283333333333342</v>
      </c>
      <c r="M458" s="6"/>
    </row>
    <row r="459" spans="1:13" ht="14" x14ac:dyDescent="0.15">
      <c r="A459" s="30" t="s">
        <v>1150</v>
      </c>
      <c r="C459" s="4" t="s">
        <v>1152</v>
      </c>
      <c r="D459" s="4"/>
      <c r="E459" s="4" t="s">
        <v>872</v>
      </c>
      <c r="F459" s="2" t="str">
        <f>IFERROR(VLOOKUP(VENTAS[[#This Row],[Código del producto Vendido]],STOCK[],5,FALSE),"-")</f>
        <v>Vestido Tropical</v>
      </c>
      <c r="G459" s="2">
        <v>1</v>
      </c>
      <c r="H459" s="6">
        <v>30</v>
      </c>
      <c r="I459" s="6">
        <f>VENTAS[[#This Row],[Cantidad]]*VENTAS[[#This Row],[Precio Venta]]</f>
        <v>30</v>
      </c>
      <c r="J459" s="6">
        <f>IF(VENTAS[[#This Row],[Nombre del Gestor]]&gt;1,  VENTAS[[#This Row],[Total]]*10%, 0)</f>
        <v>0</v>
      </c>
      <c r="K459" s="6">
        <f>IFERROR(VLOOKUP(VENTAS[[#This Row],[Código del producto Vendido]],STOCK[],16,FALSE)*VENTAS[[#This Row],[Cantidad]] + VLOOKUP(VENTAS[[#This Row],[Código del producto Vendido]],STOCK[],19,FALSE)*VENTAS[[#This Row],[Cantidad]],VENTAS[[#This Row],[Total]])</f>
        <v>19.018636363636364</v>
      </c>
      <c r="L459" s="6">
        <f>VENTAS[[#This Row],[Total]]-VENTAS[[#This Row],[Comisión 10%]]-VENTAS[[#This Row],[Costo SIN Comision]]</f>
        <v>10.981363636363636</v>
      </c>
      <c r="M459" s="6"/>
    </row>
    <row r="460" spans="1:13" ht="14" x14ac:dyDescent="0.15">
      <c r="A460" s="39" t="s">
        <v>1150</v>
      </c>
      <c r="C460" s="4" t="s">
        <v>1152</v>
      </c>
      <c r="D460" s="4"/>
      <c r="E460" s="4" t="s">
        <v>722</v>
      </c>
      <c r="F460" s="2" t="str">
        <f>IFERROR(VLOOKUP(VENTAS[[#This Row],[Código del producto Vendido]],STOCK[],5,FALSE),"-")</f>
        <v xml:space="preserve">Esponja de maquillaje </v>
      </c>
      <c r="G460" s="2">
        <v>1</v>
      </c>
      <c r="H460" s="6">
        <v>1</v>
      </c>
      <c r="I460" s="6">
        <f>VENTAS[[#This Row],[Cantidad]]*VENTAS[[#This Row],[Precio Venta]]</f>
        <v>1</v>
      </c>
      <c r="J460" s="6">
        <f>IF(VENTAS[[#This Row],[Nombre del Gestor]]&gt;1,  VENTAS[[#This Row],[Total]]*10%, 0)</f>
        <v>0</v>
      </c>
      <c r="K460" s="6">
        <f>IFERROR(VLOOKUP(VENTAS[[#This Row],[Código del producto Vendido]],STOCK[],16,FALSE)*VENTAS[[#This Row],[Cantidad]] + VLOOKUP(VENTAS[[#This Row],[Código del producto Vendido]],STOCK[],19,FALSE)*VENTAS[[#This Row],[Cantidad]],VENTAS[[#This Row],[Total]])</f>
        <v>0.43611111111111112</v>
      </c>
      <c r="L460" s="6">
        <f>VENTAS[[#This Row],[Total]]-VENTAS[[#This Row],[Comisión 10%]]-VENTAS[[#This Row],[Costo SIN Comision]]</f>
        <v>0.56388888888888888</v>
      </c>
      <c r="M460" s="6"/>
    </row>
    <row r="461" spans="1:13" ht="14" x14ac:dyDescent="0.15">
      <c r="A461" s="30" t="s">
        <v>1153</v>
      </c>
      <c r="C461" s="4" t="s">
        <v>1154</v>
      </c>
      <c r="D461" s="4"/>
      <c r="E461" s="4" t="s">
        <v>1023</v>
      </c>
      <c r="F461" s="2" t="str">
        <f>IFERROR(VLOOKUP(VENTAS[[#This Row],[Código del producto Vendido]],STOCK[],5,FALSE),"-")</f>
        <v>Top healter en capas color beige</v>
      </c>
      <c r="G461" s="2">
        <v>1</v>
      </c>
      <c r="H461" s="6">
        <v>17</v>
      </c>
      <c r="I461" s="6">
        <f>VENTAS[[#This Row],[Cantidad]]*VENTAS[[#This Row],[Precio Venta]]</f>
        <v>17</v>
      </c>
      <c r="J461" s="6">
        <f>IF(VENTAS[[#This Row],[Nombre del Gestor]]&gt;1,  VENTAS[[#This Row],[Total]]*10%, 0)</f>
        <v>0</v>
      </c>
      <c r="K461" s="6">
        <f>IFERROR(VLOOKUP(VENTAS[[#This Row],[Código del producto Vendido]],STOCK[],16,FALSE)*VENTAS[[#This Row],[Cantidad]] + VLOOKUP(VENTAS[[#This Row],[Código del producto Vendido]],STOCK[],19,FALSE)*VENTAS[[#This Row],[Cantidad]],VENTAS[[#This Row],[Total]])</f>
        <v>12.75</v>
      </c>
      <c r="L461" s="6">
        <f>VENTAS[[#This Row],[Total]]-VENTAS[[#This Row],[Comisión 10%]]-VENTAS[[#This Row],[Costo SIN Comision]]</f>
        <v>4.25</v>
      </c>
      <c r="M461" s="6"/>
    </row>
    <row r="462" spans="1:13" ht="14" x14ac:dyDescent="0.15">
      <c r="A462" s="39" t="s">
        <v>1153</v>
      </c>
      <c r="C462" s="4" t="s">
        <v>1155</v>
      </c>
      <c r="D462" s="4"/>
      <c r="E462" s="4" t="s">
        <v>835</v>
      </c>
      <c r="F462" s="2" t="str">
        <f>IFERROR(VLOOKUP(VENTAS[[#This Row],[Código del producto Vendido]],STOCK[],5,FALSE),"-")</f>
        <v>Vestido esmeralda</v>
      </c>
      <c r="G462" s="2">
        <v>1</v>
      </c>
      <c r="H462" s="6">
        <v>20</v>
      </c>
      <c r="I462" s="6">
        <f>VENTAS[[#This Row],[Cantidad]]*VENTAS[[#This Row],[Precio Venta]]</f>
        <v>20</v>
      </c>
      <c r="J462" s="6">
        <f>IF(VENTAS[[#This Row],[Nombre del Gestor]]&gt;1,  VENTAS[[#This Row],[Total]]*10%, 0)</f>
        <v>0</v>
      </c>
      <c r="K462" s="6">
        <f>IFERROR(VLOOKUP(VENTAS[[#This Row],[Código del producto Vendido]],STOCK[],16,FALSE)*VENTAS[[#This Row],[Cantidad]] + VLOOKUP(VENTAS[[#This Row],[Código del producto Vendido]],STOCK[],19,FALSE)*VENTAS[[#This Row],[Cantidad]],VENTAS[[#This Row],[Total]])</f>
        <v>16.777777777777779</v>
      </c>
      <c r="L462" s="6">
        <f>VENTAS[[#This Row],[Total]]-VENTAS[[#This Row],[Comisión 10%]]-VENTAS[[#This Row],[Costo SIN Comision]]</f>
        <v>3.2222222222222214</v>
      </c>
      <c r="M462" s="6"/>
    </row>
    <row r="463" spans="1:13" ht="14" x14ac:dyDescent="0.15">
      <c r="A463" s="30" t="s">
        <v>1156</v>
      </c>
      <c r="C463" s="4" t="s">
        <v>1158</v>
      </c>
      <c r="D463" s="4"/>
      <c r="E463" s="4" t="s">
        <v>698</v>
      </c>
      <c r="F463" s="2" t="str">
        <f>IFERROR(VLOOKUP(VENTAS[[#This Row],[Código del producto Vendido]],STOCK[],5,FALSE),"-")</f>
        <v>Bolso pequeño guateado con perla artificial</v>
      </c>
      <c r="G463" s="2">
        <v>1</v>
      </c>
      <c r="H463" s="6">
        <v>15</v>
      </c>
      <c r="I463" s="6">
        <f>VENTAS[[#This Row],[Cantidad]]*VENTAS[[#This Row],[Precio Venta]]</f>
        <v>15</v>
      </c>
      <c r="J463" s="6">
        <f>IF(VENTAS[[#This Row],[Nombre del Gestor]]&gt;1,  VENTAS[[#This Row],[Total]]*10%, 0)</f>
        <v>0</v>
      </c>
      <c r="K463" s="6">
        <f>IFERROR(VLOOKUP(VENTAS[[#This Row],[Código del producto Vendido]],STOCK[],16,FALSE)*VENTAS[[#This Row],[Cantidad]] + VLOOKUP(VENTAS[[#This Row],[Código del producto Vendido]],STOCK[],19,FALSE)*VENTAS[[#This Row],[Cantidad]],VENTAS[[#This Row],[Total]])</f>
        <v>9.5499999999999989</v>
      </c>
      <c r="L463" s="6">
        <f>VENTAS[[#This Row],[Total]]-VENTAS[[#This Row],[Comisión 10%]]-VENTAS[[#This Row],[Costo SIN Comision]]</f>
        <v>5.4500000000000011</v>
      </c>
      <c r="M463" s="6"/>
    </row>
    <row r="464" spans="1:13" ht="14" x14ac:dyDescent="0.15">
      <c r="A464" s="39" t="s">
        <v>1156</v>
      </c>
      <c r="B464" s="4" t="s">
        <v>1157</v>
      </c>
      <c r="C464" s="4" t="s">
        <v>448</v>
      </c>
      <c r="D464" s="4"/>
      <c r="E464" s="4" t="s">
        <v>856</v>
      </c>
      <c r="F464" s="2" t="str">
        <f>IFERROR(VLOOKUP(VENTAS[[#This Row],[Código del producto Vendido]],STOCK[],5,FALSE),"-")</f>
        <v>Maxi Vestido Fruncido</v>
      </c>
      <c r="G464" s="2">
        <v>1</v>
      </c>
      <c r="H464" s="6">
        <v>33</v>
      </c>
      <c r="I464" s="6">
        <f>VENTAS[[#This Row],[Cantidad]]*VENTAS[[#This Row],[Precio Venta]]</f>
        <v>33</v>
      </c>
      <c r="J464" s="6">
        <f>IF(VENTAS[[#This Row],[Nombre del Gestor]]&gt;1,  VENTAS[[#This Row],[Total]]*10%, 0)</f>
        <v>0</v>
      </c>
      <c r="K464" s="6">
        <f>IFERROR(VLOOKUP(VENTAS[[#This Row],[Código del producto Vendido]],STOCK[],16,FALSE)*VENTAS[[#This Row],[Cantidad]] + VLOOKUP(VENTAS[[#This Row],[Código del producto Vendido]],STOCK[],19,FALSE)*VENTAS[[#This Row],[Cantidad]],VENTAS[[#This Row],[Total]])</f>
        <v>21.456363636363633</v>
      </c>
      <c r="L464" s="6">
        <f>VENTAS[[#This Row],[Total]]-VENTAS[[#This Row],[Comisión 10%]]-VENTAS[[#This Row],[Costo SIN Comision]]</f>
        <v>11.543636363636367</v>
      </c>
      <c r="M464" s="6"/>
    </row>
    <row r="465" spans="1:13" ht="14" x14ac:dyDescent="0.15">
      <c r="A465" s="30" t="s">
        <v>1156</v>
      </c>
      <c r="B465" s="4" t="s">
        <v>1157</v>
      </c>
      <c r="C465" s="4" t="s">
        <v>448</v>
      </c>
      <c r="D465" s="4"/>
      <c r="E465" s="4" t="s">
        <v>902</v>
      </c>
      <c r="F465" s="2" t="str">
        <f>IFERROR(VLOOKUP(VENTAS[[#This Row],[Código del producto Vendido]],STOCK[],5,FALSE),"-")</f>
        <v>Maxi Vestido con Bolsillo</v>
      </c>
      <c r="G465" s="2">
        <v>1</v>
      </c>
      <c r="H465" s="6">
        <v>33</v>
      </c>
      <c r="I465" s="6">
        <f>VENTAS[[#This Row],[Cantidad]]*VENTAS[[#This Row],[Precio Venta]]</f>
        <v>33</v>
      </c>
      <c r="J465" s="6">
        <f>IF(VENTAS[[#This Row],[Nombre del Gestor]]&gt;1,  VENTAS[[#This Row],[Total]]*10%, 0)</f>
        <v>0</v>
      </c>
      <c r="K465" s="6">
        <f>IFERROR(VLOOKUP(VENTAS[[#This Row],[Código del producto Vendido]],STOCK[],16,FALSE)*VENTAS[[#This Row],[Cantidad]] + VLOOKUP(VENTAS[[#This Row],[Código del producto Vendido]],STOCK[],19,FALSE)*VENTAS[[#This Row],[Cantidad]],VENTAS[[#This Row],[Total]])</f>
        <v>22.192045454545454</v>
      </c>
      <c r="L465" s="6">
        <f>VENTAS[[#This Row],[Total]]-VENTAS[[#This Row],[Comisión 10%]]-VENTAS[[#This Row],[Costo SIN Comision]]</f>
        <v>10.807954545454546</v>
      </c>
      <c r="M465" s="6"/>
    </row>
    <row r="466" spans="1:13" ht="14" x14ac:dyDescent="0.15">
      <c r="A466" s="39" t="s">
        <v>1156</v>
      </c>
      <c r="C466" s="4" t="s">
        <v>1159</v>
      </c>
      <c r="D466" s="4"/>
      <c r="E466" s="4" t="s">
        <v>780</v>
      </c>
      <c r="F466" s="2" t="str">
        <f>IFERROR(VLOOKUP(VENTAS[[#This Row],[Código del producto Vendido]],STOCK[],5,FALSE),"-")</f>
        <v>Vestido bodycon</v>
      </c>
      <c r="G466" s="2">
        <v>1</v>
      </c>
      <c r="H466" s="6">
        <v>12</v>
      </c>
      <c r="I466" s="6">
        <f>VENTAS[[#This Row],[Cantidad]]*VENTAS[[#This Row],[Precio Venta]]</f>
        <v>12</v>
      </c>
      <c r="J466" s="6">
        <f>IF(VENTAS[[#This Row],[Nombre del Gestor]]&gt;1,  VENTAS[[#This Row],[Total]]*10%, 0)</f>
        <v>0</v>
      </c>
      <c r="K466" s="6">
        <f>IFERROR(VLOOKUP(VENTAS[[#This Row],[Código del producto Vendido]],STOCK[],16,FALSE)*VENTAS[[#This Row],[Cantidad]] + VLOOKUP(VENTAS[[#This Row],[Código del producto Vendido]],STOCK[],19,FALSE)*VENTAS[[#This Row],[Cantidad]],VENTAS[[#This Row],[Total]])</f>
        <v>5.7222222222222223</v>
      </c>
      <c r="L466" s="6">
        <f>VENTAS[[#This Row],[Total]]-VENTAS[[#This Row],[Comisión 10%]]-VENTAS[[#This Row],[Costo SIN Comision]]</f>
        <v>6.2777777777777777</v>
      </c>
      <c r="M466" s="6"/>
    </row>
    <row r="467" spans="1:13" ht="14" x14ac:dyDescent="0.15">
      <c r="A467" s="30" t="s">
        <v>1156</v>
      </c>
      <c r="B467" s="4" t="s">
        <v>1160</v>
      </c>
      <c r="C467" s="4" t="s">
        <v>1161</v>
      </c>
      <c r="D467" s="4"/>
      <c r="E467" s="4" t="s">
        <v>556</v>
      </c>
      <c r="F467" s="2" t="str">
        <f>IFERROR(VLOOKUP(VENTAS[[#This Row],[Código del producto Vendido]],STOCK[],5,FALSE),"-")</f>
        <v xml:space="preserve">Pareo falda </v>
      </c>
      <c r="G467" s="2">
        <v>1</v>
      </c>
      <c r="H467" s="6">
        <v>6</v>
      </c>
      <c r="I467" s="6">
        <f>VENTAS[[#This Row],[Cantidad]]*VENTAS[[#This Row],[Precio Venta]]</f>
        <v>6</v>
      </c>
      <c r="J467" s="6">
        <f>IF(VENTAS[[#This Row],[Nombre del Gestor]]&gt;1,  VENTAS[[#This Row],[Total]]*10%, 0)</f>
        <v>0</v>
      </c>
      <c r="K467" s="6">
        <f>IFERROR(VLOOKUP(VENTAS[[#This Row],[Código del producto Vendido]],STOCK[],16,FALSE)*VENTAS[[#This Row],[Cantidad]] + VLOOKUP(VENTAS[[#This Row],[Código del producto Vendido]],STOCK[],19,FALSE)*VENTAS[[#This Row],[Cantidad]],VENTAS[[#This Row],[Total]])</f>
        <v>4.3372222222222225</v>
      </c>
      <c r="L467" s="6">
        <f>VENTAS[[#This Row],[Total]]-VENTAS[[#This Row],[Comisión 10%]]-VENTAS[[#This Row],[Costo SIN Comision]]</f>
        <v>1.6627777777777775</v>
      </c>
      <c r="M467" s="6"/>
    </row>
    <row r="468" spans="1:13" ht="14" x14ac:dyDescent="0.15">
      <c r="A468" s="39" t="s">
        <v>1156</v>
      </c>
      <c r="C468" s="4" t="s">
        <v>1161</v>
      </c>
      <c r="D468" s="4"/>
      <c r="E468" s="4" t="s">
        <v>566</v>
      </c>
      <c r="F468" s="2" t="str">
        <f>IFERROR(VLOOKUP(VENTAS[[#This Row],[Código del producto Vendido]],STOCK[],5,FALSE),"-")</f>
        <v xml:space="preserve">Bañador floral </v>
      </c>
      <c r="G468" s="2">
        <v>1</v>
      </c>
      <c r="H468" s="6">
        <v>28</v>
      </c>
      <c r="I468" s="6">
        <f>VENTAS[[#This Row],[Cantidad]]*VENTAS[[#This Row],[Precio Venta]]</f>
        <v>28</v>
      </c>
      <c r="J468" s="6">
        <f>IF(VENTAS[[#This Row],[Nombre del Gestor]]&gt;1,  VENTAS[[#This Row],[Total]]*10%, 0)</f>
        <v>0</v>
      </c>
      <c r="K468" s="6">
        <f>IFERROR(VLOOKUP(VENTAS[[#This Row],[Código del producto Vendido]],STOCK[],16,FALSE)*VENTAS[[#This Row],[Cantidad]] + VLOOKUP(VENTAS[[#This Row],[Código del producto Vendido]],STOCK[],19,FALSE)*VENTAS[[#This Row],[Cantidad]],VENTAS[[#This Row],[Total]])</f>
        <v>18.053888888888888</v>
      </c>
      <c r="L468" s="6">
        <f>VENTAS[[#This Row],[Total]]-VENTAS[[#This Row],[Comisión 10%]]-VENTAS[[#This Row],[Costo SIN Comision]]</f>
        <v>9.9461111111111116</v>
      </c>
      <c r="M468" s="6"/>
    </row>
    <row r="469" spans="1:13" ht="14" x14ac:dyDescent="0.15">
      <c r="A469" s="30" t="s">
        <v>1156</v>
      </c>
      <c r="C469" s="4" t="s">
        <v>1161</v>
      </c>
      <c r="D469" s="4"/>
      <c r="E469" s="4" t="s">
        <v>814</v>
      </c>
      <c r="F469" s="2" t="str">
        <f>IFERROR(VLOOKUP(VENTAS[[#This Row],[Código del producto Vendido]],STOCK[],5,FALSE),"-")</f>
        <v xml:space="preserve"> Bañador espalda descubierta</v>
      </c>
      <c r="G469" s="2">
        <v>1</v>
      </c>
      <c r="H469" s="6">
        <v>20</v>
      </c>
      <c r="I469" s="6">
        <f>VENTAS[[#This Row],[Cantidad]]*VENTAS[[#This Row],[Precio Venta]]</f>
        <v>20</v>
      </c>
      <c r="J469" s="6">
        <f>IF(VENTAS[[#This Row],[Nombre del Gestor]]&gt;1,  VENTAS[[#This Row],[Total]]*10%, 0)</f>
        <v>0</v>
      </c>
      <c r="K469" s="6">
        <f>IFERROR(VLOOKUP(VENTAS[[#This Row],[Código del producto Vendido]],STOCK[],16,FALSE)*VENTAS[[#This Row],[Cantidad]] + VLOOKUP(VENTAS[[#This Row],[Código del producto Vendido]],STOCK[],19,FALSE)*VENTAS[[#This Row],[Cantidad]],VENTAS[[#This Row],[Total]])</f>
        <v>15.555555555555555</v>
      </c>
      <c r="L469" s="6">
        <f>VENTAS[[#This Row],[Total]]-VENTAS[[#This Row],[Comisión 10%]]-VENTAS[[#This Row],[Costo SIN Comision]]</f>
        <v>4.4444444444444446</v>
      </c>
      <c r="M469" s="6"/>
    </row>
    <row r="470" spans="1:13" ht="14" x14ac:dyDescent="0.15">
      <c r="A470" s="39" t="s">
        <v>1156</v>
      </c>
      <c r="C470" s="4" t="s">
        <v>1162</v>
      </c>
      <c r="D470" s="4"/>
      <c r="E470" s="4" t="s">
        <v>574</v>
      </c>
      <c r="F470" s="2" t="str">
        <f>IFERROR(VLOOKUP(VENTAS[[#This Row],[Código del producto Vendido]],STOCK[],5,FALSE),"-")</f>
        <v>Pareo pantalón de malla</v>
      </c>
      <c r="G470" s="2">
        <v>1</v>
      </c>
      <c r="H470" s="6">
        <v>15</v>
      </c>
      <c r="I470" s="6">
        <f>VENTAS[[#This Row],[Cantidad]]*VENTAS[[#This Row],[Precio Venta]]</f>
        <v>15</v>
      </c>
      <c r="J470" s="6">
        <f>IF(VENTAS[[#This Row],[Nombre del Gestor]]&gt;1,  VENTAS[[#This Row],[Total]]*10%, 0)</f>
        <v>0</v>
      </c>
      <c r="K470" s="6">
        <f>IFERROR(VLOOKUP(VENTAS[[#This Row],[Código del producto Vendido]],STOCK[],16,FALSE)*VENTAS[[#This Row],[Cantidad]] + VLOOKUP(VENTAS[[#This Row],[Código del producto Vendido]],STOCK[],19,FALSE)*VENTAS[[#This Row],[Cantidad]],VENTAS[[#This Row],[Total]])</f>
        <v>9.7855555555555558</v>
      </c>
      <c r="L470" s="6">
        <f>VENTAS[[#This Row],[Total]]-VENTAS[[#This Row],[Comisión 10%]]-VENTAS[[#This Row],[Costo SIN Comision]]</f>
        <v>5.2144444444444442</v>
      </c>
      <c r="M470" s="6"/>
    </row>
    <row r="471" spans="1:13" ht="14" x14ac:dyDescent="0.15">
      <c r="A471" s="30" t="s">
        <v>1156</v>
      </c>
      <c r="C471" s="4" t="s">
        <v>1163</v>
      </c>
      <c r="D471" s="4"/>
      <c r="E471" s="4" t="s">
        <v>753</v>
      </c>
      <c r="F471" s="2" t="str">
        <f>IFERROR(VLOOKUP(VENTAS[[#This Row],[Código del producto Vendido]],STOCK[],5,FALSE),"-")</f>
        <v>Vestido floral escote corazón</v>
      </c>
      <c r="G471" s="2">
        <v>1</v>
      </c>
      <c r="H471" s="6">
        <v>18</v>
      </c>
      <c r="I471" s="6">
        <f>VENTAS[[#This Row],[Cantidad]]*VENTAS[[#This Row],[Precio Venta]]</f>
        <v>18</v>
      </c>
      <c r="J471" s="6">
        <f>IF(VENTAS[[#This Row],[Nombre del Gestor]]&gt;1,  VENTAS[[#This Row],[Total]]*10%, 0)</f>
        <v>0</v>
      </c>
      <c r="K471" s="6">
        <f>IFERROR(VLOOKUP(VENTAS[[#This Row],[Código del producto Vendido]],STOCK[],16,FALSE)*VENTAS[[#This Row],[Cantidad]] + VLOOKUP(VENTAS[[#This Row],[Código del producto Vendido]],STOCK[],19,FALSE)*VENTAS[[#This Row],[Cantidad]],VENTAS[[#This Row],[Total]])</f>
        <v>10.722222222222221</v>
      </c>
      <c r="L471" s="6">
        <f>VENTAS[[#This Row],[Total]]-VENTAS[[#This Row],[Comisión 10%]]-VENTAS[[#This Row],[Costo SIN Comision]]</f>
        <v>7.2777777777777786</v>
      </c>
      <c r="M471" s="6"/>
    </row>
    <row r="472" spans="1:13" ht="14" x14ac:dyDescent="0.15">
      <c r="A472" s="39" t="s">
        <v>1164</v>
      </c>
      <c r="C472" s="4" t="s">
        <v>1165</v>
      </c>
      <c r="D472" s="4"/>
      <c r="E472" s="4" t="s">
        <v>1097</v>
      </c>
      <c r="F472" s="2" t="str">
        <f>IFERROR(VLOOKUP(VENTAS[[#This Row],[Código del producto Vendido]],STOCK[],5,FALSE),"-")</f>
        <v>Pantalón de corte recto</v>
      </c>
      <c r="G472" s="2">
        <v>1</v>
      </c>
      <c r="H472" s="6">
        <v>30</v>
      </c>
      <c r="I472" s="6">
        <f>VENTAS[[#This Row],[Cantidad]]*VENTAS[[#This Row],[Precio Venta]]</f>
        <v>30</v>
      </c>
      <c r="J472" s="6">
        <f>IF(VENTAS[[#This Row],[Nombre del Gestor]]&gt;1,  VENTAS[[#This Row],[Total]]*10%, 0)</f>
        <v>0</v>
      </c>
      <c r="K472" s="6">
        <f>IFERROR(VLOOKUP(VENTAS[[#This Row],[Código del producto Vendido]],STOCK[],16,FALSE)*VENTAS[[#This Row],[Cantidad]] + VLOOKUP(VENTAS[[#This Row],[Código del producto Vendido]],STOCK[],19,FALSE)*VENTAS[[#This Row],[Cantidad]],VENTAS[[#This Row],[Total]])</f>
        <v>20.78</v>
      </c>
      <c r="L472" s="6">
        <f>VENTAS[[#This Row],[Total]]-VENTAS[[#This Row],[Comisión 10%]]-VENTAS[[#This Row],[Costo SIN Comision]]</f>
        <v>9.2199999999999989</v>
      </c>
      <c r="M472" s="6"/>
    </row>
    <row r="473" spans="1:13" ht="14" x14ac:dyDescent="0.15">
      <c r="A473" s="30" t="s">
        <v>1164</v>
      </c>
      <c r="C473" s="4" t="s">
        <v>1166</v>
      </c>
      <c r="D473" s="4"/>
      <c r="E473" s="4" t="s">
        <v>1103</v>
      </c>
      <c r="F473" s="2" t="str">
        <f>IFERROR(VLOOKUP(VENTAS[[#This Row],[Código del producto Vendido]],STOCK[],5,FALSE),"-")</f>
        <v>Pantaloneta con cinturón</v>
      </c>
      <c r="G473" s="2">
        <v>1</v>
      </c>
      <c r="H473" s="6">
        <v>26</v>
      </c>
      <c r="I473" s="6">
        <f>VENTAS[[#This Row],[Cantidad]]*VENTAS[[#This Row],[Precio Venta]]</f>
        <v>26</v>
      </c>
      <c r="J473" s="6">
        <f>IF(VENTAS[[#This Row],[Nombre del Gestor]]&gt;1,  VENTAS[[#This Row],[Total]]*10%, 0)</f>
        <v>0</v>
      </c>
      <c r="K473" s="6">
        <f>IFERROR(VLOOKUP(VENTAS[[#This Row],[Código del producto Vendido]],STOCK[],16,FALSE)*VENTAS[[#This Row],[Cantidad]] + VLOOKUP(VENTAS[[#This Row],[Código del producto Vendido]],STOCK[],19,FALSE)*VENTAS[[#This Row],[Cantidad]],VENTAS[[#This Row],[Total]])</f>
        <v>18</v>
      </c>
      <c r="L473" s="6">
        <f>VENTAS[[#This Row],[Total]]-VENTAS[[#This Row],[Comisión 10%]]-VENTAS[[#This Row],[Costo SIN Comision]]</f>
        <v>8</v>
      </c>
      <c r="M473" s="6"/>
    </row>
    <row r="474" spans="1:13" ht="14" x14ac:dyDescent="0.15">
      <c r="A474" s="39" t="s">
        <v>1164</v>
      </c>
      <c r="C474" s="4" t="s">
        <v>1166</v>
      </c>
      <c r="D474" s="4"/>
      <c r="E474" s="4" t="s">
        <v>1047</v>
      </c>
      <c r="F474" s="2" t="str">
        <f>IFERROR(VLOOKUP(VENTAS[[#This Row],[Código del producto Vendido]],STOCK[],5,FALSE),"-")</f>
        <v>Pullover negro cuello redondo</v>
      </c>
      <c r="G474" s="2">
        <v>1</v>
      </c>
      <c r="H474" s="6">
        <v>13</v>
      </c>
      <c r="I474" s="6">
        <f>VENTAS[[#This Row],[Cantidad]]*VENTAS[[#This Row],[Precio Venta]]</f>
        <v>13</v>
      </c>
      <c r="J474" s="6">
        <f>IF(VENTAS[[#This Row],[Nombre del Gestor]]&gt;1,  VENTAS[[#This Row],[Total]]*10%, 0)</f>
        <v>0</v>
      </c>
      <c r="K474" s="6">
        <f>IFERROR(VLOOKUP(VENTAS[[#This Row],[Código del producto Vendido]],STOCK[],16,FALSE)*VENTAS[[#This Row],[Cantidad]] + VLOOKUP(VENTAS[[#This Row],[Código del producto Vendido]],STOCK[],19,FALSE)*VENTAS[[#This Row],[Cantidad]],VENTAS[[#This Row],[Total]])</f>
        <v>8.5300000000000011</v>
      </c>
      <c r="L474" s="6">
        <f>VENTAS[[#This Row],[Total]]-VENTAS[[#This Row],[Comisión 10%]]-VENTAS[[#This Row],[Costo SIN Comision]]</f>
        <v>4.4699999999999989</v>
      </c>
      <c r="M474" s="6"/>
    </row>
    <row r="475" spans="1:13" ht="14" x14ac:dyDescent="0.15">
      <c r="A475" s="30" t="s">
        <v>1168</v>
      </c>
      <c r="C475" s="4" t="s">
        <v>1167</v>
      </c>
      <c r="D475" s="4"/>
      <c r="E475" s="4" t="s">
        <v>945</v>
      </c>
      <c r="F475" s="2" t="str">
        <f>IFERROR(VLOOKUP(VENTAS[[#This Row],[Código del producto Vendido]],STOCK[],5,FALSE),"-")</f>
        <v>Jumpsuit culotte</v>
      </c>
      <c r="G475" s="2">
        <v>1</v>
      </c>
      <c r="H475" s="6">
        <v>22</v>
      </c>
      <c r="I475" s="6">
        <f>VENTAS[[#This Row],[Cantidad]]*VENTAS[[#This Row],[Precio Venta]]</f>
        <v>22</v>
      </c>
      <c r="J475" s="6">
        <f>IF(VENTAS[[#This Row],[Nombre del Gestor]]&gt;1,  VENTAS[[#This Row],[Total]]*10%, 0)</f>
        <v>0</v>
      </c>
      <c r="K475" s="6">
        <f>IFERROR(VLOOKUP(VENTAS[[#This Row],[Código del producto Vendido]],STOCK[],16,FALSE)*VENTAS[[#This Row],[Cantidad]] + VLOOKUP(VENTAS[[#This Row],[Código del producto Vendido]],STOCK[],19,FALSE)*VENTAS[[#This Row],[Cantidad]],VENTAS[[#This Row],[Total]])</f>
        <v>18.42794117647059</v>
      </c>
      <c r="L475" s="6">
        <f>VENTAS[[#This Row],[Total]]-VENTAS[[#This Row],[Comisión 10%]]-VENTAS[[#This Row],[Costo SIN Comision]]</f>
        <v>3.5720588235294102</v>
      </c>
      <c r="M475" s="6"/>
    </row>
    <row r="476" spans="1:13" ht="14" x14ac:dyDescent="0.15">
      <c r="A476" s="39" t="s">
        <v>1168</v>
      </c>
      <c r="C476" s="4" t="s">
        <v>1167</v>
      </c>
      <c r="D476" s="4"/>
      <c r="E476" s="4" t="s">
        <v>942</v>
      </c>
      <c r="F476" s="2" t="str">
        <f>IFERROR(VLOOKUP(VENTAS[[#This Row],[Código del producto Vendido]],STOCK[],5,FALSE),"-")</f>
        <v>Mono Oblicuo con bolsillo</v>
      </c>
      <c r="G476" s="2">
        <v>1</v>
      </c>
      <c r="H476" s="6">
        <v>19</v>
      </c>
      <c r="I476" s="6">
        <f>VENTAS[[#This Row],[Cantidad]]*VENTAS[[#This Row],[Precio Venta]]</f>
        <v>19</v>
      </c>
      <c r="J476" s="6">
        <f>IF(VENTAS[[#This Row],[Nombre del Gestor]]&gt;1,  VENTAS[[#This Row],[Total]]*10%, 0)</f>
        <v>0</v>
      </c>
      <c r="K476" s="6">
        <f>IFERROR(VLOOKUP(VENTAS[[#This Row],[Código del producto Vendido]],STOCK[],16,FALSE)*VENTAS[[#This Row],[Cantidad]] + VLOOKUP(VENTAS[[#This Row],[Código del producto Vendido]],STOCK[],19,FALSE)*VENTAS[[#This Row],[Cantidad]],VENTAS[[#This Row],[Total]])</f>
        <v>14.548529411764706</v>
      </c>
      <c r="L476" s="6">
        <f>VENTAS[[#This Row],[Total]]-VENTAS[[#This Row],[Comisión 10%]]-VENTAS[[#This Row],[Costo SIN Comision]]</f>
        <v>4.4514705882352938</v>
      </c>
      <c r="M476" s="6"/>
    </row>
    <row r="477" spans="1:13" ht="14" x14ac:dyDescent="0.15">
      <c r="A477" s="30" t="s">
        <v>1168</v>
      </c>
      <c r="C477" s="4" t="s">
        <v>494</v>
      </c>
      <c r="D477" s="4"/>
      <c r="E477" s="4" t="s">
        <v>1075</v>
      </c>
      <c r="F477" s="2" t="str">
        <f>IFERROR(VLOOKUP(VENTAS[[#This Row],[Código del producto Vendido]],STOCK[],5,FALSE),"-")</f>
        <v>Maxi vestido playero rojo</v>
      </c>
      <c r="G477" s="2">
        <v>1</v>
      </c>
      <c r="H477" s="6">
        <v>35</v>
      </c>
      <c r="I477" s="6">
        <f>VENTAS[[#This Row],[Cantidad]]*VENTAS[[#This Row],[Precio Venta]]</f>
        <v>35</v>
      </c>
      <c r="J477" s="6">
        <f>IF(VENTAS[[#This Row],[Nombre del Gestor]]&gt;1,  VENTAS[[#This Row],[Total]]*10%, 0)</f>
        <v>0</v>
      </c>
      <c r="K477" s="6">
        <f>IFERROR(VLOOKUP(VENTAS[[#This Row],[Código del producto Vendido]],STOCK[],16,FALSE)*VENTAS[[#This Row],[Cantidad]] + VLOOKUP(VENTAS[[#This Row],[Código del producto Vendido]],STOCK[],19,FALSE)*VENTAS[[#This Row],[Cantidad]],VENTAS[[#This Row],[Total]])</f>
        <v>23.42</v>
      </c>
      <c r="L477" s="6">
        <f>VENTAS[[#This Row],[Total]]-VENTAS[[#This Row],[Comisión 10%]]-VENTAS[[#This Row],[Costo SIN Comision]]</f>
        <v>11.579999999999998</v>
      </c>
      <c r="M477" s="6"/>
    </row>
    <row r="478" spans="1:13" ht="14" x14ac:dyDescent="0.15">
      <c r="A478" s="39" t="s">
        <v>1168</v>
      </c>
      <c r="C478" s="4" t="s">
        <v>1166</v>
      </c>
      <c r="D478" s="4"/>
      <c r="E478" s="4" t="s">
        <v>611</v>
      </c>
      <c r="F478" s="2" t="str">
        <f>IFERROR(VLOOKUP(VENTAS[[#This Row],[Código del producto Vendido]],STOCK[],5,FALSE),"-")</f>
        <v>Camisetaen contraste tejido canalé</v>
      </c>
      <c r="G478" s="2">
        <v>1</v>
      </c>
      <c r="H478" s="6">
        <v>14</v>
      </c>
      <c r="I478" s="6">
        <f>VENTAS[[#This Row],[Cantidad]]*VENTAS[[#This Row],[Precio Venta]]</f>
        <v>14</v>
      </c>
      <c r="J478" s="6">
        <f>IF(VENTAS[[#This Row],[Nombre del Gestor]]&gt;1,  VENTAS[[#This Row],[Total]]*10%, 0)</f>
        <v>0</v>
      </c>
      <c r="K478" s="6">
        <f>IFERROR(VLOOKUP(VENTAS[[#This Row],[Código del producto Vendido]],STOCK[],16,FALSE)*VENTAS[[#This Row],[Cantidad]] + VLOOKUP(VENTAS[[#This Row],[Código del producto Vendido]],STOCK[],19,FALSE)*VENTAS[[#This Row],[Cantidad]],VENTAS[[#This Row],[Total]])</f>
        <v>8.8577777777777769</v>
      </c>
      <c r="L478" s="6">
        <f>VENTAS[[#This Row],[Total]]-VENTAS[[#This Row],[Comisión 10%]]-VENTAS[[#This Row],[Costo SIN Comision]]</f>
        <v>5.1422222222222231</v>
      </c>
      <c r="M478" s="6"/>
    </row>
    <row r="479" spans="1:13" ht="14" x14ac:dyDescent="0.15">
      <c r="A479" s="30" t="s">
        <v>1168</v>
      </c>
      <c r="C479" s="4" t="s">
        <v>1169</v>
      </c>
      <c r="D479" s="4"/>
      <c r="E479" s="4" t="s">
        <v>556</v>
      </c>
      <c r="F479" s="2" t="str">
        <f>IFERROR(VLOOKUP(VENTAS[[#This Row],[Código del producto Vendido]],STOCK[],5,FALSE),"-")</f>
        <v xml:space="preserve">Pareo falda </v>
      </c>
      <c r="G479" s="2">
        <v>1</v>
      </c>
      <c r="H479" s="6">
        <v>8</v>
      </c>
      <c r="I479" s="6">
        <f>VENTAS[[#This Row],[Cantidad]]*VENTAS[[#This Row],[Precio Venta]]</f>
        <v>8</v>
      </c>
      <c r="J479" s="6">
        <f>IF(VENTAS[[#This Row],[Nombre del Gestor]]&gt;1,  VENTAS[[#This Row],[Total]]*10%, 0)</f>
        <v>0</v>
      </c>
      <c r="K479" s="6">
        <f>IFERROR(VLOOKUP(VENTAS[[#This Row],[Código del producto Vendido]],STOCK[],16,FALSE)*VENTAS[[#This Row],[Cantidad]] + VLOOKUP(VENTAS[[#This Row],[Código del producto Vendido]],STOCK[],19,FALSE)*VENTAS[[#This Row],[Cantidad]],VENTAS[[#This Row],[Total]])</f>
        <v>4.3372222222222225</v>
      </c>
      <c r="L479" s="6">
        <f>VENTAS[[#This Row],[Total]]-VENTAS[[#This Row],[Comisión 10%]]-VENTAS[[#This Row],[Costo SIN Comision]]</f>
        <v>3.6627777777777775</v>
      </c>
      <c r="M479" s="6"/>
    </row>
    <row r="480" spans="1:13" ht="14" x14ac:dyDescent="0.15">
      <c r="A480" s="39" t="s">
        <v>1170</v>
      </c>
      <c r="C480" s="4" t="s">
        <v>1171</v>
      </c>
      <c r="D480" s="4"/>
      <c r="E480" s="4" t="s">
        <v>1037</v>
      </c>
      <c r="F480" s="2" t="str">
        <f>IFERROR(VLOOKUP(VENTAS[[#This Row],[Código del producto Vendido]],STOCK[],5,FALSE),"-")</f>
        <v>Camisa Blanca</v>
      </c>
      <c r="G480" s="2">
        <v>1</v>
      </c>
      <c r="H480" s="6">
        <v>20</v>
      </c>
      <c r="I480" s="6">
        <f>VENTAS[[#This Row],[Cantidad]]*VENTAS[[#This Row],[Precio Venta]]</f>
        <v>20</v>
      </c>
      <c r="J480" s="6">
        <f>IF(VENTAS[[#This Row],[Nombre del Gestor]]&gt;1,  VENTAS[[#This Row],[Total]]*10%, 0)</f>
        <v>0</v>
      </c>
      <c r="K480" s="6">
        <f>IFERROR(VLOOKUP(VENTAS[[#This Row],[Código del producto Vendido]],STOCK[],16,FALSE)*VENTAS[[#This Row],[Cantidad]] + VLOOKUP(VENTAS[[#This Row],[Código del producto Vendido]],STOCK[],19,FALSE)*VENTAS[[#This Row],[Cantidad]],VENTAS[[#This Row],[Total]])</f>
        <v>12.9</v>
      </c>
      <c r="L480" s="6">
        <f>VENTAS[[#This Row],[Total]]-VENTAS[[#This Row],[Comisión 10%]]-VENTAS[[#This Row],[Costo SIN Comision]]</f>
        <v>7.1</v>
      </c>
      <c r="M480" s="6"/>
    </row>
    <row r="481" spans="1:13" ht="14" x14ac:dyDescent="0.15">
      <c r="A481" s="30" t="s">
        <v>1170</v>
      </c>
      <c r="C481" s="4" t="s">
        <v>1172</v>
      </c>
      <c r="D481" s="4"/>
      <c r="E481" s="4" t="s">
        <v>622</v>
      </c>
      <c r="F481" s="2" t="str">
        <f>IFERROR(VLOOKUP(VENTAS[[#This Row],[Código del producto Vendido]],STOCK[],5,FALSE),"-")</f>
        <v>Top de mangas anchas y lentejuelas amarillo</v>
      </c>
      <c r="G481" s="2">
        <v>0</v>
      </c>
      <c r="H481" s="6">
        <v>0</v>
      </c>
      <c r="I481" s="6">
        <f>VENTAS[[#This Row],[Cantidad]]*VENTAS[[#This Row],[Precio Venta]]</f>
        <v>0</v>
      </c>
      <c r="J481" s="6">
        <f>IF(VENTAS[[#This Row],[Nombre del Gestor]]&gt;1,  VENTAS[[#This Row],[Total]]*10%, 0)</f>
        <v>0</v>
      </c>
      <c r="K481" s="6">
        <f>IFERROR(VLOOKUP(VENTAS[[#This Row],[Código del producto Vendido]],STOCK[],16,FALSE)*VENTAS[[#This Row],[Cantidad]] + VLOOKUP(VENTAS[[#This Row],[Código del producto Vendido]],STOCK[],19,FALSE)*VENTAS[[#This Row],[Cantidad]],VENTAS[[#This Row],[Total]])</f>
        <v>0</v>
      </c>
      <c r="L481" s="6">
        <f>VENTAS[[#This Row],[Total]]-VENTAS[[#This Row],[Comisión 10%]]-VENTAS[[#This Row],[Costo SIN Comision]]</f>
        <v>0</v>
      </c>
      <c r="M481" s="6"/>
    </row>
    <row r="482" spans="1:13" ht="14" x14ac:dyDescent="0.15">
      <c r="A482" s="39" t="s">
        <v>1170</v>
      </c>
      <c r="C482" s="4" t="s">
        <v>398</v>
      </c>
      <c r="D482" s="4"/>
      <c r="E482" s="4" t="s">
        <v>694</v>
      </c>
      <c r="F482" s="2" t="str">
        <f>IFERROR(VLOOKUP(VENTAS[[#This Row],[Código del producto Vendido]],STOCK[],5,FALSE),"-")</f>
        <v>Bañador estampado de planta</v>
      </c>
      <c r="G482" s="2">
        <v>1</v>
      </c>
      <c r="H482" s="6">
        <v>25</v>
      </c>
      <c r="I482" s="6">
        <f>VENTAS[[#This Row],[Cantidad]]*VENTAS[[#This Row],[Precio Venta]]</f>
        <v>25</v>
      </c>
      <c r="J482" s="6">
        <f>IF(VENTAS[[#This Row],[Nombre del Gestor]]&gt;1,  VENTAS[[#This Row],[Total]]*10%, 0)</f>
        <v>0</v>
      </c>
      <c r="K482" s="6">
        <f>IFERROR(VLOOKUP(VENTAS[[#This Row],[Código del producto Vendido]],STOCK[],16,FALSE)*VENTAS[[#This Row],[Cantidad]] + VLOOKUP(VENTAS[[#This Row],[Código del producto Vendido]],STOCK[],19,FALSE)*VENTAS[[#This Row],[Cantidad]],VENTAS[[#This Row],[Total]])</f>
        <v>13.416666666666666</v>
      </c>
      <c r="L482" s="6">
        <f>VENTAS[[#This Row],[Total]]-VENTAS[[#This Row],[Comisión 10%]]-VENTAS[[#This Row],[Costo SIN Comision]]</f>
        <v>11.583333333333334</v>
      </c>
      <c r="M482" s="6"/>
    </row>
    <row r="483" spans="1:13" ht="14" x14ac:dyDescent="0.15">
      <c r="A483" s="30" t="s">
        <v>1170</v>
      </c>
      <c r="C483" s="4" t="s">
        <v>1173</v>
      </c>
      <c r="D483" s="4"/>
      <c r="E483" s="4" t="s">
        <v>792</v>
      </c>
      <c r="F483" s="2" t="str">
        <f>IFERROR(VLOOKUP(VENTAS[[#This Row],[Código del producto Vendido]],STOCK[],5,FALSE),"-")</f>
        <v>Sandalias Trenzadas</v>
      </c>
      <c r="G483" s="2">
        <v>1</v>
      </c>
      <c r="H483" s="6">
        <v>35</v>
      </c>
      <c r="I483" s="6">
        <f>VENTAS[[#This Row],[Cantidad]]*VENTAS[[#This Row],[Precio Venta]]</f>
        <v>35</v>
      </c>
      <c r="J483" s="6">
        <f>IF(VENTAS[[#This Row],[Nombre del Gestor]]&gt;1,  VENTAS[[#This Row],[Total]]*10%, 0)</f>
        <v>0</v>
      </c>
      <c r="K483" s="6">
        <f>IFERROR(VLOOKUP(VENTAS[[#This Row],[Código del producto Vendido]],STOCK[],16,FALSE)*VENTAS[[#This Row],[Cantidad]] + VLOOKUP(VENTAS[[#This Row],[Código del producto Vendido]],STOCK[],19,FALSE)*VENTAS[[#This Row],[Cantidad]],VENTAS[[#This Row],[Total]])</f>
        <v>27</v>
      </c>
      <c r="L483" s="6">
        <f>VENTAS[[#This Row],[Total]]-VENTAS[[#This Row],[Comisión 10%]]-VENTAS[[#This Row],[Costo SIN Comision]]</f>
        <v>8</v>
      </c>
      <c r="M483" s="6"/>
    </row>
    <row r="484" spans="1:13" ht="14" x14ac:dyDescent="0.15">
      <c r="A484" s="39" t="s">
        <v>1170</v>
      </c>
      <c r="C484" s="4" t="s">
        <v>1166</v>
      </c>
      <c r="D484" s="4"/>
      <c r="E484" s="4" t="s">
        <v>1059</v>
      </c>
      <c r="F484" s="2" t="str">
        <f>IFERROR(VLOOKUP(VENTAS[[#This Row],[Código del producto Vendido]],STOCK[],5,FALSE),"-")</f>
        <v>Pantalón Corte Recto</v>
      </c>
      <c r="G484" s="2">
        <v>1</v>
      </c>
      <c r="H484" s="6">
        <v>30</v>
      </c>
      <c r="I484" s="6">
        <f>VENTAS[[#This Row],[Cantidad]]*VENTAS[[#This Row],[Precio Venta]]</f>
        <v>30</v>
      </c>
      <c r="J484" s="6">
        <f>IF(VENTAS[[#This Row],[Nombre del Gestor]]&gt;1,  VENTAS[[#This Row],[Total]]*10%, 0)</f>
        <v>0</v>
      </c>
      <c r="K484" s="6">
        <f>IFERROR(VLOOKUP(VENTAS[[#This Row],[Código del producto Vendido]],STOCK[],16,FALSE)*VENTAS[[#This Row],[Cantidad]] + VLOOKUP(VENTAS[[#This Row],[Código del producto Vendido]],STOCK[],19,FALSE)*VENTAS[[#This Row],[Cantidad]],VENTAS[[#This Row],[Total]])</f>
        <v>20.78</v>
      </c>
      <c r="L484" s="6">
        <f>VENTAS[[#This Row],[Total]]-VENTAS[[#This Row],[Comisión 10%]]-VENTAS[[#This Row],[Costo SIN Comision]]</f>
        <v>9.2199999999999989</v>
      </c>
      <c r="M484" s="6"/>
    </row>
    <row r="485" spans="1:13" ht="14" x14ac:dyDescent="0.15">
      <c r="A485" s="30" t="s">
        <v>1170</v>
      </c>
      <c r="B485" s="4"/>
      <c r="C485" s="4" t="s">
        <v>1174</v>
      </c>
      <c r="D485" s="4"/>
      <c r="E485" s="4" t="s">
        <v>907</v>
      </c>
      <c r="F485" s="2" t="str">
        <f>IFERROR(VLOOKUP(VENTAS[[#This Row],[Código del producto Vendido]],STOCK[],5,FALSE),"-")</f>
        <v>Falda Margarita</v>
      </c>
      <c r="G485" s="2">
        <v>1</v>
      </c>
      <c r="H485" s="6">
        <v>20</v>
      </c>
      <c r="I485" s="6">
        <f>VENTAS[[#This Row],[Cantidad]]*VENTAS[[#This Row],[Precio Venta]]</f>
        <v>20</v>
      </c>
      <c r="J485" s="6">
        <f>IF(VENTAS[[#This Row],[Nombre del Gestor]]&gt;1,  VENTAS[[#This Row],[Total]]*10%, 0)</f>
        <v>0</v>
      </c>
      <c r="K485" s="6">
        <f>IFERROR(VLOOKUP(VENTAS[[#This Row],[Código del producto Vendido]],STOCK[],16,FALSE)*VENTAS[[#This Row],[Cantidad]] + VLOOKUP(VENTAS[[#This Row],[Código del producto Vendido]],STOCK[],19,FALSE)*VENTAS[[#This Row],[Cantidad]],VENTAS[[#This Row],[Total]])</f>
        <v>8.1049999999999986</v>
      </c>
      <c r="L485" s="6">
        <f>VENTAS[[#This Row],[Total]]-VENTAS[[#This Row],[Comisión 10%]]-VENTAS[[#This Row],[Costo SIN Comision]]</f>
        <v>11.895000000000001</v>
      </c>
      <c r="M485" s="6"/>
    </row>
    <row r="486" spans="1:13" ht="14" x14ac:dyDescent="0.15">
      <c r="A486" s="39" t="s">
        <v>1170</v>
      </c>
      <c r="C486" s="4" t="s">
        <v>1175</v>
      </c>
      <c r="D486" s="4"/>
      <c r="E486" s="4" t="s">
        <v>906</v>
      </c>
      <c r="F486" s="2" t="str">
        <f>IFERROR(VLOOKUP(VENTAS[[#This Row],[Código del producto Vendido]],STOCK[],5,FALSE),"-")</f>
        <v>Falda margarita</v>
      </c>
      <c r="G486" s="2">
        <v>1</v>
      </c>
      <c r="H486" s="6">
        <v>20</v>
      </c>
      <c r="I486" s="6">
        <f>VENTAS[[#This Row],[Cantidad]]*VENTAS[[#This Row],[Precio Venta]]</f>
        <v>20</v>
      </c>
      <c r="J486" s="6">
        <f>IF(VENTAS[[#This Row],[Nombre del Gestor]]&gt;1,  VENTAS[[#This Row],[Total]]*10%, 0)</f>
        <v>0</v>
      </c>
      <c r="K486" s="6">
        <f>IFERROR(VLOOKUP(VENTAS[[#This Row],[Código del producto Vendido]],STOCK[],16,FALSE)*VENTAS[[#This Row],[Cantidad]] + VLOOKUP(VENTAS[[#This Row],[Código del producto Vendido]],STOCK[],19,FALSE)*VENTAS[[#This Row],[Cantidad]],VENTAS[[#This Row],[Total]])</f>
        <v>8.1049999999999986</v>
      </c>
      <c r="L486" s="6">
        <f>VENTAS[[#This Row],[Total]]-VENTAS[[#This Row],[Comisión 10%]]-VENTAS[[#This Row],[Costo SIN Comision]]</f>
        <v>11.895000000000001</v>
      </c>
      <c r="M486" s="6"/>
    </row>
    <row r="487" spans="1:13" ht="14" x14ac:dyDescent="0.15">
      <c r="A487" s="30" t="s">
        <v>1170</v>
      </c>
      <c r="C487" s="4" t="s">
        <v>1175</v>
      </c>
      <c r="D487" s="4"/>
      <c r="E487" s="4" t="s">
        <v>1096</v>
      </c>
      <c r="F487" s="2" t="str">
        <f>IFERROR(VLOOKUP(VENTAS[[#This Row],[Código del producto Vendido]],STOCK[],5,FALSE),"-")</f>
        <v>Pantalón beige de pierna ancha</v>
      </c>
      <c r="G487" s="2">
        <v>1</v>
      </c>
      <c r="H487" s="6">
        <v>30</v>
      </c>
      <c r="I487" s="6">
        <f>VENTAS[[#This Row],[Cantidad]]*VENTAS[[#This Row],[Precio Venta]]</f>
        <v>30</v>
      </c>
      <c r="J487" s="6">
        <f>IF(VENTAS[[#This Row],[Nombre del Gestor]]&gt;1,  VENTAS[[#This Row],[Total]]*10%, 0)</f>
        <v>0</v>
      </c>
      <c r="K487" s="6">
        <f>IFERROR(VLOOKUP(VENTAS[[#This Row],[Código del producto Vendido]],STOCK[],16,FALSE)*VENTAS[[#This Row],[Cantidad]] + VLOOKUP(VENTAS[[#This Row],[Código del producto Vendido]],STOCK[],19,FALSE)*VENTAS[[#This Row],[Cantidad]],VENTAS[[#This Row],[Total]])</f>
        <v>20.78</v>
      </c>
      <c r="L487" s="6">
        <f>VENTAS[[#This Row],[Total]]-VENTAS[[#This Row],[Comisión 10%]]-VENTAS[[#This Row],[Costo SIN Comision]]</f>
        <v>9.2199999999999989</v>
      </c>
      <c r="M487" s="6"/>
    </row>
    <row r="488" spans="1:13" ht="14" x14ac:dyDescent="0.15">
      <c r="A488" s="39" t="s">
        <v>1170</v>
      </c>
      <c r="C488" s="4" t="s">
        <v>1175</v>
      </c>
      <c r="D488" s="4"/>
      <c r="E488" s="4" t="s">
        <v>1091</v>
      </c>
      <c r="F488" s="2" t="str">
        <f>IFERROR(VLOOKUP(VENTAS[[#This Row],[Código del producto Vendido]],STOCK[],5,FALSE),"-")</f>
        <v>Top blanco cuello V con encaje</v>
      </c>
      <c r="G488" s="2">
        <v>1</v>
      </c>
      <c r="H488" s="6">
        <v>12</v>
      </c>
      <c r="I488" s="6">
        <f>VENTAS[[#This Row],[Cantidad]]*VENTAS[[#This Row],[Precio Venta]]</f>
        <v>12</v>
      </c>
      <c r="J488" s="6">
        <f>IF(VENTAS[[#This Row],[Nombre del Gestor]]&gt;1,  VENTAS[[#This Row],[Total]]*10%, 0)</f>
        <v>0</v>
      </c>
      <c r="K488" s="6">
        <f>IFERROR(VLOOKUP(VENTAS[[#This Row],[Código del producto Vendido]],STOCK[],16,FALSE)*VENTAS[[#This Row],[Cantidad]] + VLOOKUP(VENTAS[[#This Row],[Código del producto Vendido]],STOCK[],19,FALSE)*VENTAS[[#This Row],[Cantidad]],VENTAS[[#This Row],[Total]])</f>
        <v>7.97</v>
      </c>
      <c r="L488" s="6">
        <f>VENTAS[[#This Row],[Total]]-VENTAS[[#This Row],[Comisión 10%]]-VENTAS[[#This Row],[Costo SIN Comision]]</f>
        <v>4.03</v>
      </c>
      <c r="M488" s="6"/>
    </row>
    <row r="489" spans="1:13" ht="14" x14ac:dyDescent="0.15">
      <c r="A489" s="30" t="s">
        <v>1176</v>
      </c>
      <c r="C489" s="4" t="s">
        <v>396</v>
      </c>
      <c r="D489" s="4"/>
      <c r="E489" s="4" t="s">
        <v>1031</v>
      </c>
      <c r="F489" s="2" t="str">
        <f>IFERROR(VLOOKUP(VENTAS[[#This Row],[Código del producto Vendido]],STOCK[],5,FALSE),"-")</f>
        <v>Conjunto blanco top healter y falda cruzada</v>
      </c>
      <c r="G489" s="2">
        <v>1</v>
      </c>
      <c r="H489" s="6">
        <v>40</v>
      </c>
      <c r="I489" s="6">
        <f>VENTAS[[#This Row],[Cantidad]]*VENTAS[[#This Row],[Precio Venta]]</f>
        <v>40</v>
      </c>
      <c r="J489" s="6">
        <f>IF(VENTAS[[#This Row],[Nombre del Gestor]]&gt;1,  VENTAS[[#This Row],[Total]]*10%, 0)</f>
        <v>0</v>
      </c>
      <c r="K489" s="6">
        <f>IFERROR(VLOOKUP(VENTAS[[#This Row],[Código del producto Vendido]],STOCK[],16,FALSE)*VENTAS[[#This Row],[Cantidad]] + VLOOKUP(VENTAS[[#This Row],[Código del producto Vendido]],STOCK[],19,FALSE)*VENTAS[[#This Row],[Cantidad]],VENTAS[[#This Row],[Total]])</f>
        <v>27.82</v>
      </c>
      <c r="L489" s="6">
        <f>VENTAS[[#This Row],[Total]]-VENTAS[[#This Row],[Comisión 10%]]-VENTAS[[#This Row],[Costo SIN Comision]]</f>
        <v>12.18</v>
      </c>
      <c r="M489" s="6"/>
    </row>
    <row r="490" spans="1:13" ht="14" x14ac:dyDescent="0.15">
      <c r="A490" s="39" t="s">
        <v>1176</v>
      </c>
      <c r="C490" s="4" t="s">
        <v>1177</v>
      </c>
      <c r="D490" s="4"/>
      <c r="E490" s="4" t="s">
        <v>1104</v>
      </c>
      <c r="F490" s="2" t="str">
        <f>IFERROR(VLOOKUP(VENTAS[[#This Row],[Código del producto Vendido]],STOCK[],5,FALSE),"-")</f>
        <v>Sandalias rosadas Forever21</v>
      </c>
      <c r="G490" s="2">
        <v>1</v>
      </c>
      <c r="H490" s="6">
        <v>15</v>
      </c>
      <c r="I490" s="6">
        <f>VENTAS[[#This Row],[Cantidad]]*VENTAS[[#This Row],[Precio Venta]]</f>
        <v>15</v>
      </c>
      <c r="J490" s="6">
        <f>IF(VENTAS[[#This Row],[Nombre del Gestor]]&gt;1,  VENTAS[[#This Row],[Total]]*10%, 0)</f>
        <v>0</v>
      </c>
      <c r="K490" s="6">
        <f>IFERROR(VLOOKUP(VENTAS[[#This Row],[Código del producto Vendido]],STOCK[],16,FALSE)*VENTAS[[#This Row],[Cantidad]] + VLOOKUP(VENTAS[[#This Row],[Código del producto Vendido]],STOCK[],19,FALSE)*VENTAS[[#This Row],[Cantidad]],VENTAS[[#This Row],[Total]])</f>
        <v>19.490000000000002</v>
      </c>
      <c r="L490" s="6">
        <f>VENTAS[[#This Row],[Total]]-VENTAS[[#This Row],[Comisión 10%]]-VENTAS[[#This Row],[Costo SIN Comision]]</f>
        <v>-4.490000000000002</v>
      </c>
      <c r="M490" s="6"/>
    </row>
    <row r="491" spans="1:13" ht="14" x14ac:dyDescent="0.15">
      <c r="A491" s="30" t="s">
        <v>1176</v>
      </c>
      <c r="C491" s="4" t="s">
        <v>1179</v>
      </c>
      <c r="D491" s="4"/>
      <c r="E491" s="4" t="s">
        <v>801</v>
      </c>
      <c r="F491" s="2" t="str">
        <f>IFERROR(VLOOKUP(VENTAS[[#This Row],[Código del producto Vendido]],STOCK[],5,FALSE),"-")</f>
        <v>Top berry en tela de algodón</v>
      </c>
      <c r="G491" s="2">
        <v>1</v>
      </c>
      <c r="H491" s="6">
        <v>10</v>
      </c>
      <c r="I491" s="6">
        <f>VENTAS[[#This Row],[Cantidad]]*VENTAS[[#This Row],[Precio Venta]]</f>
        <v>10</v>
      </c>
      <c r="J491" s="6">
        <f>IF(VENTAS[[#This Row],[Nombre del Gestor]]&gt;1,  VENTAS[[#This Row],[Total]]*10%, 0)</f>
        <v>0</v>
      </c>
      <c r="K491" s="6">
        <f>IFERROR(VLOOKUP(VENTAS[[#This Row],[Código del producto Vendido]],STOCK[],16,FALSE)*VENTAS[[#This Row],[Cantidad]] + VLOOKUP(VENTAS[[#This Row],[Código del producto Vendido]],STOCK[],19,FALSE)*VENTAS[[#This Row],[Cantidad]],VENTAS[[#This Row],[Total]])</f>
        <v>6.0555555555555554</v>
      </c>
      <c r="L491" s="6">
        <f>VENTAS[[#This Row],[Total]]-VENTAS[[#This Row],[Comisión 10%]]-VENTAS[[#This Row],[Costo SIN Comision]]</f>
        <v>3.9444444444444446</v>
      </c>
      <c r="M491" s="6"/>
    </row>
    <row r="492" spans="1:13" ht="14" x14ac:dyDescent="0.15">
      <c r="A492" s="39" t="s">
        <v>1180</v>
      </c>
      <c r="C492" s="4" t="s">
        <v>1181</v>
      </c>
      <c r="D492" s="4"/>
      <c r="E492" s="4" t="s">
        <v>599</v>
      </c>
      <c r="F492" s="2" t="str">
        <f>IFERROR(VLOOKUP(VENTAS[[#This Row],[Código del producto Vendido]],STOCK[],5,FALSE),"-")</f>
        <v xml:space="preserve"> Top de espalda cruzada</v>
      </c>
      <c r="G492" s="2">
        <v>1</v>
      </c>
      <c r="H492" s="6">
        <v>14</v>
      </c>
      <c r="I492" s="6">
        <f>VENTAS[[#This Row],[Cantidad]]*VENTAS[[#This Row],[Precio Venta]]</f>
        <v>14</v>
      </c>
      <c r="J492" s="6">
        <f>IF(VENTAS[[#This Row],[Nombre del Gestor]]&gt;1,  VENTAS[[#This Row],[Total]]*10%, 0)</f>
        <v>0</v>
      </c>
      <c r="K492" s="6">
        <f>IFERROR(VLOOKUP(VENTAS[[#This Row],[Código del producto Vendido]],STOCK[],16,FALSE)*VENTAS[[#This Row],[Cantidad]] + VLOOKUP(VENTAS[[#This Row],[Código del producto Vendido]],STOCK[],19,FALSE)*VENTAS[[#This Row],[Cantidad]],VENTAS[[#This Row],[Total]])</f>
        <v>8.8977777777777778</v>
      </c>
      <c r="L492" s="6">
        <f>VENTAS[[#This Row],[Total]]-VENTAS[[#This Row],[Comisión 10%]]-VENTAS[[#This Row],[Costo SIN Comision]]</f>
        <v>5.1022222222222222</v>
      </c>
      <c r="M492" s="6"/>
    </row>
    <row r="493" spans="1:13" ht="14" x14ac:dyDescent="0.15">
      <c r="A493" s="30" t="s">
        <v>1180</v>
      </c>
      <c r="C493" s="4" t="s">
        <v>1181</v>
      </c>
      <c r="D493" s="4"/>
      <c r="E493" s="4" t="s">
        <v>627</v>
      </c>
      <c r="F493" s="2" t="str">
        <f>IFERROR(VLOOKUP(VENTAS[[#This Row],[Código del producto Vendido]],STOCK[],5,FALSE),"-")</f>
        <v>Top de espalda cruzada</v>
      </c>
      <c r="G493" s="2">
        <v>1</v>
      </c>
      <c r="H493" s="6">
        <v>14</v>
      </c>
      <c r="I493" s="6">
        <f>VENTAS[[#This Row],[Cantidad]]*VENTAS[[#This Row],[Precio Venta]]</f>
        <v>14</v>
      </c>
      <c r="J493" s="6">
        <f>IF(VENTAS[[#This Row],[Nombre del Gestor]]&gt;1,  VENTAS[[#This Row],[Total]]*10%, 0)</f>
        <v>0</v>
      </c>
      <c r="K493" s="6">
        <f>IFERROR(VLOOKUP(VENTAS[[#This Row],[Código del producto Vendido]],STOCK[],16,FALSE)*VENTAS[[#This Row],[Cantidad]] + VLOOKUP(VENTAS[[#This Row],[Código del producto Vendido]],STOCK[],19,FALSE)*VENTAS[[#This Row],[Cantidad]],VENTAS[[#This Row],[Total]])</f>
        <v>8.3422222222222224</v>
      </c>
      <c r="L493" s="6">
        <f>VENTAS[[#This Row],[Total]]-VENTAS[[#This Row],[Comisión 10%]]-VENTAS[[#This Row],[Costo SIN Comision]]</f>
        <v>5.6577777777777776</v>
      </c>
      <c r="M493" s="6"/>
    </row>
    <row r="494" spans="1:13" ht="14" x14ac:dyDescent="0.15">
      <c r="A494" s="39" t="s">
        <v>1180</v>
      </c>
      <c r="C494" s="4" t="s">
        <v>1181</v>
      </c>
      <c r="D494" s="4"/>
      <c r="E494" s="4" t="s">
        <v>891</v>
      </c>
      <c r="F494" s="2" t="str">
        <f>IFERROR(VLOOKUP(VENTAS[[#This Row],[Código del producto Vendido]],STOCK[],5,FALSE),"-")</f>
        <v xml:space="preserve"> Top Básico Business Negro</v>
      </c>
      <c r="G494" s="2">
        <v>1</v>
      </c>
      <c r="H494" s="6">
        <v>12</v>
      </c>
      <c r="I494" s="6">
        <f>VENTAS[[#This Row],[Cantidad]]*VENTAS[[#This Row],[Precio Venta]]</f>
        <v>12</v>
      </c>
      <c r="J494" s="6">
        <f>IF(VENTAS[[#This Row],[Nombre del Gestor]]&gt;1,  VENTAS[[#This Row],[Total]]*10%, 0)</f>
        <v>0</v>
      </c>
      <c r="K494" s="6">
        <f>IFERROR(VLOOKUP(VENTAS[[#This Row],[Código del producto Vendido]],STOCK[],16,FALSE)*VENTAS[[#This Row],[Cantidad]] + VLOOKUP(VENTAS[[#This Row],[Código del producto Vendido]],STOCK[],19,FALSE)*VENTAS[[#This Row],[Cantidad]],VENTAS[[#This Row],[Total]])</f>
        <v>7.6345454545454547</v>
      </c>
      <c r="L494" s="6">
        <f>VENTAS[[#This Row],[Total]]-VENTAS[[#This Row],[Comisión 10%]]-VENTAS[[#This Row],[Costo SIN Comision]]</f>
        <v>4.3654545454545453</v>
      </c>
      <c r="M494" s="6"/>
    </row>
    <row r="495" spans="1:13" ht="14" x14ac:dyDescent="0.15">
      <c r="A495" s="30" t="s">
        <v>1180</v>
      </c>
      <c r="C495" s="4" t="s">
        <v>1181</v>
      </c>
      <c r="D495" s="4"/>
      <c r="E495" s="4" t="s">
        <v>1086</v>
      </c>
      <c r="F495" s="2" t="str">
        <f>IFERROR(VLOOKUP(VENTAS[[#This Row],[Código del producto Vendido]],STOCK[],5,FALSE),"-")</f>
        <v>Pantaloneta negra con abertura</v>
      </c>
      <c r="G495" s="2">
        <v>1</v>
      </c>
      <c r="H495" s="6">
        <v>23</v>
      </c>
      <c r="I495" s="6">
        <f>VENTAS[[#This Row],[Cantidad]]*VENTAS[[#This Row],[Precio Venta]]</f>
        <v>23</v>
      </c>
      <c r="J495" s="6">
        <f>IF(VENTAS[[#This Row],[Nombre del Gestor]]&gt;1,  VENTAS[[#This Row],[Total]]*10%, 0)</f>
        <v>0</v>
      </c>
      <c r="K495" s="6">
        <f>IFERROR(VLOOKUP(VENTAS[[#This Row],[Código del producto Vendido]],STOCK[],16,FALSE)*VENTAS[[#This Row],[Cantidad]] + VLOOKUP(VENTAS[[#This Row],[Código del producto Vendido]],STOCK[],19,FALSE)*VENTAS[[#This Row],[Cantidad]],VENTAS[[#This Row],[Total]])</f>
        <v>15.22</v>
      </c>
      <c r="L495" s="6">
        <f>VENTAS[[#This Row],[Total]]-VENTAS[[#This Row],[Comisión 10%]]-VENTAS[[#This Row],[Costo SIN Comision]]</f>
        <v>7.7799999999999994</v>
      </c>
      <c r="M495" s="6"/>
    </row>
    <row r="496" spans="1:13" ht="14" x14ac:dyDescent="0.15">
      <c r="A496" s="39" t="s">
        <v>1182</v>
      </c>
      <c r="C496" s="4" t="s">
        <v>1148</v>
      </c>
      <c r="D496" s="4"/>
      <c r="E496" s="4" t="s">
        <v>918</v>
      </c>
      <c r="F496" s="2" t="str">
        <f>IFERROR(VLOOKUP(VENTAS[[#This Row],[Código del producto Vendido]],STOCK[],5,FALSE),"-")</f>
        <v>Jeans Ajustados Claro</v>
      </c>
      <c r="G496" s="2">
        <v>1</v>
      </c>
      <c r="H496" s="6">
        <v>32</v>
      </c>
      <c r="I496" s="6">
        <f>VENTAS[[#This Row],[Cantidad]]*VENTAS[[#This Row],[Precio Venta]]</f>
        <v>32</v>
      </c>
      <c r="J496" s="6">
        <f>IF(VENTAS[[#This Row],[Nombre del Gestor]]&gt;1,  VENTAS[[#This Row],[Total]]*10%, 0)</f>
        <v>0</v>
      </c>
      <c r="K496" s="6">
        <f>IFERROR(VLOOKUP(VENTAS[[#This Row],[Código del producto Vendido]],STOCK[],16,FALSE)*VENTAS[[#This Row],[Cantidad]] + VLOOKUP(VENTAS[[#This Row],[Código del producto Vendido]],STOCK[],19,FALSE)*VENTAS[[#This Row],[Cantidad]],VENTAS[[#This Row],[Total]])</f>
        <v>25.818181818181817</v>
      </c>
      <c r="L496" s="6">
        <f>VENTAS[[#This Row],[Total]]-VENTAS[[#This Row],[Comisión 10%]]-VENTAS[[#This Row],[Costo SIN Comision]]</f>
        <v>6.1818181818181834</v>
      </c>
      <c r="M496" s="6"/>
    </row>
    <row r="497" spans="1:13" ht="14" x14ac:dyDescent="0.15">
      <c r="A497" s="30" t="s">
        <v>1182</v>
      </c>
      <c r="C497" s="4" t="s">
        <v>1148</v>
      </c>
      <c r="D497" s="4"/>
      <c r="E497" s="4" t="s">
        <v>1107</v>
      </c>
      <c r="F497" s="2" t="str">
        <f>IFERROR(VLOOKUP(VENTAS[[#This Row],[Código del producto Vendido]],STOCK[],5,FALSE),"-")</f>
        <v>Jean ajustado claro</v>
      </c>
      <c r="G497" s="2">
        <v>1</v>
      </c>
      <c r="H497" s="6">
        <v>32</v>
      </c>
      <c r="I497" s="6">
        <f>VENTAS[[#This Row],[Cantidad]]*VENTAS[[#This Row],[Precio Venta]]</f>
        <v>32</v>
      </c>
      <c r="J497" s="6">
        <f>IF(VENTAS[[#This Row],[Nombre del Gestor]]&gt;1,  VENTAS[[#This Row],[Total]]*10%, 0)</f>
        <v>0</v>
      </c>
      <c r="K497" s="6">
        <f>IFERROR(VLOOKUP(VENTAS[[#This Row],[Código del producto Vendido]],STOCK[],16,FALSE)*VENTAS[[#This Row],[Cantidad]] + VLOOKUP(VENTAS[[#This Row],[Código del producto Vendido]],STOCK[],19,FALSE)*VENTAS[[#This Row],[Cantidad]],VENTAS[[#This Row],[Total]])</f>
        <v>23.79</v>
      </c>
      <c r="L497" s="6">
        <f>VENTAS[[#This Row],[Total]]-VENTAS[[#This Row],[Comisión 10%]]-VENTAS[[#This Row],[Costo SIN Comision]]</f>
        <v>8.2100000000000009</v>
      </c>
      <c r="M497" s="6"/>
    </row>
    <row r="498" spans="1:13" ht="14" x14ac:dyDescent="0.15">
      <c r="A498" s="39" t="s">
        <v>1182</v>
      </c>
      <c r="C498" s="4" t="s">
        <v>1183</v>
      </c>
      <c r="D498" s="4"/>
      <c r="E498" s="4" t="s">
        <v>1105</v>
      </c>
      <c r="F498" s="2" t="str">
        <f>IFERROR(VLOOKUP(VENTAS[[#This Row],[Código del producto Vendido]],STOCK[],5,FALSE),"-")</f>
        <v>Sandalias negras de hebilla </v>
      </c>
      <c r="G498" s="2">
        <v>1</v>
      </c>
      <c r="H498" s="6">
        <v>18</v>
      </c>
      <c r="I498" s="6">
        <f>VENTAS[[#This Row],[Cantidad]]*VENTAS[[#This Row],[Precio Venta]]</f>
        <v>18</v>
      </c>
      <c r="J498" s="6">
        <f>IF(VENTAS[[#This Row],[Nombre del Gestor]]&gt;1,  VENTAS[[#This Row],[Total]]*10%, 0)</f>
        <v>0</v>
      </c>
      <c r="K498" s="6">
        <f>IFERROR(VLOOKUP(VENTAS[[#This Row],[Código del producto Vendido]],STOCK[],16,FALSE)*VENTAS[[#This Row],[Cantidad]] + VLOOKUP(VENTAS[[#This Row],[Código del producto Vendido]],STOCK[],19,FALSE)*VENTAS[[#This Row],[Cantidad]],VENTAS[[#This Row],[Total]])</f>
        <v>12</v>
      </c>
      <c r="L498" s="6">
        <f>VENTAS[[#This Row],[Total]]-VENTAS[[#This Row],[Comisión 10%]]-VENTAS[[#This Row],[Costo SIN Comision]]</f>
        <v>6</v>
      </c>
      <c r="M498" s="6"/>
    </row>
    <row r="499" spans="1:13" ht="14" x14ac:dyDescent="0.15">
      <c r="A499" s="30" t="s">
        <v>1182</v>
      </c>
      <c r="C499" s="4" t="s">
        <v>1183</v>
      </c>
      <c r="D499" s="4"/>
      <c r="E499" s="4" t="s">
        <v>678</v>
      </c>
      <c r="F499" s="2" t="str">
        <f>IFERROR(VLOOKUP(VENTAS[[#This Row],[Código del producto Vendido]],STOCK[],5,FALSE),"-")</f>
        <v xml:space="preserve">Bañador una pieza de color combinado </v>
      </c>
      <c r="G499" s="2">
        <v>1</v>
      </c>
      <c r="H499" s="6">
        <v>20</v>
      </c>
      <c r="I499" s="6">
        <f>VENTAS[[#This Row],[Cantidad]]*VENTAS[[#This Row],[Precio Venta]]</f>
        <v>20</v>
      </c>
      <c r="J499" s="6">
        <f>IF(VENTAS[[#This Row],[Nombre del Gestor]]&gt;1,  VENTAS[[#This Row],[Total]]*10%, 0)</f>
        <v>0</v>
      </c>
      <c r="K499" s="6">
        <f>IFERROR(VLOOKUP(VENTAS[[#This Row],[Código del producto Vendido]],STOCK[],16,FALSE)*VENTAS[[#This Row],[Cantidad]] + VLOOKUP(VENTAS[[#This Row],[Código del producto Vendido]],STOCK[],19,FALSE)*VENTAS[[#This Row],[Cantidad]],VENTAS[[#This Row],[Total]])</f>
        <v>9.6666666666666679</v>
      </c>
      <c r="L499" s="6">
        <f>VENTAS[[#This Row],[Total]]-VENTAS[[#This Row],[Comisión 10%]]-VENTAS[[#This Row],[Costo SIN Comision]]</f>
        <v>10.333333333333332</v>
      </c>
      <c r="M499" s="6"/>
    </row>
    <row r="500" spans="1:13" ht="14" x14ac:dyDescent="0.15">
      <c r="A500" s="39" t="s">
        <v>1187</v>
      </c>
      <c r="C500" s="4" t="s">
        <v>1188</v>
      </c>
      <c r="D500" s="4"/>
      <c r="E500" s="4" t="s">
        <v>966</v>
      </c>
      <c r="F500" s="2" t="str">
        <f>IFERROR(VLOOKUP(VENTAS[[#This Row],[Código del producto Vendido]],STOCK[],5,FALSE),"-")</f>
        <v>Top cami carrera</v>
      </c>
      <c r="G500" s="2">
        <v>1</v>
      </c>
      <c r="H500" s="6">
        <v>10</v>
      </c>
      <c r="I500" s="6">
        <f>VENTAS[[#This Row],[Cantidad]]*VENTAS[[#This Row],[Precio Venta]]</f>
        <v>10</v>
      </c>
      <c r="J500" s="6">
        <f>IF(VENTAS[[#This Row],[Nombre del Gestor]]&gt;1,  VENTAS[[#This Row],[Total]]*10%, 0)</f>
        <v>0</v>
      </c>
      <c r="K500" s="6">
        <f>IFERROR(VLOOKUP(VENTAS[[#This Row],[Código del producto Vendido]],STOCK[],16,FALSE)*VENTAS[[#This Row],[Cantidad]] + VLOOKUP(VENTAS[[#This Row],[Código del producto Vendido]],STOCK[],19,FALSE)*VENTAS[[#This Row],[Cantidad]],VENTAS[[#This Row],[Total]])</f>
        <v>4.992647058823529</v>
      </c>
      <c r="L500" s="6">
        <f>VENTAS[[#This Row],[Total]]-VENTAS[[#This Row],[Comisión 10%]]-VENTAS[[#This Row],[Costo SIN Comision]]</f>
        <v>5.007352941176471</v>
      </c>
      <c r="M500" s="6"/>
    </row>
    <row r="501" spans="1:13" ht="16" customHeight="1" x14ac:dyDescent="0.15">
      <c r="A501" s="30" t="s">
        <v>1186</v>
      </c>
      <c r="C501" s="4" t="s">
        <v>1185</v>
      </c>
      <c r="D501" s="4"/>
      <c r="E501" s="4" t="s">
        <v>614</v>
      </c>
      <c r="F501" s="2" t="str">
        <f>IFERROR(VLOOKUP(VENTAS[[#This Row],[Código del producto Vendido]],STOCK[],5,FALSE),"-")</f>
        <v>Vestido de manga farol con cordón delantero</v>
      </c>
      <c r="G501" s="2">
        <v>1</v>
      </c>
      <c r="H501" s="6">
        <v>22</v>
      </c>
      <c r="I501" s="6">
        <f>VENTAS[[#This Row],[Cantidad]]*VENTAS[[#This Row],[Precio Venta]]</f>
        <v>22</v>
      </c>
      <c r="J501" s="6">
        <f>IF(VENTAS[[#This Row],[Nombre del Gestor]]&gt;1,  VENTAS[[#This Row],[Total]]*10%, 0)</f>
        <v>0</v>
      </c>
      <c r="K501" s="6">
        <f>IFERROR(VLOOKUP(VENTAS[[#This Row],[Código del producto Vendido]],STOCK[],16,FALSE)*VENTAS[[#This Row],[Cantidad]] + VLOOKUP(VENTAS[[#This Row],[Código del producto Vendido]],STOCK[],19,FALSE)*VENTAS[[#This Row],[Cantidad]],VENTAS[[#This Row],[Total]])</f>
        <v>12.871111111111111</v>
      </c>
      <c r="L501" s="6">
        <f>VENTAS[[#This Row],[Total]]-VENTAS[[#This Row],[Comisión 10%]]-VENTAS[[#This Row],[Costo SIN Comision]]</f>
        <v>9.1288888888888895</v>
      </c>
      <c r="M501" s="6"/>
    </row>
    <row r="502" spans="1:13" ht="14" x14ac:dyDescent="0.15">
      <c r="A502" s="39" t="s">
        <v>1186</v>
      </c>
      <c r="C502" s="4" t="s">
        <v>1189</v>
      </c>
      <c r="D502" s="4"/>
      <c r="E502" s="4" t="s">
        <v>731</v>
      </c>
      <c r="F502" s="2" t="str">
        <f>IFERROR(VLOOKUP(VENTAS[[#This Row],[Código del producto Vendido]],STOCK[],5,FALSE),"-")</f>
        <v>Vestido de muslo con abertura .</v>
      </c>
      <c r="G502" s="2">
        <v>1</v>
      </c>
      <c r="H502" s="6">
        <v>40</v>
      </c>
      <c r="I502" s="6">
        <f>VENTAS[[#This Row],[Cantidad]]*VENTAS[[#This Row],[Precio Venta]]</f>
        <v>40</v>
      </c>
      <c r="J502" s="6">
        <f>IF(VENTAS[[#This Row],[Nombre del Gestor]]&gt;1,  VENTAS[[#This Row],[Total]]*10%, 0)</f>
        <v>0</v>
      </c>
      <c r="K502" s="6">
        <f>IFERROR(VLOOKUP(VENTAS[[#This Row],[Código del producto Vendido]],STOCK[],16,FALSE)*VENTAS[[#This Row],[Cantidad]] + VLOOKUP(VENTAS[[#This Row],[Código del producto Vendido]],STOCK[],19,FALSE)*VENTAS[[#This Row],[Cantidad]],VENTAS[[#This Row],[Total]])</f>
        <v>38.571666666666665</v>
      </c>
      <c r="L502" s="6">
        <f>VENTAS[[#This Row],[Total]]-VENTAS[[#This Row],[Comisión 10%]]-VENTAS[[#This Row],[Costo SIN Comision]]</f>
        <v>1.4283333333333346</v>
      </c>
      <c r="M502" s="6"/>
    </row>
    <row r="503" spans="1:13" ht="14" x14ac:dyDescent="0.15">
      <c r="A503" s="30" t="s">
        <v>1186</v>
      </c>
      <c r="C503" s="4" t="s">
        <v>1190</v>
      </c>
      <c r="D503" s="4"/>
      <c r="E503" s="4" t="s">
        <v>834</v>
      </c>
      <c r="F503" s="2" t="str">
        <f>IFERROR(VLOOKUP(VENTAS[[#This Row],[Código del producto Vendido]],STOCK[],5,FALSE),"-")</f>
        <v>Kimono Maxi elegante</v>
      </c>
      <c r="G503" s="2">
        <v>1</v>
      </c>
      <c r="H503" s="6">
        <v>30</v>
      </c>
      <c r="I503" s="6">
        <f>VENTAS[[#This Row],[Cantidad]]*VENTAS[[#This Row],[Precio Venta]]</f>
        <v>30</v>
      </c>
      <c r="J503" s="6">
        <f>IF(VENTAS[[#This Row],[Nombre del Gestor]]&gt;1,  VENTAS[[#This Row],[Total]]*10%, 0)</f>
        <v>0</v>
      </c>
      <c r="K503" s="6">
        <f>IFERROR(VLOOKUP(VENTAS[[#This Row],[Código del producto Vendido]],STOCK[],16,FALSE)*VENTAS[[#This Row],[Cantidad]] + VLOOKUP(VENTAS[[#This Row],[Código del producto Vendido]],STOCK[],19,FALSE)*VENTAS[[#This Row],[Cantidad]],VENTAS[[#This Row],[Total]])</f>
        <v>20.055555555555557</v>
      </c>
      <c r="L503" s="6">
        <f>VENTAS[[#This Row],[Total]]-VENTAS[[#This Row],[Comisión 10%]]-VENTAS[[#This Row],[Costo SIN Comision]]</f>
        <v>9.9444444444444429</v>
      </c>
      <c r="M503" s="6"/>
    </row>
    <row r="504" spans="1:13" ht="14" x14ac:dyDescent="0.15">
      <c r="A504" s="39" t="s">
        <v>1191</v>
      </c>
      <c r="C504" s="4" t="s">
        <v>1166</v>
      </c>
      <c r="D504" s="4"/>
      <c r="E504" s="4" t="s">
        <v>1087</v>
      </c>
      <c r="F504" s="2" t="str">
        <f>IFERROR(VLOOKUP(VENTAS[[#This Row],[Código del producto Vendido]],STOCK[],5,FALSE),"-")</f>
        <v>-</v>
      </c>
      <c r="G504" s="2">
        <v>1</v>
      </c>
      <c r="H504" s="6">
        <v>23</v>
      </c>
      <c r="I504" s="6">
        <f>VENTAS[[#This Row],[Cantidad]]*VENTAS[[#This Row],[Precio Venta]]</f>
        <v>23</v>
      </c>
      <c r="J504" s="6">
        <f>IF(VENTAS[[#This Row],[Nombre del Gestor]]&gt;1,  VENTAS[[#This Row],[Total]]*10%, 0)</f>
        <v>0</v>
      </c>
      <c r="K504" s="6">
        <f>IFERROR(VLOOKUP(VENTAS[[#This Row],[Código del producto Vendido]],STOCK[],16,FALSE)*VENTAS[[#This Row],[Cantidad]] + VLOOKUP(VENTAS[[#This Row],[Código del producto Vendido]],STOCK[],19,FALSE)*VENTAS[[#This Row],[Cantidad]],VENTAS[[#This Row],[Total]])</f>
        <v>23</v>
      </c>
      <c r="L504" s="6">
        <f>VENTAS[[#This Row],[Total]]-VENTAS[[#This Row],[Comisión 10%]]-VENTAS[[#This Row],[Costo SIN Comision]]</f>
        <v>0</v>
      </c>
      <c r="M504" s="6"/>
    </row>
    <row r="505" spans="1:13" ht="14" x14ac:dyDescent="0.15">
      <c r="A505" s="30" t="s">
        <v>1191</v>
      </c>
      <c r="C505" s="4" t="s">
        <v>1166</v>
      </c>
      <c r="D505" s="4"/>
      <c r="E505" s="4" t="s">
        <v>851</v>
      </c>
      <c r="F505" s="2" t="str">
        <f>IFERROR(VLOOKUP(VENTAS[[#This Row],[Código del producto Vendido]],STOCK[],5,FALSE),"-")</f>
        <v>Top Cisne Blanco</v>
      </c>
      <c r="G505" s="2">
        <v>1</v>
      </c>
      <c r="H505" s="6">
        <v>12</v>
      </c>
      <c r="I505" s="6">
        <f>VENTAS[[#This Row],[Cantidad]]*VENTAS[[#This Row],[Precio Venta]]</f>
        <v>12</v>
      </c>
      <c r="J505" s="6">
        <f>IF(VENTAS[[#This Row],[Nombre del Gestor]]&gt;1,  VENTAS[[#This Row],[Total]]*10%, 0)</f>
        <v>0</v>
      </c>
      <c r="K505" s="6">
        <f>IFERROR(VLOOKUP(VENTAS[[#This Row],[Código del producto Vendido]],STOCK[],16,FALSE)*VENTAS[[#This Row],[Cantidad]] + VLOOKUP(VENTAS[[#This Row],[Código del producto Vendido]],STOCK[],19,FALSE)*VENTAS[[#This Row],[Cantidad]],VENTAS[[#This Row],[Total]])</f>
        <v>7.9731818181818177</v>
      </c>
      <c r="L505" s="6">
        <f>VENTAS[[#This Row],[Total]]-VENTAS[[#This Row],[Comisión 10%]]-VENTAS[[#This Row],[Costo SIN Comision]]</f>
        <v>4.0268181818181823</v>
      </c>
      <c r="M505" s="6"/>
    </row>
    <row r="506" spans="1:13" ht="14" x14ac:dyDescent="0.15">
      <c r="A506" s="39" t="s">
        <v>1191</v>
      </c>
      <c r="C506" s="4" t="s">
        <v>535</v>
      </c>
      <c r="D506" s="4"/>
      <c r="E506" s="4" t="s">
        <v>1002</v>
      </c>
      <c r="F506" s="2" t="str">
        <f>IFERROR(VLOOKUP(VENTAS[[#This Row],[Código del producto Vendido]],STOCK[],5,FALSE),"-")</f>
        <v>Pezoneras de silicona</v>
      </c>
      <c r="G506" s="2">
        <v>1</v>
      </c>
      <c r="H506" s="6">
        <v>6</v>
      </c>
      <c r="I506" s="6">
        <f>VENTAS[[#This Row],[Cantidad]]*VENTAS[[#This Row],[Precio Venta]]</f>
        <v>6</v>
      </c>
      <c r="J506" s="6">
        <f>IF(VENTAS[[#This Row],[Nombre del Gestor]]&gt;1,  VENTAS[[#This Row],[Total]]*10%, 0)</f>
        <v>0</v>
      </c>
      <c r="K506" s="6">
        <f>IFERROR(VLOOKUP(VENTAS[[#This Row],[Código del producto Vendido]],STOCK[],16,FALSE)*VENTAS[[#This Row],[Cantidad]] + VLOOKUP(VENTAS[[#This Row],[Código del producto Vendido]],STOCK[],19,FALSE)*VENTAS[[#This Row],[Cantidad]],VENTAS[[#This Row],[Total]])</f>
        <v>2.0300000000000002</v>
      </c>
      <c r="L506" s="6">
        <f>VENTAS[[#This Row],[Total]]-VENTAS[[#This Row],[Comisión 10%]]-VENTAS[[#This Row],[Costo SIN Comision]]</f>
        <v>3.9699999999999998</v>
      </c>
      <c r="M506" s="6"/>
    </row>
    <row r="507" spans="1:13" ht="14" x14ac:dyDescent="0.15">
      <c r="A507" s="30" t="s">
        <v>1191</v>
      </c>
      <c r="C507" s="4" t="s">
        <v>535</v>
      </c>
      <c r="D507" s="4"/>
      <c r="E507" s="4" t="s">
        <v>720</v>
      </c>
      <c r="F507" s="2" t="str">
        <f>IFERROR(VLOOKUP(VENTAS[[#This Row],[Código del producto Vendido]],STOCK[],5,FALSE),"-")</f>
        <v xml:space="preserve">Almohadilla de maquillaje </v>
      </c>
      <c r="G507" s="2">
        <v>2</v>
      </c>
      <c r="H507" s="6">
        <v>1</v>
      </c>
      <c r="I507" s="6">
        <f>VENTAS[[#This Row],[Cantidad]]*VENTAS[[#This Row],[Precio Venta]]</f>
        <v>2</v>
      </c>
      <c r="J507" s="6">
        <f>IF(VENTAS[[#This Row],[Nombre del Gestor]]&gt;1,  VENTAS[[#This Row],[Total]]*10%, 0)</f>
        <v>0</v>
      </c>
      <c r="K507" s="6">
        <f>IFERROR(VLOOKUP(VENTAS[[#This Row],[Código del producto Vendido]],STOCK[],16,FALSE)*VENTAS[[#This Row],[Cantidad]] + VLOOKUP(VENTAS[[#This Row],[Código del producto Vendido]],STOCK[],19,FALSE)*VENTAS[[#This Row],[Cantidad]],VENTAS[[#This Row],[Total]])</f>
        <v>0.48277777777777775</v>
      </c>
      <c r="L507" s="6">
        <f>VENTAS[[#This Row],[Total]]-VENTAS[[#This Row],[Comisión 10%]]-VENTAS[[#This Row],[Costo SIN Comision]]</f>
        <v>1.5172222222222222</v>
      </c>
      <c r="M507" s="6"/>
    </row>
    <row r="508" spans="1:13" ht="14" x14ac:dyDescent="0.15">
      <c r="A508" s="39" t="s">
        <v>1191</v>
      </c>
      <c r="C508" s="4" t="s">
        <v>535</v>
      </c>
      <c r="D508" s="4"/>
      <c r="E508" s="4" t="s">
        <v>722</v>
      </c>
      <c r="F508" s="2" t="str">
        <f>IFERROR(VLOOKUP(VENTAS[[#This Row],[Código del producto Vendido]],STOCK[],5,FALSE),"-")</f>
        <v xml:space="preserve">Esponja de maquillaje </v>
      </c>
      <c r="G508" s="2">
        <v>2</v>
      </c>
      <c r="H508" s="6">
        <v>1</v>
      </c>
      <c r="I508" s="6">
        <f>VENTAS[[#This Row],[Cantidad]]*VENTAS[[#This Row],[Precio Venta]]</f>
        <v>2</v>
      </c>
      <c r="J508" s="6">
        <f>IF(VENTAS[[#This Row],[Nombre del Gestor]]&gt;1,  VENTAS[[#This Row],[Total]]*10%, 0)</f>
        <v>0</v>
      </c>
      <c r="K508" s="6">
        <f>IFERROR(VLOOKUP(VENTAS[[#This Row],[Código del producto Vendido]],STOCK[],16,FALSE)*VENTAS[[#This Row],[Cantidad]] + VLOOKUP(VENTAS[[#This Row],[Código del producto Vendido]],STOCK[],19,FALSE)*VENTAS[[#This Row],[Cantidad]],VENTAS[[#This Row],[Total]])</f>
        <v>0.87222222222222223</v>
      </c>
      <c r="L508" s="6">
        <f>VENTAS[[#This Row],[Total]]-VENTAS[[#This Row],[Comisión 10%]]-VENTAS[[#This Row],[Costo SIN Comision]]</f>
        <v>1.1277777777777778</v>
      </c>
      <c r="M508" s="6"/>
    </row>
    <row r="509" spans="1:13" ht="14" x14ac:dyDescent="0.15">
      <c r="A509" s="39">
        <v>45171</v>
      </c>
      <c r="C509" s="4" t="s">
        <v>1192</v>
      </c>
      <c r="D509" s="4"/>
      <c r="E509" s="49" t="s">
        <v>955</v>
      </c>
      <c r="F509" t="str">
        <f>IFERROR(VLOOKUP(VENTAS[[#This Row],[Código del producto Vendido]],STOCK[],5,FALSE),"-")</f>
        <v>Maxi vestido floreado con abertura</v>
      </c>
      <c r="G509" s="2">
        <v>1</v>
      </c>
      <c r="H509" s="6">
        <v>30</v>
      </c>
      <c r="I509" s="6">
        <f>VENTAS[[#This Row],[Cantidad]]*VENTAS[[#This Row],[Precio Venta]]</f>
        <v>30</v>
      </c>
      <c r="J509" s="6">
        <f>IF(VENTAS[[#This Row],[Nombre del Gestor]]&gt;1,  VENTAS[[#This Row],[Total]]*10%, 0)</f>
        <v>0</v>
      </c>
      <c r="K509" s="6">
        <f>IFERROR(VLOOKUP(VENTAS[[#This Row],[Código del producto Vendido]],STOCK[],16,FALSE)*VENTAS[[#This Row],[Cantidad]] + VLOOKUP(VENTAS[[#This Row],[Código del producto Vendido]],STOCK[],19,FALSE)*VENTAS[[#This Row],[Cantidad]],VENTAS[[#This Row],[Total]])</f>
        <v>23.654411764705884</v>
      </c>
      <c r="L509" s="6">
        <f>VENTAS[[#This Row],[Total]]-VENTAS[[#This Row],[Comisión 10%]]-VENTAS[[#This Row],[Costo SIN Comision]]</f>
        <v>6.345588235294116</v>
      </c>
      <c r="M509" s="6"/>
    </row>
    <row r="510" spans="1:13" ht="14" x14ac:dyDescent="0.15">
      <c r="A510" s="30">
        <v>45171</v>
      </c>
      <c r="C510" s="4" t="s">
        <v>1192</v>
      </c>
      <c r="D510" s="4"/>
      <c r="E510" s="4" t="s">
        <v>1029</v>
      </c>
      <c r="F510" s="2" t="str">
        <f>IFERROR(VLOOKUP(VENTAS[[#This Row],[Código del producto Vendido]],STOCK[],5,FALSE),"-")</f>
        <v>Conjunto de top y falda cruzada</v>
      </c>
      <c r="G510" s="2">
        <v>1</v>
      </c>
      <c r="H510" s="6">
        <v>40</v>
      </c>
      <c r="I510" s="6">
        <f>VENTAS[[#This Row],[Cantidad]]*VENTAS[[#This Row],[Precio Venta]]</f>
        <v>40</v>
      </c>
      <c r="J510" s="6">
        <f>IF(VENTAS[[#This Row],[Nombre del Gestor]]&gt;1,  VENTAS[[#This Row],[Total]]*10%, 0)</f>
        <v>0</v>
      </c>
      <c r="K510" s="6">
        <f>IFERROR(VLOOKUP(VENTAS[[#This Row],[Código del producto Vendido]],STOCK[],16,FALSE)*VENTAS[[#This Row],[Cantidad]] + VLOOKUP(VENTAS[[#This Row],[Código del producto Vendido]],STOCK[],19,FALSE)*VENTAS[[#This Row],[Cantidad]],VENTAS[[#This Row],[Total]])</f>
        <v>27.82</v>
      </c>
      <c r="L510" s="6">
        <f>VENTAS[[#This Row],[Total]]-VENTAS[[#This Row],[Comisión 10%]]-VENTAS[[#This Row],[Costo SIN Comision]]</f>
        <v>12.18</v>
      </c>
      <c r="M510" s="6"/>
    </row>
    <row r="511" spans="1:13" ht="14" x14ac:dyDescent="0.15">
      <c r="A511" s="39">
        <v>45171</v>
      </c>
      <c r="C511" s="4" t="s">
        <v>1192</v>
      </c>
      <c r="D511" s="4"/>
      <c r="E511" s="4" t="s">
        <v>1083</v>
      </c>
      <c r="F511" s="2" t="str">
        <f>IFERROR(VLOOKUP(VENTAS[[#This Row],[Código del producto Vendido]],STOCK[],5,FALSE),"-")</f>
        <v>Maxi vestido playero naranja quemada</v>
      </c>
      <c r="G511" s="2">
        <v>1</v>
      </c>
      <c r="H511" s="6">
        <v>30</v>
      </c>
      <c r="I511" s="6">
        <f>VENTAS[[#This Row],[Cantidad]]*VENTAS[[#This Row],[Precio Venta]]</f>
        <v>30</v>
      </c>
      <c r="J511" s="6">
        <f>IF(VENTAS[[#This Row],[Nombre del Gestor]]&gt;1,  VENTAS[[#This Row],[Total]]*10%, 0)</f>
        <v>0</v>
      </c>
      <c r="K511" s="6">
        <f>IFERROR(VLOOKUP(VENTAS[[#This Row],[Código del producto Vendido]],STOCK[],16,FALSE)*VENTAS[[#This Row],[Cantidad]] + VLOOKUP(VENTAS[[#This Row],[Código del producto Vendido]],STOCK[],19,FALSE)*VENTAS[[#This Row],[Cantidad]],VENTAS[[#This Row],[Total]])</f>
        <v>23.95</v>
      </c>
      <c r="L511" s="6">
        <f>VENTAS[[#This Row],[Total]]-VENTAS[[#This Row],[Comisión 10%]]-VENTAS[[#This Row],[Costo SIN Comision]]</f>
        <v>6.0500000000000007</v>
      </c>
      <c r="M511" s="6"/>
    </row>
    <row r="512" spans="1:13" ht="14" x14ac:dyDescent="0.15">
      <c r="A512" s="30">
        <v>45171</v>
      </c>
      <c r="C512" s="4" t="s">
        <v>1193</v>
      </c>
      <c r="D512" s="4"/>
      <c r="E512" s="4" t="s">
        <v>722</v>
      </c>
      <c r="F512" s="2" t="str">
        <f>IFERROR(VLOOKUP(VENTAS[[#This Row],[Código del producto Vendido]],STOCK[],5,FALSE),"-")</f>
        <v xml:space="preserve">Esponja de maquillaje </v>
      </c>
      <c r="G512" s="2">
        <v>1</v>
      </c>
      <c r="H512" s="6">
        <v>1</v>
      </c>
      <c r="I512" s="6">
        <f>VENTAS[[#This Row],[Cantidad]]*VENTAS[[#This Row],[Precio Venta]]</f>
        <v>1</v>
      </c>
      <c r="J512" s="6">
        <f>IF(VENTAS[[#This Row],[Nombre del Gestor]]&gt;1,  VENTAS[[#This Row],[Total]]*10%, 0)</f>
        <v>0</v>
      </c>
      <c r="K512" s="6">
        <f>IFERROR(VLOOKUP(VENTAS[[#This Row],[Código del producto Vendido]],STOCK[],16,FALSE)*VENTAS[[#This Row],[Cantidad]] + VLOOKUP(VENTAS[[#This Row],[Código del producto Vendido]],STOCK[],19,FALSE)*VENTAS[[#This Row],[Cantidad]],VENTAS[[#This Row],[Total]])</f>
        <v>0.43611111111111112</v>
      </c>
      <c r="L512" s="6">
        <f>VENTAS[[#This Row],[Total]]-VENTAS[[#This Row],[Comisión 10%]]-VENTAS[[#This Row],[Costo SIN Comision]]</f>
        <v>0.56388888888888888</v>
      </c>
      <c r="M512" s="6"/>
    </row>
    <row r="513" spans="1:13" ht="14" x14ac:dyDescent="0.15">
      <c r="A513" s="39">
        <v>45171</v>
      </c>
      <c r="C513" s="4" t="s">
        <v>1152</v>
      </c>
      <c r="D513" s="4"/>
      <c r="E513" s="4" t="s">
        <v>1108</v>
      </c>
      <c r="F513" s="2" t="str">
        <f>IFERROR(VLOOKUP(VENTAS[[#This Row],[Código del producto Vendido]],STOCK[],5,FALSE),"-")</f>
        <v>Sandalias rosadas Forever21</v>
      </c>
      <c r="G513" s="2">
        <v>1</v>
      </c>
      <c r="H513" s="6">
        <v>15</v>
      </c>
      <c r="I513" s="6">
        <f>VENTAS[[#This Row],[Cantidad]]*VENTAS[[#This Row],[Precio Venta]]</f>
        <v>15</v>
      </c>
      <c r="J513" s="6">
        <f>IF(VENTAS[[#This Row],[Nombre del Gestor]]&gt;1,  VENTAS[[#This Row],[Total]]*10%, 0)</f>
        <v>0</v>
      </c>
      <c r="K513" s="6">
        <f>IFERROR(VLOOKUP(VENTAS[[#This Row],[Código del producto Vendido]],STOCK[],16,FALSE)*VENTAS[[#This Row],[Cantidad]] + VLOOKUP(VENTAS[[#This Row],[Código del producto Vendido]],STOCK[],19,FALSE)*VENTAS[[#This Row],[Cantidad]],VENTAS[[#This Row],[Total]])</f>
        <v>19.490000000000002</v>
      </c>
      <c r="L513" s="6">
        <f>VENTAS[[#This Row],[Total]]-VENTAS[[#This Row],[Comisión 10%]]-VENTAS[[#This Row],[Costo SIN Comision]]</f>
        <v>-4.490000000000002</v>
      </c>
      <c r="M513" s="6"/>
    </row>
    <row r="514" spans="1:13" ht="14" x14ac:dyDescent="0.15">
      <c r="A514" s="30">
        <v>45171</v>
      </c>
      <c r="C514" s="4" t="s">
        <v>1195</v>
      </c>
      <c r="D514" s="4"/>
      <c r="E514" s="4" t="s">
        <v>1109</v>
      </c>
      <c r="F514" s="2" t="str">
        <f>IFERROR(VLOOKUP(VENTAS[[#This Row],[Código del producto Vendido]],STOCK[],5,FALSE),"-")</f>
        <v>Sandalias blancas</v>
      </c>
      <c r="G514" s="2">
        <v>1</v>
      </c>
      <c r="H514" s="6">
        <v>15</v>
      </c>
      <c r="I514" s="6">
        <f>VENTAS[[#This Row],[Cantidad]]*VENTAS[[#This Row],[Precio Venta]]</f>
        <v>15</v>
      </c>
      <c r="J514" s="6">
        <f>IF(VENTAS[[#This Row],[Nombre del Gestor]]&gt;1,  VENTAS[[#This Row],[Total]]*10%, 0)</f>
        <v>0</v>
      </c>
      <c r="K514" s="6">
        <f>IFERROR(VLOOKUP(VENTAS[[#This Row],[Código del producto Vendido]],STOCK[],16,FALSE)*VENTAS[[#This Row],[Cantidad]] + VLOOKUP(VENTAS[[#This Row],[Código del producto Vendido]],STOCK[],19,FALSE)*VENTAS[[#This Row],[Cantidad]],VENTAS[[#This Row],[Total]])</f>
        <v>12.49</v>
      </c>
      <c r="L514" s="6">
        <f>VENTAS[[#This Row],[Total]]-VENTAS[[#This Row],[Comisión 10%]]-VENTAS[[#This Row],[Costo SIN Comision]]</f>
        <v>2.5099999999999998</v>
      </c>
      <c r="M514" s="6"/>
    </row>
    <row r="515" spans="1:13" ht="14" x14ac:dyDescent="0.15">
      <c r="A515" s="39">
        <v>45171</v>
      </c>
      <c r="C515" s="4" t="s">
        <v>533</v>
      </c>
      <c r="D515" s="4"/>
      <c r="E515" s="4" t="s">
        <v>1110</v>
      </c>
      <c r="F515" s="2" t="str">
        <f>IFERROR(VLOOKUP(VENTAS[[#This Row],[Código del producto Vendido]],STOCK[],5,FALSE),"-")</f>
        <v>Short de mezclilla suave con cinturón</v>
      </c>
      <c r="G515" s="2">
        <v>1</v>
      </c>
      <c r="H515" s="6">
        <v>20</v>
      </c>
      <c r="I515" s="6">
        <f>VENTAS[[#This Row],[Cantidad]]*VENTAS[[#This Row],[Precio Venta]]</f>
        <v>20</v>
      </c>
      <c r="J515" s="6">
        <f>IF(VENTAS[[#This Row],[Nombre del Gestor]]&gt;1,  VENTAS[[#This Row],[Total]]*10%, 0)</f>
        <v>0</v>
      </c>
      <c r="K515" s="6">
        <f>IFERROR(VLOOKUP(VENTAS[[#This Row],[Código del producto Vendido]],STOCK[],16,FALSE)*VENTAS[[#This Row],[Cantidad]] + VLOOKUP(VENTAS[[#This Row],[Código del producto Vendido]],STOCK[],19,FALSE)*VENTAS[[#This Row],[Cantidad]],VENTAS[[#This Row],[Total]])</f>
        <v>11</v>
      </c>
      <c r="L515" s="6">
        <f>VENTAS[[#This Row],[Total]]-VENTAS[[#This Row],[Comisión 10%]]-VENTAS[[#This Row],[Costo SIN Comision]]</f>
        <v>9</v>
      </c>
      <c r="M515" s="6"/>
    </row>
    <row r="516" spans="1:13" ht="14" x14ac:dyDescent="0.15">
      <c r="A516" s="30">
        <v>45173</v>
      </c>
      <c r="C516" s="4" t="s">
        <v>1196</v>
      </c>
      <c r="D516" s="4"/>
      <c r="E516" s="4" t="s">
        <v>1096</v>
      </c>
      <c r="F516" s="2" t="str">
        <f>IFERROR(VLOOKUP(VENTAS[[#This Row],[Código del producto Vendido]],STOCK[],5,FALSE),"-")</f>
        <v>Pantalón beige de pierna ancha</v>
      </c>
      <c r="G516" s="2">
        <v>1</v>
      </c>
      <c r="H516" s="6">
        <v>30</v>
      </c>
      <c r="I516" s="6">
        <f>VENTAS[[#This Row],[Cantidad]]*VENTAS[[#This Row],[Precio Venta]]</f>
        <v>30</v>
      </c>
      <c r="J516" s="6">
        <f>IF(VENTAS[[#This Row],[Nombre del Gestor]]&gt;1,  VENTAS[[#This Row],[Total]]*10%, 0)</f>
        <v>0</v>
      </c>
      <c r="K516" s="6">
        <f>IFERROR(VLOOKUP(VENTAS[[#This Row],[Código del producto Vendido]],STOCK[],16,FALSE)*VENTAS[[#This Row],[Cantidad]] + VLOOKUP(VENTAS[[#This Row],[Código del producto Vendido]],STOCK[],19,FALSE)*VENTAS[[#This Row],[Cantidad]],VENTAS[[#This Row],[Total]])</f>
        <v>20.78</v>
      </c>
      <c r="L516" s="6">
        <f>VENTAS[[#This Row],[Total]]-VENTAS[[#This Row],[Comisión 10%]]-VENTAS[[#This Row],[Costo SIN Comision]]</f>
        <v>9.2199999999999989</v>
      </c>
      <c r="M516" s="6"/>
    </row>
    <row r="517" spans="1:13" ht="14" x14ac:dyDescent="0.15">
      <c r="A517" s="30">
        <v>45173</v>
      </c>
      <c r="C517" s="4" t="s">
        <v>1166</v>
      </c>
      <c r="D517" s="4"/>
      <c r="E517" s="4" t="s">
        <v>896</v>
      </c>
      <c r="F517" s="2" t="str">
        <f>IFERROR(VLOOKUP(VENTAS[[#This Row],[Código del producto Vendido]],STOCK[],5,FALSE),"-")</f>
        <v>Top cisne acanalado</v>
      </c>
      <c r="G517" s="2">
        <v>1</v>
      </c>
      <c r="H517" s="6">
        <v>12</v>
      </c>
      <c r="I517" s="6">
        <f>VENTAS[[#This Row],[Cantidad]]*VENTAS[[#This Row],[Precio Venta]]</f>
        <v>12</v>
      </c>
      <c r="J517" s="6">
        <f>IF(VENTAS[[#This Row],[Nombre del Gestor]]&gt;1,  VENTAS[[#This Row],[Total]]*10%, 0)</f>
        <v>0</v>
      </c>
      <c r="K517" s="6">
        <f>IFERROR(VLOOKUP(VENTAS[[#This Row],[Código del producto Vendido]],STOCK[],16,FALSE)*VENTAS[[#This Row],[Cantidad]] + VLOOKUP(VENTAS[[#This Row],[Código del producto Vendido]],STOCK[],19,FALSE)*VENTAS[[#This Row],[Cantidad]],VENTAS[[#This Row],[Total]])</f>
        <v>9.2799999999999994</v>
      </c>
      <c r="L517" s="6">
        <f>VENTAS[[#This Row],[Total]]-VENTAS[[#This Row],[Comisión 10%]]-VENTAS[[#This Row],[Costo SIN Comision]]</f>
        <v>2.7200000000000006</v>
      </c>
      <c r="M517" s="6"/>
    </row>
    <row r="518" spans="1:13" ht="14" x14ac:dyDescent="0.15">
      <c r="A518" s="23">
        <v>45180</v>
      </c>
      <c r="C518" s="4" t="s">
        <v>1140</v>
      </c>
      <c r="D518" s="4"/>
      <c r="E518" s="4" t="s">
        <v>597</v>
      </c>
      <c r="F518" s="2" t="str">
        <f>IFERROR(VLOOKUP(VENTAS[[#This Row],[Código del producto Vendido]],STOCK[],5,FALSE),"-")</f>
        <v>Top de manga farol con abertura en espalda</v>
      </c>
      <c r="G518" s="2">
        <v>1</v>
      </c>
      <c r="H518" s="6">
        <v>14</v>
      </c>
      <c r="I518" s="6">
        <f>VENTAS[[#This Row],[Cantidad]]*VENTAS[[#This Row],[Precio Venta]]</f>
        <v>14</v>
      </c>
      <c r="J518" s="6">
        <f>IF(VENTAS[[#This Row],[Nombre del Gestor]]&gt;1,  VENTAS[[#This Row],[Total]]*10%, 0)</f>
        <v>0</v>
      </c>
      <c r="K518" s="6">
        <f>IFERROR(VLOOKUP(VENTAS[[#This Row],[Código del producto Vendido]],STOCK[],16,FALSE)*VENTAS[[#This Row],[Cantidad]] + VLOOKUP(VENTAS[[#This Row],[Código del producto Vendido]],STOCK[],19,FALSE)*VENTAS[[#This Row],[Cantidad]],VENTAS[[#This Row],[Total]])</f>
        <v>8.8977777777777778</v>
      </c>
      <c r="L518" s="6">
        <f>VENTAS[[#This Row],[Total]]-VENTAS[[#This Row],[Comisión 10%]]-VENTAS[[#This Row],[Costo SIN Comision]]</f>
        <v>5.1022222222222222</v>
      </c>
      <c r="M518" s="6"/>
    </row>
    <row r="519" spans="1:13" ht="14" x14ac:dyDescent="0.15">
      <c r="A519" s="23">
        <v>45180</v>
      </c>
      <c r="C519" s="4" t="s">
        <v>23</v>
      </c>
      <c r="D519" s="4"/>
      <c r="E519" s="4" t="s">
        <v>685</v>
      </c>
      <c r="F519" s="2" t="str">
        <f>IFERROR(VLOOKUP(VENTAS[[#This Row],[Código del producto Vendido]],STOCK[],5,FALSE),"-")</f>
        <v xml:space="preserve">Mono Bohemiocon cinturón </v>
      </c>
      <c r="G519" s="2">
        <v>1</v>
      </c>
      <c r="H519" s="6">
        <v>14.7</v>
      </c>
      <c r="I519" s="6">
        <f>VENTAS[[#This Row],[Cantidad]]*VENTAS[[#This Row],[Precio Venta]]</f>
        <v>14.7</v>
      </c>
      <c r="J519" s="6">
        <f>IF(VENTAS[[#This Row],[Nombre del Gestor]]&gt;1,  VENTAS[[#This Row],[Total]]*10%, 0)</f>
        <v>0</v>
      </c>
      <c r="K519" s="6">
        <f>IFERROR(VLOOKUP(VENTAS[[#This Row],[Código del producto Vendido]],STOCK[],16,FALSE)*VENTAS[[#This Row],[Cantidad]] + VLOOKUP(VENTAS[[#This Row],[Código del producto Vendido]],STOCK[],19,FALSE)*VENTAS[[#This Row],[Cantidad]],VENTAS[[#This Row],[Total]])</f>
        <v>14.702222222222222</v>
      </c>
      <c r="L519" s="6">
        <f>VENTAS[[#This Row],[Total]]-VENTAS[[#This Row],[Comisión 10%]]-VENTAS[[#This Row],[Costo SIN Comision]]</f>
        <v>-2.2222222222225696E-3</v>
      </c>
      <c r="M519" s="6"/>
    </row>
    <row r="520" spans="1:13" ht="14" x14ac:dyDescent="0.15">
      <c r="A520" s="23">
        <v>45180</v>
      </c>
      <c r="C520" s="4" t="s">
        <v>23</v>
      </c>
      <c r="D520" s="4"/>
      <c r="E520" s="9" t="s">
        <v>962</v>
      </c>
      <c r="F520" s="2" t="str">
        <f>IFERROR(VLOOKUP(VENTAS[[#This Row],[Código del producto Vendido]],STOCK[],5,FALSE),"-")</f>
        <v xml:space="preserve">Short de playa </v>
      </c>
      <c r="G520" s="2">
        <v>1</v>
      </c>
      <c r="H520" s="6">
        <v>16.27</v>
      </c>
      <c r="I520" s="6">
        <f>VENTAS[[#This Row],[Cantidad]]*VENTAS[[#This Row],[Precio Venta]]</f>
        <v>16.27</v>
      </c>
      <c r="J520" s="6">
        <f>IF(VENTAS[[#This Row],[Nombre del Gestor]]&gt;1,  VENTAS[[#This Row],[Total]]*10%, 0)</f>
        <v>0</v>
      </c>
      <c r="K520" s="6">
        <f>IFERROR(VLOOKUP(VENTAS[[#This Row],[Código del producto Vendido]],STOCK[],16,FALSE)*VENTAS[[#This Row],[Cantidad]] + VLOOKUP(VENTAS[[#This Row],[Código del producto Vendido]],STOCK[],19,FALSE)*VENTAS[[#This Row],[Cantidad]],VENTAS[[#This Row],[Total]])</f>
        <v>16.270588235294117</v>
      </c>
      <c r="L520" s="6">
        <f>VENTAS[[#This Row],[Total]]-VENTAS[[#This Row],[Comisión 10%]]-VENTAS[[#This Row],[Costo SIN Comision]]</f>
        <v>-5.8823529411711206E-4</v>
      </c>
      <c r="M520" s="6"/>
    </row>
    <row r="521" spans="1:13" ht="14" x14ac:dyDescent="0.15">
      <c r="A521" s="23">
        <v>45174</v>
      </c>
      <c r="C521" s="4" t="s">
        <v>20</v>
      </c>
      <c r="D521" s="4"/>
      <c r="E521" s="50" t="s">
        <v>958</v>
      </c>
      <c r="F521" s="2" t="str">
        <f>IFERROR(VLOOKUP(VENTAS[[#This Row],[Código del producto Vendido]],STOCK[],5,FALSE),"-")</f>
        <v>Vestido ajustado Mora</v>
      </c>
      <c r="G521" s="2">
        <v>1</v>
      </c>
      <c r="H521" s="6">
        <v>30</v>
      </c>
      <c r="I521" s="6">
        <f>VENTAS[[#This Row],[Cantidad]]*VENTAS[[#This Row],[Precio Venta]]</f>
        <v>30</v>
      </c>
      <c r="J521" s="6">
        <f>IF(VENTAS[[#This Row],[Nombre del Gestor]]&gt;1,  VENTAS[[#This Row],[Total]]*10%, 0)</f>
        <v>0</v>
      </c>
      <c r="K521" s="6">
        <f>IFERROR(VLOOKUP(VENTAS[[#This Row],[Código del producto Vendido]],STOCK[],16,FALSE)*VENTAS[[#This Row],[Cantidad]] + VLOOKUP(VENTAS[[#This Row],[Código del producto Vendido]],STOCK[],19,FALSE)*VENTAS[[#This Row],[Cantidad]],VENTAS[[#This Row],[Total]])</f>
        <v>22.014705882352942</v>
      </c>
      <c r="L521" s="6">
        <f>VENTAS[[#This Row],[Total]]-VENTAS[[#This Row],[Comisión 10%]]-VENTAS[[#This Row],[Costo SIN Comision]]</f>
        <v>7.985294117647058</v>
      </c>
      <c r="M521" s="6"/>
    </row>
    <row r="522" spans="1:13" ht="14" x14ac:dyDescent="0.15">
      <c r="A522" s="23">
        <v>45174</v>
      </c>
      <c r="C522" s="4" t="s">
        <v>20</v>
      </c>
      <c r="D522" s="4"/>
      <c r="E522" s="50" t="s">
        <v>921</v>
      </c>
      <c r="F522" s="2" t="str">
        <f>IFERROR(VLOOKUP(VENTAS[[#This Row],[Código del producto Vendido]],STOCK[],5,FALSE),"-")</f>
        <v>Pantaloneta Camel</v>
      </c>
      <c r="G522" s="2">
        <v>1</v>
      </c>
      <c r="H522" s="6">
        <v>30</v>
      </c>
      <c r="I522" s="6">
        <f>VENTAS[[#This Row],[Cantidad]]*VENTAS[[#This Row],[Precio Venta]]</f>
        <v>30</v>
      </c>
      <c r="J522" s="6">
        <f>IF(VENTAS[[#This Row],[Nombre del Gestor]]&gt;1,  VENTAS[[#This Row],[Total]]*10%, 0)</f>
        <v>0</v>
      </c>
      <c r="K522" s="6">
        <f>IFERROR(VLOOKUP(VENTAS[[#This Row],[Código del producto Vendido]],STOCK[],16,FALSE)*VENTAS[[#This Row],[Cantidad]] + VLOOKUP(VENTAS[[#This Row],[Código del producto Vendido]],STOCK[],19,FALSE)*VENTAS[[#This Row],[Cantidad]],VENTAS[[#This Row],[Total]])</f>
        <v>18.647727272727273</v>
      </c>
      <c r="L522" s="6">
        <f>VENTAS[[#This Row],[Total]]-VENTAS[[#This Row],[Comisión 10%]]-VENTAS[[#This Row],[Costo SIN Comision]]</f>
        <v>11.352272727272727</v>
      </c>
      <c r="M522" s="6"/>
    </row>
    <row r="523" spans="1:13" ht="14" x14ac:dyDescent="0.15">
      <c r="A523" s="23">
        <v>45174</v>
      </c>
      <c r="B523" s="4" t="s">
        <v>1199</v>
      </c>
      <c r="C523" s="4" t="s">
        <v>20</v>
      </c>
      <c r="D523" s="4"/>
      <c r="E523" s="50" t="s">
        <v>623</v>
      </c>
      <c r="F523" s="2" t="str">
        <f>IFERROR(VLOOKUP(VENTAS[[#This Row],[Código del producto Vendido]],STOCK[],5,FALSE),"-")</f>
        <v>Vestido con abertura con botón floral de margarita</v>
      </c>
      <c r="G523" s="2">
        <v>1</v>
      </c>
      <c r="H523" s="6">
        <v>20</v>
      </c>
      <c r="I523" s="6">
        <f>VENTAS[[#This Row],[Cantidad]]*VENTAS[[#This Row],[Precio Venta]]</f>
        <v>20</v>
      </c>
      <c r="J523" s="6">
        <f>IF(VENTAS[[#This Row],[Nombre del Gestor]]&gt;1,  VENTAS[[#This Row],[Total]]*10%, 0)</f>
        <v>0</v>
      </c>
      <c r="K523" s="6">
        <f>IFERROR(VLOOKUP(VENTAS[[#This Row],[Código del producto Vendido]],STOCK[],16,FALSE)*VENTAS[[#This Row],[Cantidad]] + VLOOKUP(VENTAS[[#This Row],[Código del producto Vendido]],STOCK[],19,FALSE)*VENTAS[[#This Row],[Cantidad]],VENTAS[[#This Row],[Total]])</f>
        <v>17.2</v>
      </c>
      <c r="L523" s="6">
        <f>VENTAS[[#This Row],[Total]]-VENTAS[[#This Row],[Comisión 10%]]-VENTAS[[#This Row],[Costo SIN Comision]]</f>
        <v>2.8000000000000007</v>
      </c>
      <c r="M523" s="6"/>
    </row>
    <row r="524" spans="1:13" ht="14" x14ac:dyDescent="0.15">
      <c r="A524" s="23">
        <v>45174</v>
      </c>
      <c r="C524" s="4" t="s">
        <v>20</v>
      </c>
      <c r="D524" s="4"/>
      <c r="E524" s="50" t="s">
        <v>560</v>
      </c>
      <c r="F524" s="2" t="str">
        <f>IFERROR(VLOOKUP(VENTAS[[#This Row],[Código del producto Vendido]],STOCK[],5,FALSE),"-")</f>
        <v>Vestido Camisero Elegante</v>
      </c>
      <c r="G524" s="2">
        <v>1</v>
      </c>
      <c r="H524" s="6">
        <v>30</v>
      </c>
      <c r="I524" s="6">
        <f>VENTAS[[#This Row],[Cantidad]]*VENTAS[[#This Row],[Precio Venta]]</f>
        <v>30</v>
      </c>
      <c r="J524" s="6">
        <f>IF(VENTAS[[#This Row],[Nombre del Gestor]]&gt;1,  VENTAS[[#This Row],[Total]]*10%, 0)</f>
        <v>0</v>
      </c>
      <c r="K524" s="6">
        <f>IFERROR(VLOOKUP(VENTAS[[#This Row],[Código del producto Vendido]],STOCK[],16,FALSE)*VENTAS[[#This Row],[Cantidad]] + VLOOKUP(VENTAS[[#This Row],[Código del producto Vendido]],STOCK[],19,FALSE)*VENTAS[[#This Row],[Cantidad]],VENTAS[[#This Row],[Total]])</f>
        <v>19.002222222222223</v>
      </c>
      <c r="L524" s="6">
        <f>VENTAS[[#This Row],[Total]]-VENTAS[[#This Row],[Comisión 10%]]-VENTAS[[#This Row],[Costo SIN Comision]]</f>
        <v>10.997777777777777</v>
      </c>
      <c r="M524" s="6"/>
    </row>
    <row r="525" spans="1:13" ht="14" x14ac:dyDescent="0.15">
      <c r="A525" s="23">
        <v>45181</v>
      </c>
      <c r="C525" s="4" t="s">
        <v>1200</v>
      </c>
      <c r="D525" s="4"/>
      <c r="E525" s="50" t="s">
        <v>1083</v>
      </c>
      <c r="F525" s="2" t="str">
        <f>IFERROR(VLOOKUP(VENTAS[[#This Row],[Código del producto Vendido]],STOCK[],5,FALSE),"-")</f>
        <v>Maxi vestido playero naranja quemada</v>
      </c>
      <c r="G525" s="2">
        <v>1</v>
      </c>
      <c r="H525" s="6">
        <v>35</v>
      </c>
      <c r="I525" s="6">
        <f>VENTAS[[#This Row],[Cantidad]]*VENTAS[[#This Row],[Precio Venta]]</f>
        <v>35</v>
      </c>
      <c r="J525" s="6">
        <f>IF(VENTAS[[#This Row],[Nombre del Gestor]]&gt;1,  VENTAS[[#This Row],[Total]]*10%, 0)</f>
        <v>0</v>
      </c>
      <c r="K525" s="6">
        <f>IFERROR(VLOOKUP(VENTAS[[#This Row],[Código del producto Vendido]],STOCK[],16,FALSE)*VENTAS[[#This Row],[Cantidad]] + VLOOKUP(VENTAS[[#This Row],[Código del producto Vendido]],STOCK[],19,FALSE)*VENTAS[[#This Row],[Cantidad]],VENTAS[[#This Row],[Total]])</f>
        <v>23.95</v>
      </c>
      <c r="L525" s="6">
        <f>VENTAS[[#This Row],[Total]]-VENTAS[[#This Row],[Comisión 10%]]-VENTAS[[#This Row],[Costo SIN Comision]]</f>
        <v>11.05</v>
      </c>
      <c r="M525" s="6"/>
    </row>
    <row r="526" spans="1:13" ht="14" x14ac:dyDescent="0.15">
      <c r="A526" s="23">
        <v>45181</v>
      </c>
      <c r="C526" s="4" t="s">
        <v>1201</v>
      </c>
      <c r="D526" s="4"/>
      <c r="E526" s="50" t="s">
        <v>1074</v>
      </c>
      <c r="F526" s="2" t="str">
        <f>IFERROR(VLOOKUP(VENTAS[[#This Row],[Código del producto Vendido]],STOCK[],5,FALSE),"-")</f>
        <v>Pantaloneta verde</v>
      </c>
      <c r="G526" s="2">
        <v>1</v>
      </c>
      <c r="H526" s="6">
        <v>25</v>
      </c>
      <c r="I526" s="6">
        <f>VENTAS[[#This Row],[Cantidad]]*VENTAS[[#This Row],[Precio Venta]]</f>
        <v>25</v>
      </c>
      <c r="J526" s="6">
        <f>IF(VENTAS[[#This Row],[Nombre del Gestor]]&gt;1,  VENTAS[[#This Row],[Total]]*10%, 0)</f>
        <v>0</v>
      </c>
      <c r="K526" s="6">
        <f>IFERROR(VLOOKUP(VENTAS[[#This Row],[Código del producto Vendido]],STOCK[],16,FALSE)*VENTAS[[#This Row],[Cantidad]] + VLOOKUP(VENTAS[[#This Row],[Código del producto Vendido]],STOCK[],19,FALSE)*VENTAS[[#This Row],[Cantidad]],VENTAS[[#This Row],[Total]])</f>
        <v>18.3</v>
      </c>
      <c r="L526" s="6">
        <f>VENTAS[[#This Row],[Total]]-VENTAS[[#This Row],[Comisión 10%]]-VENTAS[[#This Row],[Costo SIN Comision]]</f>
        <v>6.6999999999999993</v>
      </c>
      <c r="M526" s="6"/>
    </row>
    <row r="527" spans="1:13" ht="14" x14ac:dyDescent="0.15">
      <c r="A527" s="23">
        <v>45181</v>
      </c>
      <c r="C527" s="4" t="s">
        <v>1201</v>
      </c>
      <c r="D527" s="4"/>
      <c r="E527" s="50" t="s">
        <v>1092</v>
      </c>
      <c r="F527" s="2" t="str">
        <f>IFERROR(VLOOKUP(VENTAS[[#This Row],[Código del producto Vendido]],STOCK[],5,FALSE),"-")</f>
        <v>Top de cuello V con encaje</v>
      </c>
      <c r="G527" s="2">
        <v>1</v>
      </c>
      <c r="H527" s="6">
        <v>12</v>
      </c>
      <c r="I527" s="6">
        <f>VENTAS[[#This Row],[Cantidad]]*VENTAS[[#This Row],[Precio Venta]]</f>
        <v>12</v>
      </c>
      <c r="J527" s="6">
        <f>IF(VENTAS[[#This Row],[Nombre del Gestor]]&gt;1,  VENTAS[[#This Row],[Total]]*10%, 0)</f>
        <v>0</v>
      </c>
      <c r="K527" s="6">
        <f>IFERROR(VLOOKUP(VENTAS[[#This Row],[Código del producto Vendido]],STOCK[],16,FALSE)*VENTAS[[#This Row],[Cantidad]] + VLOOKUP(VENTAS[[#This Row],[Código del producto Vendido]],STOCK[],19,FALSE)*VENTAS[[#This Row],[Cantidad]],VENTAS[[#This Row],[Total]])</f>
        <v>7.97</v>
      </c>
      <c r="L527" s="6">
        <f>VENTAS[[#This Row],[Total]]-VENTAS[[#This Row],[Comisión 10%]]-VENTAS[[#This Row],[Costo SIN Comision]]</f>
        <v>4.03</v>
      </c>
      <c r="M527" s="6"/>
    </row>
    <row r="528" spans="1:13" ht="14" x14ac:dyDescent="0.15">
      <c r="A528" s="23">
        <v>45182</v>
      </c>
      <c r="C528" s="4" t="s">
        <v>1202</v>
      </c>
      <c r="D528" s="4"/>
      <c r="E528" s="50"/>
      <c r="F528" s="2" t="str">
        <f>IFERROR(VLOOKUP(VENTAS[[#This Row],[Código del producto Vendido]],STOCK[],5,FALSE),"-")</f>
        <v>-</v>
      </c>
      <c r="G528" s="2">
        <v>1</v>
      </c>
      <c r="H528" s="6">
        <v>12</v>
      </c>
      <c r="I528" s="6">
        <f>VENTAS[[#This Row],[Cantidad]]*VENTAS[[#This Row],[Precio Venta]]</f>
        <v>12</v>
      </c>
      <c r="J528" s="6">
        <f>IF(VENTAS[[#This Row],[Nombre del Gestor]]&gt;1,  VENTAS[[#This Row],[Total]]*10%, 0)</f>
        <v>0</v>
      </c>
      <c r="K528" s="6">
        <f>IFERROR(VLOOKUP(VENTAS[[#This Row],[Código del producto Vendido]],STOCK[],16,FALSE)*VENTAS[[#This Row],[Cantidad]] + VLOOKUP(VENTAS[[#This Row],[Código del producto Vendido]],STOCK[],19,FALSE)*VENTAS[[#This Row],[Cantidad]],VENTAS[[#This Row],[Total]])</f>
        <v>12</v>
      </c>
      <c r="L528" s="6">
        <f>VENTAS[[#This Row],[Total]]-VENTAS[[#This Row],[Comisión 10%]]-VENTAS[[#This Row],[Costo SIN Comision]]</f>
        <v>0</v>
      </c>
      <c r="M528" s="6"/>
    </row>
    <row r="529" spans="1:13" ht="14" x14ac:dyDescent="0.15">
      <c r="A529" s="22" t="s">
        <v>1205</v>
      </c>
      <c r="C529" s="4"/>
      <c r="D529" s="4"/>
      <c r="E529" s="50" t="s">
        <v>851</v>
      </c>
      <c r="F529" s="2" t="str">
        <f>IFERROR(VLOOKUP(VENTAS[[#This Row],[Código del producto Vendido]],STOCK[],5,FALSE),"-")</f>
        <v>Top Cisne Blanco</v>
      </c>
      <c r="G529" s="2">
        <v>1</v>
      </c>
      <c r="H529" s="6">
        <v>14</v>
      </c>
      <c r="I529" s="6">
        <f>VENTAS[[#This Row],[Cantidad]]*VENTAS[[#This Row],[Precio Venta]]</f>
        <v>14</v>
      </c>
      <c r="J529" s="6">
        <f>IF(VENTAS[[#This Row],[Nombre del Gestor]]&gt;1,  VENTAS[[#This Row],[Total]]*10%, 0)</f>
        <v>0</v>
      </c>
      <c r="K529" s="6">
        <f>IFERROR(VLOOKUP(VENTAS[[#This Row],[Código del producto Vendido]],STOCK[],16,FALSE)*VENTAS[[#This Row],[Cantidad]] + VLOOKUP(VENTAS[[#This Row],[Código del producto Vendido]],STOCK[],19,FALSE)*VENTAS[[#This Row],[Cantidad]],VENTAS[[#This Row],[Total]])</f>
        <v>7.9731818181818177</v>
      </c>
      <c r="L529" s="6">
        <f>VENTAS[[#This Row],[Total]]-VENTAS[[#This Row],[Comisión 10%]]-VENTAS[[#This Row],[Costo SIN Comision]]</f>
        <v>6.0268181818181823</v>
      </c>
      <c r="M529" s="6"/>
    </row>
    <row r="530" spans="1:13" ht="14" x14ac:dyDescent="0.15">
      <c r="A530" s="22" t="s">
        <v>1205</v>
      </c>
      <c r="C530" s="4"/>
      <c r="D530" s="4"/>
      <c r="E530" s="50" t="s">
        <v>850</v>
      </c>
      <c r="F530" s="2" t="str">
        <f>IFERROR(VLOOKUP(VENTAS[[#This Row],[Código del producto Vendido]],STOCK[],5,FALSE),"-")</f>
        <v>Top Cisne Blanco</v>
      </c>
      <c r="G530" s="2">
        <v>1</v>
      </c>
      <c r="H530" s="6">
        <v>12</v>
      </c>
      <c r="I530" s="6">
        <f>VENTAS[[#This Row],[Cantidad]]*VENTAS[[#This Row],[Precio Venta]]</f>
        <v>12</v>
      </c>
      <c r="J530" s="6">
        <f>IF(VENTAS[[#This Row],[Nombre del Gestor]]&gt;1,  VENTAS[[#This Row],[Total]]*10%, 0)</f>
        <v>0</v>
      </c>
      <c r="K530" s="6">
        <f>IFERROR(VLOOKUP(VENTAS[[#This Row],[Código del producto Vendido]],STOCK[],16,FALSE)*VENTAS[[#This Row],[Cantidad]] + VLOOKUP(VENTAS[[#This Row],[Código del producto Vendido]],STOCK[],19,FALSE)*VENTAS[[#This Row],[Cantidad]],VENTAS[[#This Row],[Total]])</f>
        <v>7.9731818181818177</v>
      </c>
      <c r="L530" s="6">
        <f>VENTAS[[#This Row],[Total]]-VENTAS[[#This Row],[Comisión 10%]]-VENTAS[[#This Row],[Costo SIN Comision]]</f>
        <v>4.0268181818181823</v>
      </c>
      <c r="M530" s="6"/>
    </row>
    <row r="531" spans="1:13" ht="14" x14ac:dyDescent="0.15">
      <c r="A531" s="22" t="s">
        <v>1205</v>
      </c>
      <c r="C531" s="4"/>
      <c r="D531" s="4"/>
      <c r="E531" s="50" t="s">
        <v>904</v>
      </c>
      <c r="F531" s="2" t="str">
        <f>IFERROR(VLOOKUP(VENTAS[[#This Row],[Código del producto Vendido]],STOCK[],5,FALSE),"-")</f>
        <v>Top Dreamer Negro</v>
      </c>
      <c r="G531" s="2">
        <v>1</v>
      </c>
      <c r="H531" s="6">
        <v>12</v>
      </c>
      <c r="I531" s="6">
        <f>VENTAS[[#This Row],[Cantidad]]*VENTAS[[#This Row],[Precio Venta]]</f>
        <v>12</v>
      </c>
      <c r="J531" s="6">
        <f>IF(VENTAS[[#This Row],[Nombre del Gestor]]&gt;1,  VENTAS[[#This Row],[Total]]*10%, 0)</f>
        <v>0</v>
      </c>
      <c r="K531" s="6">
        <f>IFERROR(VLOOKUP(VENTAS[[#This Row],[Código del producto Vendido]],STOCK[],16,FALSE)*VENTAS[[#This Row],[Cantidad]] + VLOOKUP(VENTAS[[#This Row],[Código del producto Vendido]],STOCK[],19,FALSE)*VENTAS[[#This Row],[Cantidad]],VENTAS[[#This Row],[Total]])</f>
        <v>7.1568181818181813</v>
      </c>
      <c r="L531" s="6">
        <f>VENTAS[[#This Row],[Total]]-VENTAS[[#This Row],[Comisión 10%]]-VENTAS[[#This Row],[Costo SIN Comision]]</f>
        <v>4.8431818181818187</v>
      </c>
      <c r="M531" s="6"/>
    </row>
    <row r="532" spans="1:13" ht="14" x14ac:dyDescent="0.15">
      <c r="A532" s="22" t="s">
        <v>1205</v>
      </c>
      <c r="E532" s="4" t="s">
        <v>738</v>
      </c>
      <c r="F532" s="2" t="str">
        <f>IFERROR(VLOOKUP(VENTAS[[#This Row],[Código del producto Vendido]],STOCK[],5,FALSE),"-")</f>
        <v>Top corsetero asimétrico</v>
      </c>
      <c r="G532" s="2">
        <v>1</v>
      </c>
      <c r="H532" s="6">
        <v>10</v>
      </c>
      <c r="I532" s="6">
        <f>VENTAS[[#This Row],[Cantidad]]*VENTAS[[#This Row],[Precio Venta]]</f>
        <v>10</v>
      </c>
      <c r="J532" s="6">
        <f>IF(VENTAS[[#This Row],[Nombre del Gestor]]&gt;1,  VENTAS[[#This Row],[Total]]*10%, 0)</f>
        <v>0</v>
      </c>
      <c r="K532" s="6">
        <f>IFERROR(VLOOKUP(VENTAS[[#This Row],[Código del producto Vendido]],STOCK[],16,FALSE)*VENTAS[[#This Row],[Cantidad]] + VLOOKUP(VENTAS[[#This Row],[Código del producto Vendido]],STOCK[],19,FALSE)*VENTAS[[#This Row],[Cantidad]],VENTAS[[#This Row],[Total]])</f>
        <v>5.5683333333333334</v>
      </c>
      <c r="L532" s="6">
        <f>VENTAS[[#This Row],[Total]]-VENTAS[[#This Row],[Comisión 10%]]-VENTAS[[#This Row],[Costo SIN Comision]]</f>
        <v>4.4316666666666666</v>
      </c>
      <c r="M532" s="6"/>
    </row>
    <row r="533" spans="1:13" ht="14" x14ac:dyDescent="0.15">
      <c r="A533" s="22" t="s">
        <v>1205</v>
      </c>
      <c r="E533" s="4" t="s">
        <v>739</v>
      </c>
      <c r="F533" s="2" t="str">
        <f>IFERROR(VLOOKUP(VENTAS[[#This Row],[Código del producto Vendido]],STOCK[],5,FALSE),"-")</f>
        <v>Top corsetero asimétrico</v>
      </c>
      <c r="G533" s="2">
        <v>2</v>
      </c>
      <c r="H533" s="6">
        <v>10</v>
      </c>
      <c r="I533" s="6">
        <f>VENTAS[[#This Row],[Cantidad]]*VENTAS[[#This Row],[Precio Venta]]</f>
        <v>20</v>
      </c>
      <c r="J533" s="6">
        <f>IF(VENTAS[[#This Row],[Nombre del Gestor]]&gt;1,  VENTAS[[#This Row],[Total]]*10%, 0)</f>
        <v>0</v>
      </c>
      <c r="K533" s="6">
        <f>IFERROR(VLOOKUP(VENTAS[[#This Row],[Código del producto Vendido]],STOCK[],16,FALSE)*VENTAS[[#This Row],[Cantidad]] + VLOOKUP(VENTAS[[#This Row],[Código del producto Vendido]],STOCK[],19,FALSE)*VENTAS[[#This Row],[Cantidad]],VENTAS[[#This Row],[Total]])</f>
        <v>11.136666666666667</v>
      </c>
      <c r="L533" s="6">
        <f>VENTAS[[#This Row],[Total]]-VENTAS[[#This Row],[Comisión 10%]]-VENTAS[[#This Row],[Costo SIN Comision]]</f>
        <v>8.8633333333333333</v>
      </c>
      <c r="M533" s="6"/>
    </row>
    <row r="534" spans="1:13" ht="14" x14ac:dyDescent="0.15">
      <c r="A534" s="22" t="s">
        <v>1205</v>
      </c>
      <c r="E534" s="4" t="s">
        <v>909</v>
      </c>
      <c r="F534" s="2" t="str">
        <f>IFERROR(VLOOKUP(VENTAS[[#This Row],[Código del producto Vendido]],STOCK[],5,FALSE),"-")</f>
        <v>Top Dreamer Blanco</v>
      </c>
      <c r="G534" s="2">
        <v>1</v>
      </c>
      <c r="H534" s="6">
        <v>12</v>
      </c>
      <c r="I534" s="6">
        <f>VENTAS[[#This Row],[Cantidad]]*VENTAS[[#This Row],[Precio Venta]]</f>
        <v>12</v>
      </c>
      <c r="J534" s="6">
        <f>IF(VENTAS[[#This Row],[Nombre del Gestor]]&gt;1,  VENTAS[[#This Row],[Total]]*10%, 0)</f>
        <v>0</v>
      </c>
      <c r="K534" s="6">
        <f>IFERROR(VLOOKUP(VENTAS[[#This Row],[Código del producto Vendido]],STOCK[],16,FALSE)*VENTAS[[#This Row],[Cantidad]] + VLOOKUP(VENTAS[[#This Row],[Código del producto Vendido]],STOCK[],19,FALSE)*VENTAS[[#This Row],[Cantidad]],VENTAS[[#This Row],[Total]])</f>
        <v>6.7590909090909079</v>
      </c>
      <c r="L534" s="6">
        <f>VENTAS[[#This Row],[Total]]-VENTAS[[#This Row],[Comisión 10%]]-VENTAS[[#This Row],[Costo SIN Comision]]</f>
        <v>5.2409090909090921</v>
      </c>
      <c r="M534" s="6"/>
    </row>
    <row r="535" spans="1:13" ht="14" x14ac:dyDescent="0.15">
      <c r="A535" s="22" t="s">
        <v>1205</v>
      </c>
      <c r="E535" s="4" t="s">
        <v>944</v>
      </c>
      <c r="F535" s="2" t="str">
        <f>IFERROR(VLOOKUP(VENTAS[[#This Row],[Código del producto Vendido]],STOCK[],5,FALSE),"-")</f>
        <v>Jumpsuit culotte</v>
      </c>
      <c r="G535" s="2">
        <v>1</v>
      </c>
      <c r="H535" s="6">
        <v>22</v>
      </c>
      <c r="I535" s="6">
        <f>VENTAS[[#This Row],[Cantidad]]*VENTAS[[#This Row],[Precio Venta]]</f>
        <v>22</v>
      </c>
      <c r="J535" s="6">
        <f>IF(VENTAS[[#This Row],[Nombre del Gestor]]&gt;1,  VENTAS[[#This Row],[Total]]*10%, 0)</f>
        <v>0</v>
      </c>
      <c r="K535" s="6">
        <f>IFERROR(VLOOKUP(VENTAS[[#This Row],[Código del producto Vendido]],STOCK[],16,FALSE)*VENTAS[[#This Row],[Cantidad]] + VLOOKUP(VENTAS[[#This Row],[Código del producto Vendido]],STOCK[],19,FALSE)*VENTAS[[#This Row],[Cantidad]],VENTAS[[#This Row],[Total]])</f>
        <v>18.42794117647059</v>
      </c>
      <c r="L535" s="6">
        <f>VENTAS[[#This Row],[Total]]-VENTAS[[#This Row],[Comisión 10%]]-VENTAS[[#This Row],[Costo SIN Comision]]</f>
        <v>3.5720588235294102</v>
      </c>
      <c r="M535" s="6"/>
    </row>
    <row r="536" spans="1:13" ht="14" x14ac:dyDescent="0.15">
      <c r="A536" s="22" t="s">
        <v>1205</v>
      </c>
      <c r="E536" s="4" t="s">
        <v>950</v>
      </c>
      <c r="F536" s="2" t="str">
        <f>IFERROR(VLOOKUP(VENTAS[[#This Row],[Código del producto Vendido]],STOCK[],5,FALSE),"-")</f>
        <v>Set de lencería de encaje</v>
      </c>
      <c r="G536" s="2">
        <v>1</v>
      </c>
      <c r="H536" s="6">
        <v>12</v>
      </c>
      <c r="I536" s="6">
        <f>VENTAS[[#This Row],[Cantidad]]*VENTAS[[#This Row],[Precio Venta]]</f>
        <v>12</v>
      </c>
      <c r="J536" s="6">
        <f>IF(VENTAS[[#This Row],[Nombre del Gestor]]&gt;1,  VENTAS[[#This Row],[Total]]*10%, 0)</f>
        <v>0</v>
      </c>
      <c r="K536" s="6">
        <f>IFERROR(VLOOKUP(VENTAS[[#This Row],[Código del producto Vendido]],STOCK[],16,FALSE)*VENTAS[[#This Row],[Cantidad]] + VLOOKUP(VENTAS[[#This Row],[Código del producto Vendido]],STOCK[],19,FALSE)*VENTAS[[#This Row],[Cantidad]],VENTAS[[#This Row],[Total]])</f>
        <v>7.1088235294117643</v>
      </c>
      <c r="L536" s="6">
        <f>VENTAS[[#This Row],[Total]]-VENTAS[[#This Row],[Comisión 10%]]-VENTAS[[#This Row],[Costo SIN Comision]]</f>
        <v>4.8911764705882357</v>
      </c>
      <c r="M536" s="6"/>
    </row>
    <row r="537" spans="1:13" ht="14" x14ac:dyDescent="0.15">
      <c r="A537" s="22" t="s">
        <v>1205</v>
      </c>
      <c r="E537" s="4" t="s">
        <v>952</v>
      </c>
      <c r="F537" s="2" t="str">
        <f>IFERROR(VLOOKUP(VENTAS[[#This Row],[Código del producto Vendido]],STOCK[],5,FALSE),"-")</f>
        <v xml:space="preserve">Sandalias de tacón con tiras </v>
      </c>
      <c r="G537" s="2">
        <v>1</v>
      </c>
      <c r="H537" s="6">
        <v>40</v>
      </c>
      <c r="I537" s="6">
        <f>VENTAS[[#This Row],[Cantidad]]*VENTAS[[#This Row],[Precio Venta]]</f>
        <v>40</v>
      </c>
      <c r="J537" s="6">
        <f>IF(VENTAS[[#This Row],[Nombre del Gestor]]&gt;1,  VENTAS[[#This Row],[Total]]*10%, 0)</f>
        <v>0</v>
      </c>
      <c r="K537" s="6">
        <f>IFERROR(VLOOKUP(VENTAS[[#This Row],[Código del producto Vendido]],STOCK[],16,FALSE)*VENTAS[[#This Row],[Cantidad]] + VLOOKUP(VENTAS[[#This Row],[Código del producto Vendido]],STOCK[],19,FALSE)*VENTAS[[#This Row],[Cantidad]],VENTAS[[#This Row],[Total]])</f>
        <v>27.152941176470588</v>
      </c>
      <c r="L537" s="6">
        <f>VENTAS[[#This Row],[Total]]-VENTAS[[#This Row],[Comisión 10%]]-VENTAS[[#This Row],[Costo SIN Comision]]</f>
        <v>12.847058823529412</v>
      </c>
      <c r="M537" s="6"/>
    </row>
    <row r="538" spans="1:13" ht="14" x14ac:dyDescent="0.15">
      <c r="A538" s="22" t="s">
        <v>1205</v>
      </c>
      <c r="E538" s="4" t="s">
        <v>1090</v>
      </c>
      <c r="F538" s="2" t="str">
        <f>IFERROR(VLOOKUP(VENTAS[[#This Row],[Código del producto Vendido]],STOCK[],5,FALSE),"-")</f>
        <v>Top blanco cuello V con encaje</v>
      </c>
      <c r="G538" s="2">
        <v>1</v>
      </c>
      <c r="H538" s="6">
        <v>12</v>
      </c>
      <c r="I538" s="6">
        <f>VENTAS[[#This Row],[Cantidad]]*VENTAS[[#This Row],[Precio Venta]]</f>
        <v>12</v>
      </c>
      <c r="J538" s="6">
        <f>IF(VENTAS[[#This Row],[Nombre del Gestor]]&gt;1,  VENTAS[[#This Row],[Total]]*10%, 0)</f>
        <v>0</v>
      </c>
      <c r="K538" s="6">
        <f>IFERROR(VLOOKUP(VENTAS[[#This Row],[Código del producto Vendido]],STOCK[],16,FALSE)*VENTAS[[#This Row],[Cantidad]] + VLOOKUP(VENTAS[[#This Row],[Código del producto Vendido]],STOCK[],19,FALSE)*VENTAS[[#This Row],[Cantidad]],VENTAS[[#This Row],[Total]])</f>
        <v>7.97</v>
      </c>
      <c r="L538" s="6">
        <f>VENTAS[[#This Row],[Total]]-VENTAS[[#This Row],[Comisión 10%]]-VENTAS[[#This Row],[Costo SIN Comision]]</f>
        <v>4.03</v>
      </c>
      <c r="M538" s="6"/>
    </row>
    <row r="539" spans="1:13" ht="14" x14ac:dyDescent="0.15">
      <c r="A539" s="22" t="s">
        <v>1205</v>
      </c>
      <c r="E539" s="4" t="s">
        <v>1091</v>
      </c>
      <c r="F539" s="2" t="str">
        <f>IFERROR(VLOOKUP(VENTAS[[#This Row],[Código del producto Vendido]],STOCK[],5,FALSE),"-")</f>
        <v>Top blanco cuello V con encaje</v>
      </c>
      <c r="G539" s="2">
        <v>1</v>
      </c>
      <c r="H539" s="6">
        <v>12</v>
      </c>
      <c r="I539" s="6">
        <f>VENTAS[[#This Row],[Cantidad]]*VENTAS[[#This Row],[Precio Venta]]</f>
        <v>12</v>
      </c>
      <c r="J539" s="6">
        <f>IF(VENTAS[[#This Row],[Nombre del Gestor]]&gt;1,  VENTAS[[#This Row],[Total]]*10%, 0)</f>
        <v>0</v>
      </c>
      <c r="K539" s="6">
        <f>IFERROR(VLOOKUP(VENTAS[[#This Row],[Código del producto Vendido]],STOCK[],16,FALSE)*VENTAS[[#This Row],[Cantidad]] + VLOOKUP(VENTAS[[#This Row],[Código del producto Vendido]],STOCK[],19,FALSE)*VENTAS[[#This Row],[Cantidad]],VENTAS[[#This Row],[Total]])</f>
        <v>7.97</v>
      </c>
      <c r="L539" s="6">
        <f>VENTAS[[#This Row],[Total]]-VENTAS[[#This Row],[Comisión 10%]]-VENTAS[[#This Row],[Costo SIN Comision]]</f>
        <v>4.03</v>
      </c>
      <c r="M539" s="6"/>
    </row>
    <row r="540" spans="1:13" ht="14" x14ac:dyDescent="0.15">
      <c r="A540" s="22" t="s">
        <v>1205</v>
      </c>
      <c r="E540" s="4" t="s">
        <v>1094</v>
      </c>
      <c r="F540" s="2" t="str">
        <f>IFERROR(VLOOKUP(VENTAS[[#This Row],[Código del producto Vendido]],STOCK[],5,FALSE),"-")</f>
        <v>Top negro  cuello V con encaje</v>
      </c>
      <c r="G540" s="2">
        <v>2</v>
      </c>
      <c r="H540" s="6">
        <v>12</v>
      </c>
      <c r="I540" s="6">
        <f>VENTAS[[#This Row],[Cantidad]]*VENTAS[[#This Row],[Precio Venta]]</f>
        <v>24</v>
      </c>
      <c r="J540" s="6">
        <f>IF(VENTAS[[#This Row],[Nombre del Gestor]]&gt;1,  VENTAS[[#This Row],[Total]]*10%, 0)</f>
        <v>0</v>
      </c>
      <c r="K540" s="6">
        <f>IFERROR(VLOOKUP(VENTAS[[#This Row],[Código del producto Vendido]],STOCK[],16,FALSE)*VENTAS[[#This Row],[Cantidad]] + VLOOKUP(VENTAS[[#This Row],[Código del producto Vendido]],STOCK[],19,FALSE)*VENTAS[[#This Row],[Cantidad]],VENTAS[[#This Row],[Total]])</f>
        <v>16.18</v>
      </c>
      <c r="L540" s="6">
        <f>VENTAS[[#This Row],[Total]]-VENTAS[[#This Row],[Comisión 10%]]-VENTAS[[#This Row],[Costo SIN Comision]]</f>
        <v>7.82</v>
      </c>
      <c r="M540" s="6"/>
    </row>
    <row r="541" spans="1:13" ht="14" x14ac:dyDescent="0.15">
      <c r="A541" s="22" t="s">
        <v>1205</v>
      </c>
      <c r="E541" s="4" t="s">
        <v>929</v>
      </c>
      <c r="F541" s="2" t="str">
        <f>IFERROR(VLOOKUP(VENTAS[[#This Row],[Código del producto Vendido]],STOCK[],5,FALSE),"-")</f>
        <v>Top corto blanco</v>
      </c>
      <c r="G541" s="2">
        <v>1</v>
      </c>
      <c r="H541" s="6">
        <v>8</v>
      </c>
      <c r="I541" s="6">
        <f>VENTAS[[#This Row],[Cantidad]]*VENTAS[[#This Row],[Precio Venta]]</f>
        <v>8</v>
      </c>
      <c r="J541" s="6">
        <f>IF(VENTAS[[#This Row],[Nombre del Gestor]]&gt;1,  VENTAS[[#This Row],[Total]]*10%, 0)</f>
        <v>0</v>
      </c>
      <c r="K541" s="6">
        <f>IFERROR(VLOOKUP(VENTAS[[#This Row],[Código del producto Vendido]],STOCK[],16,FALSE)*VENTAS[[#This Row],[Cantidad]] + VLOOKUP(VENTAS[[#This Row],[Código del producto Vendido]],STOCK[],19,FALSE)*VENTAS[[#This Row],[Cantidad]],VENTAS[[#This Row],[Total]])</f>
        <v>4.4044117647058822</v>
      </c>
      <c r="L541" s="6">
        <f>VENTAS[[#This Row],[Total]]-VENTAS[[#This Row],[Comisión 10%]]-VENTAS[[#This Row],[Costo SIN Comision]]</f>
        <v>3.5955882352941178</v>
      </c>
      <c r="M541" s="6"/>
    </row>
    <row r="542" spans="1:13" ht="14" x14ac:dyDescent="0.15">
      <c r="A542" s="22" t="s">
        <v>1205</v>
      </c>
      <c r="E542" s="4" t="s">
        <v>805</v>
      </c>
      <c r="F542" s="2" t="str">
        <f>IFERROR(VLOOKUP(VENTAS[[#This Row],[Código del producto Vendido]],STOCK[],5,FALSE),"-")</f>
        <v>Top Manga Corta Negro</v>
      </c>
      <c r="G542" s="2">
        <v>1</v>
      </c>
      <c r="H542" s="6">
        <v>9</v>
      </c>
      <c r="I542" s="6">
        <f>VENTAS[[#This Row],[Cantidad]]*VENTAS[[#This Row],[Precio Venta]]</f>
        <v>9</v>
      </c>
      <c r="J542" s="6">
        <f>IF(VENTAS[[#This Row],[Nombre del Gestor]]&gt;1,  VENTAS[[#This Row],[Total]]*10%, 0)</f>
        <v>0</v>
      </c>
      <c r="K542" s="6">
        <f>IFERROR(VLOOKUP(VENTAS[[#This Row],[Código del producto Vendido]],STOCK[],16,FALSE)*VENTAS[[#This Row],[Cantidad]] + VLOOKUP(VENTAS[[#This Row],[Código del producto Vendido]],STOCK[],19,FALSE)*VENTAS[[#This Row],[Cantidad]],VENTAS[[#This Row],[Total]])</f>
        <v>6.0555555555555554</v>
      </c>
      <c r="L542" s="6">
        <f>VENTAS[[#This Row],[Total]]-VENTAS[[#This Row],[Comisión 10%]]-VENTAS[[#This Row],[Costo SIN Comision]]</f>
        <v>2.9444444444444446</v>
      </c>
      <c r="M542" s="6"/>
    </row>
    <row r="543" spans="1:13" ht="14" x14ac:dyDescent="0.15">
      <c r="A543" s="22" t="s">
        <v>1205</v>
      </c>
      <c r="E543" s="4" t="s">
        <v>774</v>
      </c>
      <c r="F543" s="2" t="str">
        <f>IFERROR(VLOOKUP(VENTAS[[#This Row],[Código del producto Vendido]],STOCK[],5,FALSE),"-")</f>
        <v>Vestido corto de punto</v>
      </c>
      <c r="G543" s="2">
        <v>1</v>
      </c>
      <c r="H543" s="6">
        <v>19</v>
      </c>
      <c r="I543" s="6">
        <f>VENTAS[[#This Row],[Cantidad]]*VENTAS[[#This Row],[Precio Venta]]</f>
        <v>19</v>
      </c>
      <c r="J543" s="6">
        <f>IF(VENTAS[[#This Row],[Nombre del Gestor]]&gt;1,  VENTAS[[#This Row],[Total]]*10%, 0)</f>
        <v>0</v>
      </c>
      <c r="K543" s="6">
        <f>IFERROR(VLOOKUP(VENTAS[[#This Row],[Código del producto Vendido]],STOCK[],16,FALSE)*VENTAS[[#This Row],[Cantidad]] + VLOOKUP(VENTAS[[#This Row],[Código del producto Vendido]],STOCK[],19,FALSE)*VENTAS[[#This Row],[Cantidad]],VENTAS[[#This Row],[Total]])</f>
        <v>17.07</v>
      </c>
      <c r="L543" s="6">
        <f>VENTAS[[#This Row],[Total]]-VENTAS[[#This Row],[Comisión 10%]]-VENTAS[[#This Row],[Costo SIN Comision]]</f>
        <v>1.9299999999999997</v>
      </c>
      <c r="M543" s="6"/>
    </row>
    <row r="544" spans="1:13" ht="14" x14ac:dyDescent="0.15">
      <c r="A544" s="22" t="s">
        <v>1205</v>
      </c>
      <c r="E544" s="4" t="s">
        <v>830</v>
      </c>
      <c r="F544" s="2" t="str">
        <f>IFERROR(VLOOKUP(VENTAS[[#This Row],[Código del producto Vendido]],STOCK[],5,FALSE),"-")</f>
        <v>Top de malla sexy</v>
      </c>
      <c r="G544" s="2">
        <v>1</v>
      </c>
      <c r="H544" s="6">
        <v>10</v>
      </c>
      <c r="I544" s="6">
        <f>VENTAS[[#This Row],[Cantidad]]*VENTAS[[#This Row],[Precio Venta]]</f>
        <v>10</v>
      </c>
      <c r="J544" s="6">
        <f>IF(VENTAS[[#This Row],[Nombre del Gestor]]&gt;1,  VENTAS[[#This Row],[Total]]*10%, 0)</f>
        <v>0</v>
      </c>
      <c r="K544" s="6">
        <f>IFERROR(VLOOKUP(VENTAS[[#This Row],[Código del producto Vendido]],STOCK[],16,FALSE)*VENTAS[[#This Row],[Cantidad]] + VLOOKUP(VENTAS[[#This Row],[Código del producto Vendido]],STOCK[],19,FALSE)*VENTAS[[#This Row],[Cantidad]],VENTAS[[#This Row],[Total]])</f>
        <v>3.4555555555555553</v>
      </c>
      <c r="L544" s="6">
        <f>VENTAS[[#This Row],[Total]]-VENTAS[[#This Row],[Comisión 10%]]-VENTAS[[#This Row],[Costo SIN Comision]]</f>
        <v>6.5444444444444443</v>
      </c>
      <c r="M544" s="6"/>
    </row>
    <row r="545" spans="1:13" ht="14" x14ac:dyDescent="0.15">
      <c r="A545" s="22" t="s">
        <v>1205</v>
      </c>
      <c r="E545" s="4" t="s">
        <v>594</v>
      </c>
      <c r="F545" s="2" t="str">
        <f>IFERROR(VLOOKUP(VENTAS[[#This Row],[Código del producto Vendido]],STOCK[],5,FALSE),"-")</f>
        <v xml:space="preserve">Vestido cruzado con abertura con nudo delantero </v>
      </c>
      <c r="G545" s="2">
        <v>1</v>
      </c>
      <c r="H545" s="6">
        <v>25</v>
      </c>
      <c r="I545" s="6">
        <f>VENTAS[[#This Row],[Cantidad]]*VENTAS[[#This Row],[Precio Venta]]</f>
        <v>25</v>
      </c>
      <c r="J545" s="6">
        <f>IF(VENTAS[[#This Row],[Nombre del Gestor]]&gt;1,  VENTAS[[#This Row],[Total]]*10%, 0)</f>
        <v>0</v>
      </c>
      <c r="K545" s="6">
        <f>IFERROR(VLOOKUP(VENTAS[[#This Row],[Código del producto Vendido]],STOCK[],16,FALSE)*VENTAS[[#This Row],[Cantidad]] + VLOOKUP(VENTAS[[#This Row],[Código del producto Vendido]],STOCK[],19,FALSE)*VENTAS[[#This Row],[Cantidad]],VENTAS[[#This Row],[Total]])</f>
        <v>16.768888888888888</v>
      </c>
      <c r="L545" s="6">
        <f>VENTAS[[#This Row],[Total]]-VENTAS[[#This Row],[Comisión 10%]]-VENTAS[[#This Row],[Costo SIN Comision]]</f>
        <v>8.2311111111111117</v>
      </c>
      <c r="M545" s="6"/>
    </row>
    <row r="546" spans="1:13" ht="14" x14ac:dyDescent="0.15">
      <c r="A546" s="22" t="s">
        <v>1205</v>
      </c>
      <c r="E546" s="4" t="s">
        <v>618</v>
      </c>
      <c r="F546" s="2" t="str">
        <f>IFERROR(VLOOKUP(VENTAS[[#This Row],[Código del producto Vendido]],STOCK[],5,FALSE),"-")</f>
        <v>Vestido tank tejido de canalé con cinturón</v>
      </c>
      <c r="G546" s="2">
        <v>1</v>
      </c>
      <c r="H546" s="6">
        <v>28</v>
      </c>
      <c r="I546" s="6">
        <f>VENTAS[[#This Row],[Cantidad]]*VENTAS[[#This Row],[Precio Venta]]</f>
        <v>28</v>
      </c>
      <c r="J546" s="6">
        <f>IF(VENTAS[[#This Row],[Nombre del Gestor]]&gt;1,  VENTAS[[#This Row],[Total]]*10%, 0)</f>
        <v>0</v>
      </c>
      <c r="K546" s="6">
        <f>IFERROR(VLOOKUP(VENTAS[[#This Row],[Código del producto Vendido]],STOCK[],16,FALSE)*VENTAS[[#This Row],[Cantidad]] + VLOOKUP(VENTAS[[#This Row],[Código del producto Vendido]],STOCK[],19,FALSE)*VENTAS[[#This Row],[Cantidad]],VENTAS[[#This Row],[Total]])</f>
        <v>18.39777777777778</v>
      </c>
      <c r="L546" s="6">
        <f>VENTAS[[#This Row],[Total]]-VENTAS[[#This Row],[Comisión 10%]]-VENTAS[[#This Row],[Costo SIN Comision]]</f>
        <v>9.6022222222222204</v>
      </c>
      <c r="M546" s="6"/>
    </row>
    <row r="547" spans="1:13" ht="14" x14ac:dyDescent="0.15">
      <c r="A547" s="22" t="s">
        <v>1205</v>
      </c>
      <c r="E547" s="4" t="s">
        <v>633</v>
      </c>
      <c r="F547" s="2" t="str">
        <f>IFERROR(VLOOKUP(VENTAS[[#This Row],[Código del producto Vendido]],STOCK[],5,FALSE),"-")</f>
        <v>Vestido Malla en contraste Lunares Elegante</v>
      </c>
      <c r="G547" s="2">
        <v>1</v>
      </c>
      <c r="H547" s="6">
        <v>25</v>
      </c>
      <c r="I547" s="6">
        <f>VENTAS[[#This Row],[Cantidad]]*VENTAS[[#This Row],[Precio Venta]]</f>
        <v>25</v>
      </c>
      <c r="J547" s="6">
        <f>IF(VENTAS[[#This Row],[Nombre del Gestor]]&gt;1,  VENTAS[[#This Row],[Total]]*10%, 0)</f>
        <v>0</v>
      </c>
      <c r="K547" s="6">
        <f>IFERROR(VLOOKUP(VENTAS[[#This Row],[Código del producto Vendido]],STOCK[],16,FALSE)*VENTAS[[#This Row],[Cantidad]] + VLOOKUP(VENTAS[[#This Row],[Código del producto Vendido]],STOCK[],19,FALSE)*VENTAS[[#This Row],[Cantidad]],VENTAS[[#This Row],[Total]])</f>
        <v>13.071111111111112</v>
      </c>
      <c r="L547" s="6">
        <f>VENTAS[[#This Row],[Total]]-VENTAS[[#This Row],[Comisión 10%]]-VENTAS[[#This Row],[Costo SIN Comision]]</f>
        <v>11.928888888888888</v>
      </c>
      <c r="M547" s="6"/>
    </row>
    <row r="548" spans="1:13" ht="14" x14ac:dyDescent="0.15">
      <c r="A548" s="22" t="s">
        <v>1205</v>
      </c>
      <c r="E548" s="4" t="s">
        <v>640</v>
      </c>
      <c r="F548" s="2" t="str">
        <f>IFERROR(VLOOKUP(VENTAS[[#This Row],[Código del producto Vendido]],STOCK[],5,FALSE),"-")</f>
        <v>Vestido lápiz de manga con malla fina</v>
      </c>
      <c r="G548" s="2">
        <v>1</v>
      </c>
      <c r="H548" s="6">
        <v>20</v>
      </c>
      <c r="I548" s="6">
        <f>VENTAS[[#This Row],[Cantidad]]*VENTAS[[#This Row],[Precio Venta]]</f>
        <v>20</v>
      </c>
      <c r="J548" s="6">
        <f>IF(VENTAS[[#This Row],[Nombre del Gestor]]&gt;1,  VENTAS[[#This Row],[Total]]*10%, 0)</f>
        <v>0</v>
      </c>
      <c r="K548" s="6">
        <f>IFERROR(VLOOKUP(VENTAS[[#This Row],[Código del producto Vendido]],STOCK[],16,FALSE)*VENTAS[[#This Row],[Cantidad]] + VLOOKUP(VENTAS[[#This Row],[Código del producto Vendido]],STOCK[],19,FALSE)*VENTAS[[#This Row],[Cantidad]],VENTAS[[#This Row],[Total]])</f>
        <v>13.511111111111111</v>
      </c>
      <c r="L548" s="6">
        <f>VENTAS[[#This Row],[Total]]-VENTAS[[#This Row],[Comisión 10%]]-VENTAS[[#This Row],[Costo SIN Comision]]</f>
        <v>6.4888888888888889</v>
      </c>
      <c r="M548" s="6"/>
    </row>
    <row r="549" spans="1:13" ht="14" x14ac:dyDescent="0.15">
      <c r="A549" s="22" t="s">
        <v>1205</v>
      </c>
      <c r="E549" s="4" t="s">
        <v>649</v>
      </c>
      <c r="F549" s="2" t="str">
        <f>IFERROR(VLOOKUP(VENTAS[[#This Row],[Código del producto Vendido]],STOCK[],5,FALSE),"-")</f>
        <v>Vestido ajustado de titrantes finos</v>
      </c>
      <c r="G549" s="2">
        <v>1</v>
      </c>
      <c r="H549" s="6">
        <v>25</v>
      </c>
      <c r="I549" s="6">
        <f>VENTAS[[#This Row],[Cantidad]]*VENTAS[[#This Row],[Precio Venta]]</f>
        <v>25</v>
      </c>
      <c r="J549" s="6">
        <f>IF(VENTAS[[#This Row],[Nombre del Gestor]]&gt;1,  VENTAS[[#This Row],[Total]]*10%, 0)</f>
        <v>0</v>
      </c>
      <c r="K549" s="6">
        <f>IFERROR(VLOOKUP(VENTAS[[#This Row],[Código del producto Vendido]],STOCK[],16,FALSE)*VENTAS[[#This Row],[Cantidad]] + VLOOKUP(VENTAS[[#This Row],[Código del producto Vendido]],STOCK[],19,FALSE)*VENTAS[[#This Row],[Cantidad]],VENTAS[[#This Row],[Total]])</f>
        <v>13.111111111111111</v>
      </c>
      <c r="L549" s="6">
        <f>VENTAS[[#This Row],[Total]]-VENTAS[[#This Row],[Comisión 10%]]-VENTAS[[#This Row],[Costo SIN Comision]]</f>
        <v>11.888888888888889</v>
      </c>
      <c r="M549" s="6"/>
    </row>
    <row r="550" spans="1:13" ht="14" x14ac:dyDescent="0.15">
      <c r="A550" s="22" t="s">
        <v>1205</v>
      </c>
      <c r="E550" s="4" t="s">
        <v>658</v>
      </c>
      <c r="F550" s="2" t="str">
        <f>IFERROR(VLOOKUP(VENTAS[[#This Row],[Código del producto Vendido]],STOCK[],5,FALSE),"-")</f>
        <v>Vestido floral con cinturón</v>
      </c>
      <c r="G550" s="2">
        <v>1</v>
      </c>
      <c r="H550" s="6">
        <v>15</v>
      </c>
      <c r="I550" s="6">
        <f>VENTAS[[#This Row],[Cantidad]]*VENTAS[[#This Row],[Precio Venta]]</f>
        <v>15</v>
      </c>
      <c r="J550" s="6">
        <f>IF(VENTAS[[#This Row],[Nombre del Gestor]]&gt;1,  VENTAS[[#This Row],[Total]]*10%, 0)</f>
        <v>0</v>
      </c>
      <c r="K550" s="6">
        <f>IFERROR(VLOOKUP(VENTAS[[#This Row],[Código del producto Vendido]],STOCK[],16,FALSE)*VENTAS[[#This Row],[Cantidad]] + VLOOKUP(VENTAS[[#This Row],[Código del producto Vendido]],STOCK[],19,FALSE)*VENTAS[[#This Row],[Cantidad]],VENTAS[[#This Row],[Total]])</f>
        <v>9.5616666666666656</v>
      </c>
      <c r="L550" s="6">
        <f>VENTAS[[#This Row],[Total]]-VENTAS[[#This Row],[Comisión 10%]]-VENTAS[[#This Row],[Costo SIN Comision]]</f>
        <v>5.4383333333333344</v>
      </c>
      <c r="M550" s="6"/>
    </row>
    <row r="551" spans="1:13" ht="14" x14ac:dyDescent="0.15">
      <c r="A551" s="22" t="s">
        <v>1205</v>
      </c>
      <c r="E551" s="4" t="s">
        <v>664</v>
      </c>
      <c r="F551" s="2" t="str">
        <f>IFERROR(VLOOKUP(VENTAS[[#This Row],[Código del producto Vendido]],STOCK[],5,FALSE),"-")</f>
        <v>Vestido bajo cruzado de tie dye</v>
      </c>
      <c r="G551" s="2">
        <v>1</v>
      </c>
      <c r="H551" s="6">
        <v>15</v>
      </c>
      <c r="I551" s="6">
        <f>VENTAS[[#This Row],[Cantidad]]*VENTAS[[#This Row],[Precio Venta]]</f>
        <v>15</v>
      </c>
      <c r="J551" s="6">
        <f>IF(VENTAS[[#This Row],[Nombre del Gestor]]&gt;1,  VENTAS[[#This Row],[Total]]*10%, 0)</f>
        <v>0</v>
      </c>
      <c r="K551" s="6">
        <f>IFERROR(VLOOKUP(VENTAS[[#This Row],[Código del producto Vendido]],STOCK[],16,FALSE)*VENTAS[[#This Row],[Cantidad]] + VLOOKUP(VENTAS[[#This Row],[Código del producto Vendido]],STOCK[],19,FALSE)*VENTAS[[#This Row],[Cantidad]],VENTAS[[#This Row],[Total]])</f>
        <v>10.870555555555555</v>
      </c>
      <c r="L551" s="6">
        <f>VENTAS[[#This Row],[Total]]-VENTAS[[#This Row],[Comisión 10%]]-VENTAS[[#This Row],[Costo SIN Comision]]</f>
        <v>4.1294444444444451</v>
      </c>
      <c r="M551" s="6"/>
    </row>
    <row r="552" spans="1:13" ht="14" x14ac:dyDescent="0.15">
      <c r="A552" s="22" t="s">
        <v>1205</v>
      </c>
      <c r="E552" s="4" t="s">
        <v>754</v>
      </c>
      <c r="F552" s="2" t="str">
        <f>IFERROR(VLOOKUP(VENTAS[[#This Row],[Código del producto Vendido]],STOCK[],5,FALSE),"-")</f>
        <v>Vestido floral escote corazón</v>
      </c>
      <c r="G552" s="2">
        <v>1</v>
      </c>
      <c r="H552" s="6">
        <v>16</v>
      </c>
      <c r="I552" s="6">
        <f>VENTAS[[#This Row],[Cantidad]]*VENTAS[[#This Row],[Precio Venta]]</f>
        <v>16</v>
      </c>
      <c r="J552" s="6">
        <f>IF(VENTAS[[#This Row],[Nombre del Gestor]]&gt;1,  VENTAS[[#This Row],[Total]]*10%, 0)</f>
        <v>0</v>
      </c>
      <c r="K552" s="6">
        <f>IFERROR(VLOOKUP(VENTAS[[#This Row],[Código del producto Vendido]],STOCK[],16,FALSE)*VENTAS[[#This Row],[Cantidad]] + VLOOKUP(VENTAS[[#This Row],[Código del producto Vendido]],STOCK[],19,FALSE)*VENTAS[[#This Row],[Cantidad]],VENTAS[[#This Row],[Total]])</f>
        <v>10.722222222222221</v>
      </c>
      <c r="L552" s="6">
        <f>VENTAS[[#This Row],[Total]]-VENTAS[[#This Row],[Comisión 10%]]-VENTAS[[#This Row],[Costo SIN Comision]]</f>
        <v>5.2777777777777786</v>
      </c>
      <c r="M552" s="6"/>
    </row>
    <row r="553" spans="1:13" ht="14" x14ac:dyDescent="0.15">
      <c r="A553" s="22" t="s">
        <v>1205</v>
      </c>
      <c r="E553" s="4" t="s">
        <v>751</v>
      </c>
      <c r="F553" s="2" t="str">
        <f>IFERROR(VLOOKUP(VENTAS[[#This Row],[Código del producto Vendido]],STOCK[],5,FALSE),"-")</f>
        <v>Vestido floral con abertura trasera</v>
      </c>
      <c r="G553" s="2">
        <v>1</v>
      </c>
      <c r="H553" s="6">
        <v>15</v>
      </c>
      <c r="I553" s="6">
        <f>VENTAS[[#This Row],[Cantidad]]*VENTAS[[#This Row],[Precio Venta]]</f>
        <v>15</v>
      </c>
      <c r="J553" s="6">
        <f>IF(VENTAS[[#This Row],[Nombre del Gestor]]&gt;1,  VENTAS[[#This Row],[Total]]*10%, 0)</f>
        <v>0</v>
      </c>
      <c r="K553" s="6">
        <f>IFERROR(VLOOKUP(VENTAS[[#This Row],[Código del producto Vendido]],STOCK[],16,FALSE)*VENTAS[[#This Row],[Cantidad]] + VLOOKUP(VENTAS[[#This Row],[Código del producto Vendido]],STOCK[],19,FALSE)*VENTAS[[#This Row],[Cantidad]],VENTAS[[#This Row],[Total]])</f>
        <v>10.722222222222221</v>
      </c>
      <c r="L553" s="6">
        <f>VENTAS[[#This Row],[Total]]-VENTAS[[#This Row],[Comisión 10%]]-VENTAS[[#This Row],[Costo SIN Comision]]</f>
        <v>4.2777777777777786</v>
      </c>
      <c r="M553" s="6"/>
    </row>
    <row r="554" spans="1:13" ht="14" x14ac:dyDescent="0.15">
      <c r="A554" s="22" t="s">
        <v>1205</v>
      </c>
      <c r="E554" s="4" t="s">
        <v>671</v>
      </c>
      <c r="F554" s="2" t="str">
        <f>IFERROR(VLOOKUP(VENTAS[[#This Row],[Código del producto Vendido]],STOCK[],5,FALSE),"-")</f>
        <v>Vestido manga larga con cinturón</v>
      </c>
      <c r="G554" s="2">
        <v>1</v>
      </c>
      <c r="H554" s="6">
        <v>16</v>
      </c>
      <c r="I554" s="6">
        <f>VENTAS[[#This Row],[Cantidad]]*VENTAS[[#This Row],[Precio Venta]]</f>
        <v>16</v>
      </c>
      <c r="J554" s="6">
        <f>IF(VENTAS[[#This Row],[Nombre del Gestor]]&gt;1,  VENTAS[[#This Row],[Total]]*10%, 0)</f>
        <v>0</v>
      </c>
      <c r="K554" s="6">
        <f>IFERROR(VLOOKUP(VENTAS[[#This Row],[Código del producto Vendido]],STOCK[],16,FALSE)*VENTAS[[#This Row],[Cantidad]] + VLOOKUP(VENTAS[[#This Row],[Código del producto Vendido]],STOCK[],19,FALSE)*VENTAS[[#This Row],[Cantidad]],VENTAS[[#This Row],[Total]])</f>
        <v>12.503888888888889</v>
      </c>
      <c r="L554" s="6">
        <f>VENTAS[[#This Row],[Total]]-VENTAS[[#This Row],[Comisión 10%]]-VENTAS[[#This Row],[Costo SIN Comision]]</f>
        <v>3.4961111111111105</v>
      </c>
      <c r="M554" s="6"/>
    </row>
    <row r="555" spans="1:13" ht="14" x14ac:dyDescent="0.15">
      <c r="A555" s="22" t="s">
        <v>1205</v>
      </c>
      <c r="E555" s="4" t="s">
        <v>692</v>
      </c>
      <c r="F555" s="2" t="str">
        <f>IFERROR(VLOOKUP(VENTAS[[#This Row],[Código del producto Vendido]],STOCK[],5,FALSE),"-")</f>
        <v>Vestido Amanecer</v>
      </c>
      <c r="G555" s="2">
        <v>1</v>
      </c>
      <c r="H555" s="5">
        <v>16</v>
      </c>
      <c r="I555" s="5">
        <f>VENTAS[[#This Row],[Cantidad]]*VENTAS[[#This Row],[Precio Venta]]</f>
        <v>16</v>
      </c>
      <c r="J555" s="5">
        <f>IF(VENTAS[[#This Row],[Nombre del Gestor]]&gt;1,  VENTAS[[#This Row],[Total]]*10%, 0)</f>
        <v>0</v>
      </c>
      <c r="K555" s="6">
        <f>IFERROR(VLOOKUP(VENTAS[[#This Row],[Código del producto Vendido]],STOCK[],16,FALSE)*VENTAS[[#This Row],[Cantidad]] + VLOOKUP(VENTAS[[#This Row],[Código del producto Vendido]],STOCK[],19,FALSE)*VENTAS[[#This Row],[Cantidad]],VENTAS[[#This Row],[Total]])</f>
        <v>15.313333333333333</v>
      </c>
      <c r="L555" s="6">
        <f>VENTAS[[#This Row],[Total]]-VENTAS[[#This Row],[Comisión 10%]]-VENTAS[[#This Row],[Costo SIN Comision]]</f>
        <v>0.68666666666666742</v>
      </c>
      <c r="M555" s="6"/>
    </row>
    <row r="556" spans="1:13" ht="14" x14ac:dyDescent="0.15">
      <c r="A556" s="22" t="s">
        <v>1205</v>
      </c>
      <c r="E556" s="4" t="s">
        <v>717</v>
      </c>
      <c r="F556" s="2" t="str">
        <f>IFERROR(VLOOKUP(VENTAS[[#This Row],[Código del producto Vendido]],STOCK[],5,FALSE),"-")</f>
        <v xml:space="preserve">Zapatillas con cordón </v>
      </c>
      <c r="G556" s="2">
        <v>1</v>
      </c>
      <c r="H556" s="6">
        <v>20</v>
      </c>
      <c r="I556" s="6">
        <f>VENTAS[[#This Row],[Cantidad]]*VENTAS[[#This Row],[Precio Venta]]</f>
        <v>20</v>
      </c>
      <c r="J556" s="6">
        <f>IF(VENTAS[[#This Row],[Nombre del Gestor]]&gt;1,  VENTAS[[#This Row],[Total]]*10%, 0)</f>
        <v>0</v>
      </c>
      <c r="K556" s="6">
        <f>IFERROR(VLOOKUP(VENTAS[[#This Row],[Código del producto Vendido]],STOCK[],16,FALSE)*VENTAS[[#This Row],[Cantidad]] + VLOOKUP(VENTAS[[#This Row],[Código del producto Vendido]],STOCK[],19,FALSE)*VENTAS[[#This Row],[Cantidad]],VENTAS[[#This Row],[Total]])</f>
        <v>12.637222222222222</v>
      </c>
      <c r="L556" s="6">
        <f>VENTAS[[#This Row],[Total]]-VENTAS[[#This Row],[Comisión 10%]]-VENTAS[[#This Row],[Costo SIN Comision]]</f>
        <v>7.3627777777777776</v>
      </c>
      <c r="M556" s="6"/>
    </row>
    <row r="557" spans="1:13" ht="14" x14ac:dyDescent="0.15">
      <c r="A557" s="22" t="s">
        <v>1205</v>
      </c>
      <c r="E557" s="4" t="s">
        <v>733</v>
      </c>
      <c r="F557" s="2" t="str">
        <f>IFERROR(VLOOKUP(VENTAS[[#This Row],[Código del producto Vendido]],STOCK[],5,FALSE),"-")</f>
        <v>Top cruzado blanco</v>
      </c>
      <c r="G557" s="2">
        <v>1</v>
      </c>
      <c r="H557" s="6">
        <v>9</v>
      </c>
      <c r="I557" s="6">
        <f>VENTAS[[#This Row],[Cantidad]]*VENTAS[[#This Row],[Precio Venta]]</f>
        <v>9</v>
      </c>
      <c r="J557" s="6">
        <f>IF(VENTAS[[#This Row],[Nombre del Gestor]]&gt;1,  VENTAS[[#This Row],[Total]]*10%, 0)</f>
        <v>0</v>
      </c>
      <c r="K557" s="6">
        <f>IFERROR(VLOOKUP(VENTAS[[#This Row],[Código del producto Vendido]],STOCK[],16,FALSE)*VENTAS[[#This Row],[Cantidad]] + VLOOKUP(VENTAS[[#This Row],[Código del producto Vendido]],STOCK[],19,FALSE)*VENTAS[[#This Row],[Cantidad]],VENTAS[[#This Row],[Total]])</f>
        <v>5.1933333333333334</v>
      </c>
      <c r="L557" s="6">
        <f>VENTAS[[#This Row],[Total]]-VENTAS[[#This Row],[Comisión 10%]]-VENTAS[[#This Row],[Costo SIN Comision]]</f>
        <v>3.8066666666666666</v>
      </c>
      <c r="M557" s="6"/>
    </row>
    <row r="558" spans="1:13" ht="14" x14ac:dyDescent="0.15">
      <c r="A558" s="22" t="s">
        <v>1205</v>
      </c>
      <c r="E558" s="4" t="s">
        <v>736</v>
      </c>
      <c r="F558" s="2" t="str">
        <f>IFERROR(VLOOKUP(VENTAS[[#This Row],[Código del producto Vendido]],STOCK[],5,FALSE),"-")</f>
        <v>Top cruzado naranja</v>
      </c>
      <c r="G558" s="2">
        <v>1</v>
      </c>
      <c r="H558" s="6">
        <v>9</v>
      </c>
      <c r="I558" s="6">
        <f>VENTAS[[#This Row],[Cantidad]]*VENTAS[[#This Row],[Precio Venta]]</f>
        <v>9</v>
      </c>
      <c r="J558" s="6">
        <f>IF(VENTAS[[#This Row],[Nombre del Gestor]]&gt;1,  VENTAS[[#This Row],[Total]]*10%, 0)</f>
        <v>0</v>
      </c>
      <c r="K558" s="6">
        <f>IFERROR(VLOOKUP(VENTAS[[#This Row],[Código del producto Vendido]],STOCK[],16,FALSE)*VENTAS[[#This Row],[Cantidad]] + VLOOKUP(VENTAS[[#This Row],[Código del producto Vendido]],STOCK[],19,FALSE)*VENTAS[[#This Row],[Cantidad]],VENTAS[[#This Row],[Total]])</f>
        <v>5.0683333333333334</v>
      </c>
      <c r="L558" s="6">
        <f>VENTAS[[#This Row],[Total]]-VENTAS[[#This Row],[Comisión 10%]]-VENTAS[[#This Row],[Costo SIN Comision]]</f>
        <v>3.9316666666666666</v>
      </c>
      <c r="M558" s="6"/>
    </row>
    <row r="559" spans="1:13" ht="14" x14ac:dyDescent="0.15">
      <c r="A559" s="22" t="s">
        <v>1205</v>
      </c>
      <c r="E559" s="4" t="s">
        <v>764</v>
      </c>
      <c r="F559" s="2" t="str">
        <f>IFERROR(VLOOKUP(VENTAS[[#This Row],[Código del producto Vendido]],STOCK[],5,FALSE),"-")</f>
        <v>Top Cruzado azul</v>
      </c>
      <c r="G559" s="2">
        <v>1</v>
      </c>
      <c r="H559" s="6">
        <v>9</v>
      </c>
      <c r="I559" s="6">
        <f>VENTAS[[#This Row],[Cantidad]]*VENTAS[[#This Row],[Precio Venta]]</f>
        <v>9</v>
      </c>
      <c r="J559" s="6">
        <f>IF(VENTAS[[#This Row],[Nombre del Gestor]]&gt;1,  VENTAS[[#This Row],[Total]]*10%, 0)</f>
        <v>0</v>
      </c>
      <c r="K559" s="6">
        <f>IFERROR(VLOOKUP(VENTAS[[#This Row],[Código del producto Vendido]],STOCK[],16,FALSE)*VENTAS[[#This Row],[Cantidad]] + VLOOKUP(VENTAS[[#This Row],[Código del producto Vendido]],STOCK[],19,FALSE)*VENTAS[[#This Row],[Cantidad]],VENTAS[[#This Row],[Total]])</f>
        <v>5.2683333333333335</v>
      </c>
      <c r="L559" s="6">
        <f>VENTAS[[#This Row],[Total]]-VENTAS[[#This Row],[Comisión 10%]]-VENTAS[[#This Row],[Costo SIN Comision]]</f>
        <v>3.7316666666666665</v>
      </c>
      <c r="M559" s="6"/>
    </row>
    <row r="560" spans="1:13" ht="14" x14ac:dyDescent="0.15">
      <c r="A560" s="22" t="s">
        <v>1205</v>
      </c>
      <c r="E560" s="4" t="s">
        <v>893</v>
      </c>
      <c r="F560" s="2" t="str">
        <f>IFERROR(VLOOKUP(VENTAS[[#This Row],[Código del producto Vendido]],STOCK[],5,FALSE),"-")</f>
        <v xml:space="preserve"> Top Básico Business </v>
      </c>
      <c r="G560" s="2">
        <v>1</v>
      </c>
      <c r="H560" s="6">
        <v>12</v>
      </c>
      <c r="I560" s="6">
        <f>VENTAS[[#This Row],[Cantidad]]*VENTAS[[#This Row],[Precio Venta]]</f>
        <v>12</v>
      </c>
      <c r="J560" s="6">
        <f>IF(VENTAS[[#This Row],[Nombre del Gestor]]&gt;1,  VENTAS[[#This Row],[Total]]*10%, 0)</f>
        <v>0</v>
      </c>
      <c r="K560" s="6">
        <f>IFERROR(VLOOKUP(VENTAS[[#This Row],[Código del producto Vendido]],STOCK[],16,FALSE)*VENTAS[[#This Row],[Cantidad]] + VLOOKUP(VENTAS[[#This Row],[Código del producto Vendido]],STOCK[],19,FALSE)*VENTAS[[#This Row],[Cantidad]],VENTAS[[#This Row],[Total]])</f>
        <v>7.379545454545454</v>
      </c>
      <c r="L560" s="6">
        <f>VENTAS[[#This Row],[Total]]-VENTAS[[#This Row],[Comisión 10%]]-VENTAS[[#This Row],[Costo SIN Comision]]</f>
        <v>4.620454545454546</v>
      </c>
      <c r="M560" s="6"/>
    </row>
    <row r="561" spans="1:13" ht="14" x14ac:dyDescent="0.15">
      <c r="A561" s="22" t="s">
        <v>1205</v>
      </c>
      <c r="E561" s="4" t="s">
        <v>882</v>
      </c>
      <c r="F561" s="2" t="str">
        <f>IFERROR(VLOOKUP(VENTAS[[#This Row],[Código del producto Vendido]],STOCK[],5,FALSE),"-")</f>
        <v xml:space="preserve"> Top Básico Business </v>
      </c>
      <c r="G561" s="2">
        <v>1</v>
      </c>
      <c r="H561" s="6">
        <v>12</v>
      </c>
      <c r="I561" s="6">
        <f>VENTAS[[#This Row],[Cantidad]]*VENTAS[[#This Row],[Precio Venta]]</f>
        <v>12</v>
      </c>
      <c r="J561" s="6">
        <f>IF(VENTAS[[#This Row],[Nombre del Gestor]]&gt;1,  VENTAS[[#This Row],[Total]]*10%, 0)</f>
        <v>0</v>
      </c>
      <c r="K561" s="6">
        <f>IFERROR(VLOOKUP(VENTAS[[#This Row],[Código del producto Vendido]],STOCK[],16,FALSE)*VENTAS[[#This Row],[Cantidad]] + VLOOKUP(VENTAS[[#This Row],[Código del producto Vendido]],STOCK[],19,FALSE)*VENTAS[[#This Row],[Cantidad]],VENTAS[[#This Row],[Total]])</f>
        <v>6.7840909090909083</v>
      </c>
      <c r="L561" s="6">
        <f>VENTAS[[#This Row],[Total]]-VENTAS[[#This Row],[Comisión 10%]]-VENTAS[[#This Row],[Costo SIN Comision]]</f>
        <v>5.2159090909090917</v>
      </c>
      <c r="M561" s="6"/>
    </row>
    <row r="562" spans="1:13" ht="14" x14ac:dyDescent="0.15">
      <c r="A562" s="22" t="s">
        <v>1205</v>
      </c>
      <c r="E562" s="4" t="s">
        <v>883</v>
      </c>
      <c r="F562" s="2" t="str">
        <f>IFERROR(VLOOKUP(VENTAS[[#This Row],[Código del producto Vendido]],STOCK[],5,FALSE),"-")</f>
        <v xml:space="preserve"> Top Básico Business</v>
      </c>
      <c r="G562" s="2">
        <v>1</v>
      </c>
      <c r="H562" s="6">
        <v>12</v>
      </c>
      <c r="I562" s="6">
        <f>VENTAS[[#This Row],[Cantidad]]*VENTAS[[#This Row],[Precio Venta]]</f>
        <v>12</v>
      </c>
      <c r="J562" s="6">
        <f>IF(VENTAS[[#This Row],[Nombre del Gestor]]&gt;1,  VENTAS[[#This Row],[Total]]*10%, 0)</f>
        <v>0</v>
      </c>
      <c r="K562" s="6">
        <f>IFERROR(VLOOKUP(VENTAS[[#This Row],[Código del producto Vendido]],STOCK[],16,FALSE)*VENTAS[[#This Row],[Cantidad]] + VLOOKUP(VENTAS[[#This Row],[Código del producto Vendido]],STOCK[],19,FALSE)*VENTAS[[#This Row],[Cantidad]],VENTAS[[#This Row],[Total]])</f>
        <v>6.7840909090909083</v>
      </c>
      <c r="L562" s="6">
        <f>VENTAS[[#This Row],[Total]]-VENTAS[[#This Row],[Comisión 10%]]-VENTAS[[#This Row],[Costo SIN Comision]]</f>
        <v>5.2159090909090917</v>
      </c>
      <c r="M562" s="6"/>
    </row>
    <row r="563" spans="1:13" ht="14" x14ac:dyDescent="0.15">
      <c r="A563" s="22" t="s">
        <v>1205</v>
      </c>
      <c r="E563" s="4" t="s">
        <v>862</v>
      </c>
      <c r="F563" s="2" t="str">
        <f>IFERROR(VLOOKUP(VENTAS[[#This Row],[Código del producto Vendido]],STOCK[],5,FALSE),"-")</f>
        <v>Camiseta con Dibujo</v>
      </c>
      <c r="G563" s="2">
        <v>1</v>
      </c>
      <c r="H563" s="6">
        <v>14</v>
      </c>
      <c r="I563" s="6">
        <f>VENTAS[[#This Row],[Cantidad]]*VENTAS[[#This Row],[Precio Venta]]</f>
        <v>14</v>
      </c>
      <c r="J563" s="6">
        <f>IF(VENTAS[[#This Row],[Nombre del Gestor]]&gt;1,  VENTAS[[#This Row],[Total]]*10%, 0)</f>
        <v>0</v>
      </c>
      <c r="K563" s="6">
        <f>IFERROR(VLOOKUP(VENTAS[[#This Row],[Código del producto Vendido]],STOCK[],16,FALSE)*VENTAS[[#This Row],[Cantidad]] + VLOOKUP(VENTAS[[#This Row],[Código del producto Vendido]],STOCK[],19,FALSE)*VENTAS[[#This Row],[Cantidad]],VENTAS[[#This Row],[Total]])</f>
        <v>10.162272727272727</v>
      </c>
      <c r="L563" s="6">
        <f>VENTAS[[#This Row],[Total]]-VENTAS[[#This Row],[Comisión 10%]]-VENTAS[[#This Row],[Costo SIN Comision]]</f>
        <v>3.8377272727272729</v>
      </c>
      <c r="M563" s="6"/>
    </row>
    <row r="564" spans="1:13" ht="14" x14ac:dyDescent="0.15">
      <c r="A564" s="22" t="s">
        <v>1205</v>
      </c>
      <c r="E564" s="4" t="s">
        <v>874</v>
      </c>
      <c r="F564" s="2" t="str">
        <f>IFERROR(VLOOKUP(VENTAS[[#This Row],[Código del producto Vendido]],STOCK[],5,FALSE),"-")</f>
        <v xml:space="preserve"> Top Básico Business Crema</v>
      </c>
      <c r="G564" s="2">
        <v>1</v>
      </c>
      <c r="H564" s="6">
        <v>12</v>
      </c>
      <c r="I564" s="6">
        <f>VENTAS[[#This Row],[Cantidad]]*VENTAS[[#This Row],[Precio Venta]]</f>
        <v>12</v>
      </c>
      <c r="J564" s="6">
        <f>IF(VENTAS[[#This Row],[Nombre del Gestor]]&gt;1,  VENTAS[[#This Row],[Total]]*10%, 0)</f>
        <v>0</v>
      </c>
      <c r="K564" s="6">
        <f>IFERROR(VLOOKUP(VENTAS[[#This Row],[Código del producto Vendido]],STOCK[],16,FALSE)*VENTAS[[#This Row],[Cantidad]] + VLOOKUP(VENTAS[[#This Row],[Código del producto Vendido]],STOCK[],19,FALSE)*VENTAS[[#This Row],[Cantidad]],VENTAS[[#This Row],[Total]])</f>
        <v>7.2090909090909081</v>
      </c>
      <c r="L564" s="6">
        <f>VENTAS[[#This Row],[Total]]-VENTAS[[#This Row],[Comisión 10%]]-VENTAS[[#This Row],[Costo SIN Comision]]</f>
        <v>4.7909090909090919</v>
      </c>
      <c r="M564" s="6"/>
    </row>
    <row r="565" spans="1:13" ht="14" x14ac:dyDescent="0.15">
      <c r="A565" s="22" t="s">
        <v>1205</v>
      </c>
      <c r="E565" s="4" t="s">
        <v>926</v>
      </c>
      <c r="F565" s="2" t="str">
        <f>IFERROR(VLOOKUP(VENTAS[[#This Row],[Código del producto Vendido]],STOCK[],5,FALSE),"-")</f>
        <v>Top de cuadros</v>
      </c>
      <c r="G565" s="2">
        <v>1</v>
      </c>
      <c r="H565" s="6">
        <v>9</v>
      </c>
      <c r="I565" s="6">
        <f>VENTAS[[#This Row],[Cantidad]]*VENTAS[[#This Row],[Precio Venta]]</f>
        <v>9</v>
      </c>
      <c r="J565" s="6">
        <f>IF(VENTAS[[#This Row],[Nombre del Gestor]]&gt;1,  VENTAS[[#This Row],[Total]]*10%, 0)</f>
        <v>0</v>
      </c>
      <c r="K565" s="6">
        <f>IFERROR(VLOOKUP(VENTAS[[#This Row],[Código del producto Vendido]],STOCK[],16,FALSE)*VENTAS[[#This Row],[Cantidad]] + VLOOKUP(VENTAS[[#This Row],[Código del producto Vendido]],STOCK[],19,FALSE)*VENTAS[[#This Row],[Cantidad]],VENTAS[[#This Row],[Total]])</f>
        <v>4.992647058823529</v>
      </c>
      <c r="L565" s="6">
        <f>VENTAS[[#This Row],[Total]]-VENTAS[[#This Row],[Comisión 10%]]-VENTAS[[#This Row],[Costo SIN Comision]]</f>
        <v>4.007352941176471</v>
      </c>
      <c r="M565" s="6"/>
    </row>
    <row r="566" spans="1:13" ht="14" x14ac:dyDescent="0.15">
      <c r="A566" s="22" t="s">
        <v>1205</v>
      </c>
      <c r="E566" s="4" t="s">
        <v>757</v>
      </c>
      <c r="F566" s="2" t="str">
        <f>IFERROR(VLOOKUP(VENTAS[[#This Row],[Código del producto Vendido]],STOCK[],5,FALSE),"-")</f>
        <v>Vestido con estampado jungla</v>
      </c>
      <c r="G566" s="2">
        <v>2</v>
      </c>
      <c r="H566" s="6">
        <v>15</v>
      </c>
      <c r="I566" s="6">
        <f>VENTAS[[#This Row],[Cantidad]]*VENTAS[[#This Row],[Precio Venta]]</f>
        <v>30</v>
      </c>
      <c r="J566" s="6">
        <f>IF(VENTAS[[#This Row],[Nombre del Gestor]]&gt;1,  VENTAS[[#This Row],[Total]]*10%, 0)</f>
        <v>0</v>
      </c>
      <c r="K566" s="6">
        <f>IFERROR(VLOOKUP(VENTAS[[#This Row],[Código del producto Vendido]],STOCK[],16,FALSE)*VENTAS[[#This Row],[Cantidad]] + VLOOKUP(VENTAS[[#This Row],[Código del producto Vendido]],STOCK[],19,FALSE)*VENTAS[[#This Row],[Cantidad]],VENTAS[[#This Row],[Total]])</f>
        <v>21.444444444444443</v>
      </c>
      <c r="L566" s="6">
        <f>VENTAS[[#This Row],[Total]]-VENTAS[[#This Row],[Comisión 10%]]-VENTAS[[#This Row],[Costo SIN Comision]]</f>
        <v>8.5555555555555571</v>
      </c>
      <c r="M566" s="6"/>
    </row>
    <row r="567" spans="1:13" ht="14" x14ac:dyDescent="0.15">
      <c r="A567" s="22" t="s">
        <v>1205</v>
      </c>
      <c r="E567" s="4" t="s">
        <v>759</v>
      </c>
      <c r="F567" s="2" t="str">
        <f>IFERROR(VLOOKUP(VENTAS[[#This Row],[Código del producto Vendido]],STOCK[],5,FALSE),"-")</f>
        <v>Vestido con estampado jungla</v>
      </c>
      <c r="G567" s="2">
        <v>2</v>
      </c>
      <c r="H567" s="6">
        <v>15</v>
      </c>
      <c r="I567" s="6">
        <f>VENTAS[[#This Row],[Cantidad]]*VENTAS[[#This Row],[Precio Venta]]</f>
        <v>30</v>
      </c>
      <c r="J567" s="6">
        <f>IF(VENTAS[[#This Row],[Nombre del Gestor]]&gt;1,  VENTAS[[#This Row],[Total]]*10%, 0)</f>
        <v>0</v>
      </c>
      <c r="K567" s="6">
        <f>IFERROR(VLOOKUP(VENTAS[[#This Row],[Código del producto Vendido]],STOCK[],16,FALSE)*VENTAS[[#This Row],[Cantidad]] + VLOOKUP(VENTAS[[#This Row],[Código del producto Vendido]],STOCK[],19,FALSE)*VENTAS[[#This Row],[Cantidad]],VENTAS[[#This Row],[Total]])</f>
        <v>21.444444444444443</v>
      </c>
      <c r="L567" s="6">
        <f>VENTAS[[#This Row],[Total]]-VENTAS[[#This Row],[Comisión 10%]]-VENTAS[[#This Row],[Costo SIN Comision]]</f>
        <v>8.5555555555555571</v>
      </c>
      <c r="M567" s="6"/>
    </row>
    <row r="568" spans="1:13" ht="14" x14ac:dyDescent="0.15">
      <c r="A568" s="22" t="s">
        <v>1205</v>
      </c>
      <c r="E568" s="4" t="s">
        <v>216</v>
      </c>
      <c r="F568" s="2" t="str">
        <f>IFERROR(VLOOKUP(VENTAS[[#This Row],[Código del producto Vendido]],STOCK[],5,FALSE),"-")</f>
        <v>Top acanalado sin mangas</v>
      </c>
      <c r="G568" s="2">
        <v>1</v>
      </c>
      <c r="H568" s="6">
        <v>9</v>
      </c>
      <c r="I568" s="6">
        <f>VENTAS[[#This Row],[Cantidad]]*VENTAS[[#This Row],[Precio Venta]]</f>
        <v>9</v>
      </c>
      <c r="J568" s="6">
        <f>IF(VENTAS[[#This Row],[Nombre del Gestor]]&gt;1,  VENTAS[[#This Row],[Total]]*10%, 0)</f>
        <v>0</v>
      </c>
      <c r="K568" s="6">
        <f>IFERROR(VLOOKUP(VENTAS[[#This Row],[Código del producto Vendido]],STOCK[],16,FALSE)*VENTAS[[#This Row],[Cantidad]] + VLOOKUP(VENTAS[[#This Row],[Código del producto Vendido]],STOCK[],19,FALSE)*VENTAS[[#This Row],[Cantidad]],VENTAS[[#This Row],[Total]])</f>
        <v>5.0222222222222221</v>
      </c>
      <c r="L568" s="6">
        <f>VENTAS[[#This Row],[Total]]-VENTAS[[#This Row],[Comisión 10%]]-VENTAS[[#This Row],[Costo SIN Comision]]</f>
        <v>3.9777777777777779</v>
      </c>
      <c r="M568" s="6"/>
    </row>
    <row r="569" spans="1:13" ht="14" x14ac:dyDescent="0.15">
      <c r="A569" s="22" t="s">
        <v>1205</v>
      </c>
      <c r="E569" s="4" t="s">
        <v>782</v>
      </c>
      <c r="F569" s="2" t="str">
        <f>IFERROR(VLOOKUP(VENTAS[[#This Row],[Código del producto Vendido]],STOCK[],5,FALSE),"-")</f>
        <v>Top acanalado sin mangas</v>
      </c>
      <c r="G569" s="2">
        <v>1</v>
      </c>
      <c r="H569" s="6">
        <v>9</v>
      </c>
      <c r="I569" s="6">
        <f>VENTAS[[#This Row],[Cantidad]]*VENTAS[[#This Row],[Precio Venta]]</f>
        <v>9</v>
      </c>
      <c r="J569" s="6">
        <f>IF(VENTAS[[#This Row],[Nombre del Gestor]]&gt;1,  VENTAS[[#This Row],[Total]]*10%, 0)</f>
        <v>0</v>
      </c>
      <c r="K569" s="6">
        <f>IFERROR(VLOOKUP(VENTAS[[#This Row],[Código del producto Vendido]],STOCK[],16,FALSE)*VENTAS[[#This Row],[Cantidad]] + VLOOKUP(VENTAS[[#This Row],[Código del producto Vendido]],STOCK[],19,FALSE)*VENTAS[[#This Row],[Cantidad]],VENTAS[[#This Row],[Total]])</f>
        <v>5.0222222222222221</v>
      </c>
      <c r="L569" s="6">
        <f>VENTAS[[#This Row],[Total]]-VENTAS[[#This Row],[Comisión 10%]]-VENTAS[[#This Row],[Costo SIN Comision]]</f>
        <v>3.9777777777777779</v>
      </c>
      <c r="M569" s="6"/>
    </row>
    <row r="570" spans="1:13" ht="14" x14ac:dyDescent="0.15">
      <c r="A570" s="22" t="s">
        <v>1205</v>
      </c>
      <c r="E570" s="4" t="s">
        <v>808</v>
      </c>
      <c r="F570" s="2" t="str">
        <f>IFERROR(VLOOKUP(VENTAS[[#This Row],[Código del producto Vendido]],STOCK[],5,FALSE),"-")</f>
        <v>Bermuda denim</v>
      </c>
      <c r="G570" s="2">
        <v>1</v>
      </c>
      <c r="H570" s="6">
        <v>19</v>
      </c>
      <c r="I570" s="6">
        <f>VENTAS[[#This Row],[Cantidad]]*VENTAS[[#This Row],[Precio Venta]]</f>
        <v>19</v>
      </c>
      <c r="J570" s="6">
        <f>IF(VENTAS[[#This Row],[Nombre del Gestor]]&gt;1,  VENTAS[[#This Row],[Total]]*10%, 0)</f>
        <v>0</v>
      </c>
      <c r="K570" s="6">
        <f>IFERROR(VLOOKUP(VENTAS[[#This Row],[Código del producto Vendido]],STOCK[],16,FALSE)*VENTAS[[#This Row],[Cantidad]] + VLOOKUP(VENTAS[[#This Row],[Código del producto Vendido]],STOCK[],19,FALSE)*VENTAS[[#This Row],[Cantidad]],VENTAS[[#This Row],[Total]])</f>
        <v>13.055555555555555</v>
      </c>
      <c r="L570" s="6">
        <f>VENTAS[[#This Row],[Total]]-VENTAS[[#This Row],[Comisión 10%]]-VENTAS[[#This Row],[Costo SIN Comision]]</f>
        <v>5.9444444444444446</v>
      </c>
      <c r="M570" s="6"/>
    </row>
    <row r="571" spans="1:13" ht="14" x14ac:dyDescent="0.15">
      <c r="A571" s="22" t="s">
        <v>1205</v>
      </c>
      <c r="E571" s="4" t="s">
        <v>888</v>
      </c>
      <c r="F571" s="2" t="str">
        <f>IFERROR(VLOOKUP(VENTAS[[#This Row],[Código del producto Vendido]],STOCK[],5,FALSE),"-")</f>
        <v xml:space="preserve"> Top Mangas Fruncidas</v>
      </c>
      <c r="G571" s="2">
        <v>1</v>
      </c>
      <c r="H571" s="6">
        <v>12</v>
      </c>
      <c r="I571" s="6">
        <f>VENTAS[[#This Row],[Cantidad]]*VENTAS[[#This Row],[Precio Venta]]</f>
        <v>12</v>
      </c>
      <c r="J571" s="6">
        <f>IF(VENTAS[[#This Row],[Nombre del Gestor]]&gt;1,  VENTAS[[#This Row],[Total]]*10%, 0)</f>
        <v>0</v>
      </c>
      <c r="K571" s="6">
        <f>IFERROR(VLOOKUP(VENTAS[[#This Row],[Código del producto Vendido]],STOCK[],16,FALSE)*VENTAS[[#This Row],[Cantidad]] + VLOOKUP(VENTAS[[#This Row],[Código del producto Vendido]],STOCK[],19,FALSE)*VENTAS[[#This Row],[Cantidad]],VENTAS[[#This Row],[Total]])</f>
        <v>6.8113636363636356</v>
      </c>
      <c r="L571" s="6">
        <f>VENTAS[[#This Row],[Total]]-VENTAS[[#This Row],[Comisión 10%]]-VENTAS[[#This Row],[Costo SIN Comision]]</f>
        <v>5.1886363636363644</v>
      </c>
      <c r="M571" s="6"/>
    </row>
    <row r="572" spans="1:13" ht="14" x14ac:dyDescent="0.15">
      <c r="A572" s="22" t="s">
        <v>1205</v>
      </c>
      <c r="E572" s="4" t="s">
        <v>903</v>
      </c>
      <c r="F572" s="2" t="str">
        <f>IFERROR(VLOOKUP(VENTAS[[#This Row],[Código del producto Vendido]],STOCK[],5,FALSE),"-")</f>
        <v>Set de sujetador con tira ajustable 2 paquetes</v>
      </c>
      <c r="G572" s="2">
        <v>1</v>
      </c>
      <c r="H572" s="6">
        <v>12</v>
      </c>
      <c r="I572" s="6">
        <f>VENTAS[[#This Row],[Cantidad]]*VENTAS[[#This Row],[Precio Venta]]</f>
        <v>12</v>
      </c>
      <c r="J572" s="6">
        <f>IF(VENTAS[[#This Row],[Nombre del Gestor]]&gt;1,  VENTAS[[#This Row],[Total]]*10%, 0)</f>
        <v>0</v>
      </c>
      <c r="K572" s="6">
        <f>IFERROR(VLOOKUP(VENTAS[[#This Row],[Código del producto Vendido]],STOCK[],16,FALSE)*VENTAS[[#This Row],[Cantidad]] + VLOOKUP(VENTAS[[#This Row],[Código del producto Vendido]],STOCK[],19,FALSE)*VENTAS[[#This Row],[Cantidad]],VENTAS[[#This Row],[Total]])</f>
        <v>7.6988636363636358</v>
      </c>
      <c r="L572" s="6">
        <f>VENTAS[[#This Row],[Total]]-VENTAS[[#This Row],[Comisión 10%]]-VENTAS[[#This Row],[Costo SIN Comision]]</f>
        <v>4.3011363636363642</v>
      </c>
      <c r="M572" s="6"/>
    </row>
    <row r="573" spans="1:13" ht="14" x14ac:dyDescent="0.15">
      <c r="A573" s="22" t="s">
        <v>1205</v>
      </c>
      <c r="E573" s="4" t="s">
        <v>1002</v>
      </c>
      <c r="F573" s="2" t="str">
        <f>IFERROR(VLOOKUP(VENTAS[[#This Row],[Código del producto Vendido]],STOCK[],5,FALSE),"-")</f>
        <v>Pezoneras de silicona</v>
      </c>
      <c r="G573" s="2">
        <v>3</v>
      </c>
      <c r="H573" s="6">
        <v>6</v>
      </c>
      <c r="I573" s="6">
        <f>VENTAS[[#This Row],[Cantidad]]*VENTAS[[#This Row],[Precio Venta]]</f>
        <v>18</v>
      </c>
      <c r="J573" s="6">
        <f>IF(VENTAS[[#This Row],[Nombre del Gestor]]&gt;1,  VENTAS[[#This Row],[Total]]*10%, 0)</f>
        <v>0</v>
      </c>
      <c r="K573" s="6">
        <f>IFERROR(VLOOKUP(VENTAS[[#This Row],[Código del producto Vendido]],STOCK[],16,FALSE)*VENTAS[[#This Row],[Cantidad]] + VLOOKUP(VENTAS[[#This Row],[Código del producto Vendido]],STOCK[],19,FALSE)*VENTAS[[#This Row],[Cantidad]],VENTAS[[#This Row],[Total]])</f>
        <v>6.09</v>
      </c>
      <c r="L573" s="6">
        <f>VENTAS[[#This Row],[Total]]-VENTAS[[#This Row],[Comisión 10%]]-VENTAS[[#This Row],[Costo SIN Comision]]</f>
        <v>11.91</v>
      </c>
      <c r="M573" s="6"/>
    </row>
    <row r="574" spans="1:13" ht="14" x14ac:dyDescent="0.15">
      <c r="A574" s="22" t="s">
        <v>1205</v>
      </c>
      <c r="E574" s="4" t="s">
        <v>1032</v>
      </c>
      <c r="F574" s="2" t="str">
        <f>IFERROR(VLOOKUP(VENTAS[[#This Row],[Código del producto Vendido]],STOCK[],5,FALSE),"-")</f>
        <v>Sujetador adhesivo de silicona</v>
      </c>
      <c r="G574" s="2">
        <v>1</v>
      </c>
      <c r="H574" s="6">
        <v>10</v>
      </c>
      <c r="I574" s="6">
        <f>VENTAS[[#This Row],[Cantidad]]*VENTAS[[#This Row],[Precio Venta]]</f>
        <v>10</v>
      </c>
      <c r="J574" s="6">
        <f>IF(VENTAS[[#This Row],[Nombre del Gestor]]&gt;1,  VENTAS[[#This Row],[Total]]*10%, 0)</f>
        <v>0</v>
      </c>
      <c r="K574" s="6">
        <f>IFERROR(VLOOKUP(VENTAS[[#This Row],[Código del producto Vendido]],STOCK[],16,FALSE)*VENTAS[[#This Row],[Cantidad]] + VLOOKUP(VENTAS[[#This Row],[Código del producto Vendido]],STOCK[],19,FALSE)*VENTAS[[#This Row],[Cantidad]],VENTAS[[#This Row],[Total]])</f>
        <v>5.87</v>
      </c>
      <c r="L574" s="6">
        <f>VENTAS[[#This Row],[Total]]-VENTAS[[#This Row],[Comisión 10%]]-VENTAS[[#This Row],[Costo SIN Comision]]</f>
        <v>4.13</v>
      </c>
      <c r="M574" s="6"/>
    </row>
    <row r="575" spans="1:13" ht="14" x14ac:dyDescent="0.15">
      <c r="A575" s="22" t="s">
        <v>1205</v>
      </c>
      <c r="E575" s="4" t="s">
        <v>1041</v>
      </c>
      <c r="F575" s="2" t="str">
        <f>IFERROR(VLOOKUP(VENTAS[[#This Row],[Código del producto Vendido]],STOCK[],5,FALSE),"-")</f>
        <v>Pantaloneta roja</v>
      </c>
      <c r="G575" s="2">
        <v>1</v>
      </c>
      <c r="H575" s="6">
        <v>20</v>
      </c>
      <c r="I575" s="6">
        <f>VENTAS[[#This Row],[Cantidad]]*VENTAS[[#This Row],[Precio Venta]]</f>
        <v>20</v>
      </c>
      <c r="J575" s="6">
        <f>IF(VENTAS[[#This Row],[Nombre del Gestor]]&gt;1,  VENTAS[[#This Row],[Total]]*10%, 0)</f>
        <v>0</v>
      </c>
      <c r="K575" s="6">
        <f>IFERROR(VLOOKUP(VENTAS[[#This Row],[Código del producto Vendido]],STOCK[],16,FALSE)*VENTAS[[#This Row],[Cantidad]] + VLOOKUP(VENTAS[[#This Row],[Código del producto Vendido]],STOCK[],19,FALSE)*VENTAS[[#This Row],[Cantidad]],VENTAS[[#This Row],[Total]])</f>
        <v>13.36</v>
      </c>
      <c r="L575" s="6">
        <f>VENTAS[[#This Row],[Total]]-VENTAS[[#This Row],[Comisión 10%]]-VENTAS[[#This Row],[Costo SIN Comision]]</f>
        <v>6.6400000000000006</v>
      </c>
      <c r="M575" s="6"/>
    </row>
    <row r="576" spans="1:13" ht="14" x14ac:dyDescent="0.15">
      <c r="A576" s="22" t="s">
        <v>1205</v>
      </c>
      <c r="E576" s="4" t="s">
        <v>1057</v>
      </c>
      <c r="F576" s="2" t="str">
        <f>IFERROR(VLOOKUP(VENTAS[[#This Row],[Código del producto Vendido]],STOCK[],5,FALSE),"-")</f>
        <v>Cinturón negro con hebilla dorada</v>
      </c>
      <c r="G576" s="2">
        <v>1</v>
      </c>
      <c r="H576" s="6">
        <v>12</v>
      </c>
      <c r="I576" s="6">
        <f>VENTAS[[#This Row],[Cantidad]]*VENTAS[[#This Row],[Precio Venta]]</f>
        <v>12</v>
      </c>
      <c r="J576" s="6">
        <f>IF(VENTAS[[#This Row],[Nombre del Gestor]]&gt;1,  VENTAS[[#This Row],[Total]]*10%, 0)</f>
        <v>0</v>
      </c>
      <c r="K576" s="6">
        <f>IFERROR(VLOOKUP(VENTAS[[#This Row],[Código del producto Vendido]],STOCK[],16,FALSE)*VENTAS[[#This Row],[Cantidad]] + VLOOKUP(VENTAS[[#This Row],[Código del producto Vendido]],STOCK[],19,FALSE)*VENTAS[[#This Row],[Cantidad]],VENTAS[[#This Row],[Total]])</f>
        <v>4.6099999999999994</v>
      </c>
      <c r="L576" s="6">
        <f>VENTAS[[#This Row],[Total]]-VENTAS[[#This Row],[Comisión 10%]]-VENTAS[[#This Row],[Costo SIN Comision]]</f>
        <v>7.3900000000000006</v>
      </c>
      <c r="M576" s="6"/>
    </row>
    <row r="577" spans="1:13" ht="14" x14ac:dyDescent="0.15">
      <c r="A577" s="22" t="s">
        <v>1383</v>
      </c>
      <c r="B577" t="str">
        <f>IFERROR(VLOOKUP(VENTAS[[#This Row],[Código del producto Vendido]],STOCK[],25,FALSE),"-")</f>
        <v>Recibido Freddy 24Mayo</v>
      </c>
      <c r="E577" s="4" t="s">
        <v>892</v>
      </c>
      <c r="F577" s="2" t="str">
        <f>IFERROR(VLOOKUP(VENTAS[[#This Row],[Código del producto Vendido]],STOCK[],5,FALSE),"-")</f>
        <v xml:space="preserve"> Top Básico Business Negro</v>
      </c>
      <c r="G577" s="2">
        <v>1</v>
      </c>
      <c r="H577" s="6">
        <v>12</v>
      </c>
      <c r="I577" s="6">
        <f>VENTAS[[#This Row],[Cantidad]]*VENTAS[[#This Row],[Precio Venta]]</f>
        <v>12</v>
      </c>
      <c r="J577" s="6">
        <f>IF(VENTAS[[#This Row],[Nombre del Gestor]]&gt;1,  VENTAS[[#This Row],[Total]]*10%, 0)</f>
        <v>0</v>
      </c>
      <c r="K577" s="6">
        <f>IFERROR(VLOOKUP(VENTAS[[#This Row],[Código del producto Vendido]],STOCK[],16,FALSE)*VENTAS[[#This Row],[Cantidad]] + VLOOKUP(VENTAS[[#This Row],[Código del producto Vendido]],STOCK[],19,FALSE)*VENTAS[[#This Row],[Cantidad]],VENTAS[[#This Row],[Total]])</f>
        <v>7.379545454545454</v>
      </c>
      <c r="L577" s="6">
        <f>VENTAS[[#This Row],[Total]]-VENTAS[[#This Row],[Comisión 10%]]-VENTAS[[#This Row],[Costo SIN Comision]]</f>
        <v>4.620454545454546</v>
      </c>
      <c r="M577" s="6"/>
    </row>
    <row r="578" spans="1:13" ht="14" x14ac:dyDescent="0.15">
      <c r="A578" s="22" t="s">
        <v>1383</v>
      </c>
      <c r="B578" t="str">
        <f>IFERROR(VLOOKUP(VENTAS[[#This Row],[Código del producto Vendido]],STOCK[],25,FALSE),"-")</f>
        <v>-</v>
      </c>
      <c r="E578" s="4" t="s">
        <v>1234</v>
      </c>
      <c r="F578" s="2" t="str">
        <f>IFERROR(VLOOKUP(VENTAS[[#This Row],[Código del producto Vendido]],STOCK[],5,FALSE),"-")</f>
        <v>-</v>
      </c>
      <c r="G578" s="2">
        <v>1</v>
      </c>
      <c r="H578" s="6">
        <v>30</v>
      </c>
      <c r="I578" s="6">
        <f>VENTAS[[#This Row],[Cantidad]]*VENTAS[[#This Row],[Precio Venta]]</f>
        <v>30</v>
      </c>
      <c r="J578" s="6">
        <f>IF(VENTAS[[#This Row],[Nombre del Gestor]]&gt;1,  VENTAS[[#This Row],[Total]]*10%, 0)</f>
        <v>0</v>
      </c>
      <c r="K578" s="6">
        <f>IFERROR(VLOOKUP(VENTAS[[#This Row],[Código del producto Vendido]],STOCK[],16,FALSE)*VENTAS[[#This Row],[Cantidad]] + VLOOKUP(VENTAS[[#This Row],[Código del producto Vendido]],STOCK[],19,FALSE)*VENTAS[[#This Row],[Cantidad]],VENTAS[[#This Row],[Total]])</f>
        <v>30</v>
      </c>
      <c r="L578" s="6">
        <f>VENTAS[[#This Row],[Total]]-VENTAS[[#This Row],[Comisión 10%]]-VENTAS[[#This Row],[Costo SIN Comision]]</f>
        <v>0</v>
      </c>
      <c r="M578" s="6"/>
    </row>
    <row r="579" spans="1:13" ht="14" x14ac:dyDescent="0.15">
      <c r="A579" s="22" t="s">
        <v>1383</v>
      </c>
      <c r="B579" t="str">
        <f>IFERROR(VLOOKUP(VENTAS[[#This Row],[Código del producto Vendido]],STOCK[],25,FALSE),"-")</f>
        <v>Recibido Freddy 12Mayo</v>
      </c>
      <c r="E579" s="4" t="s">
        <v>850</v>
      </c>
      <c r="F579" s="2" t="str">
        <f>IFERROR(VLOOKUP(VENTAS[[#This Row],[Código del producto Vendido]],STOCK[],5,FALSE),"-")</f>
        <v>Top Cisne Blanco</v>
      </c>
      <c r="G579" s="2">
        <v>1</v>
      </c>
      <c r="H579" s="6">
        <v>12</v>
      </c>
      <c r="I579" s="6">
        <f>VENTAS[[#This Row],[Cantidad]]*VENTAS[[#This Row],[Precio Venta]]</f>
        <v>12</v>
      </c>
      <c r="J579" s="6">
        <f>IF(VENTAS[[#This Row],[Nombre del Gestor]]&gt;1,  VENTAS[[#This Row],[Total]]*10%, 0)</f>
        <v>0</v>
      </c>
      <c r="K579" s="6">
        <f>IFERROR(VLOOKUP(VENTAS[[#This Row],[Código del producto Vendido]],STOCK[],16,FALSE)*VENTAS[[#This Row],[Cantidad]] + VLOOKUP(VENTAS[[#This Row],[Código del producto Vendido]],STOCK[],19,FALSE)*VENTAS[[#This Row],[Cantidad]],VENTAS[[#This Row],[Total]])</f>
        <v>7.9731818181818177</v>
      </c>
      <c r="L579" s="6">
        <f>VENTAS[[#This Row],[Total]]-VENTAS[[#This Row],[Comisión 10%]]-VENTAS[[#This Row],[Costo SIN Comision]]</f>
        <v>4.0268181818181823</v>
      </c>
      <c r="M579" s="6"/>
    </row>
    <row r="580" spans="1:13" ht="14" x14ac:dyDescent="0.15">
      <c r="A580" s="22" t="s">
        <v>1383</v>
      </c>
      <c r="B580">
        <f>IFERROR(VLOOKUP(VENTAS[[#This Row],[Código del producto Vendido]],STOCK[],25,FALSE),"-")</f>
        <v>0</v>
      </c>
      <c r="E580" s="4" t="s">
        <v>587</v>
      </c>
      <c r="F580" s="2" t="str">
        <f>IFERROR(VLOOKUP(VENTAS[[#This Row],[Código del producto Vendido]],STOCK[],5,FALSE),"-")</f>
        <v>Jeans de pierna recta desgarro</v>
      </c>
      <c r="G580" s="2">
        <v>1</v>
      </c>
      <c r="H580" s="6">
        <v>30</v>
      </c>
      <c r="I580" s="6">
        <f>VENTAS[[#This Row],[Cantidad]]*VENTAS[[#This Row],[Precio Venta]]</f>
        <v>30</v>
      </c>
      <c r="J580" s="6">
        <f>IF(VENTAS[[#This Row],[Nombre del Gestor]]&gt;1,  VENTAS[[#This Row],[Total]]*10%, 0)</f>
        <v>0</v>
      </c>
      <c r="K580" s="6">
        <f>IFERROR(VLOOKUP(VENTAS[[#This Row],[Código del producto Vendido]],STOCK[],16,FALSE)*VENTAS[[#This Row],[Cantidad]] + VLOOKUP(VENTAS[[#This Row],[Código del producto Vendido]],STOCK[],19,FALSE)*VENTAS[[#This Row],[Cantidad]],VENTAS[[#This Row],[Total]])</f>
        <v>18.686666666666667</v>
      </c>
      <c r="L580" s="6">
        <f>VENTAS[[#This Row],[Total]]-VENTAS[[#This Row],[Comisión 10%]]-VENTAS[[#This Row],[Costo SIN Comision]]</f>
        <v>11.313333333333333</v>
      </c>
      <c r="M580" s="6"/>
    </row>
    <row r="581" spans="1:13" ht="14" x14ac:dyDescent="0.15">
      <c r="A581" s="22" t="s">
        <v>1383</v>
      </c>
      <c r="B581" t="str">
        <f>IFERROR(VLOOKUP(VENTAS[[#This Row],[Código del producto Vendido]],STOCK[],25,FALSE),"-")</f>
        <v>Yenma 19 Mayo</v>
      </c>
      <c r="E581" s="4" t="s">
        <v>612</v>
      </c>
      <c r="F581" s="2" t="str">
        <f>IFERROR(VLOOKUP(VENTAS[[#This Row],[Código del producto Vendido]],STOCK[],5,FALSE),"-")</f>
        <v>Vestido slip abertura de espalda abierta de cuello desbocado</v>
      </c>
      <c r="G581" s="2">
        <v>1</v>
      </c>
      <c r="H581" s="6">
        <v>30</v>
      </c>
      <c r="I581" s="6">
        <f>VENTAS[[#This Row],[Cantidad]]*VENTAS[[#This Row],[Precio Venta]]</f>
        <v>30</v>
      </c>
      <c r="J581" s="6">
        <f>IF(VENTAS[[#This Row],[Nombre del Gestor]]&gt;1,  VENTAS[[#This Row],[Total]]*10%, 0)</f>
        <v>0</v>
      </c>
      <c r="K581" s="6">
        <f>IFERROR(VLOOKUP(VENTAS[[#This Row],[Código del producto Vendido]],STOCK[],16,FALSE)*VENTAS[[#This Row],[Cantidad]] + VLOOKUP(VENTAS[[#This Row],[Código del producto Vendido]],STOCK[],19,FALSE)*VENTAS[[#This Row],[Cantidad]],VENTAS[[#This Row],[Total]])</f>
        <v>16.486666666666665</v>
      </c>
      <c r="L581" s="6">
        <f>VENTAS[[#This Row],[Total]]-VENTAS[[#This Row],[Comisión 10%]]-VENTAS[[#This Row],[Costo SIN Comision]]</f>
        <v>13.513333333333335</v>
      </c>
      <c r="M581" s="6"/>
    </row>
    <row r="582" spans="1:13" ht="14" x14ac:dyDescent="0.15">
      <c r="A582" s="22" t="s">
        <v>1383</v>
      </c>
      <c r="B582" t="str">
        <f>IFERROR(VLOOKUP(VENTAS[[#This Row],[Código del producto Vendido]],STOCK[],25,FALSE),"-")</f>
        <v>recibido yenma correos 8mayo</v>
      </c>
      <c r="E582" s="4" t="s">
        <v>643</v>
      </c>
      <c r="F582" s="2" t="str">
        <f>IFERROR(VLOOKUP(VENTAS[[#This Row],[Código del producto Vendido]],STOCK[],5,FALSE),"-")</f>
        <v>Conjunto falda y blusa</v>
      </c>
      <c r="G582" s="2">
        <v>1</v>
      </c>
      <c r="H582" s="6">
        <v>45</v>
      </c>
      <c r="I582" s="6">
        <f>VENTAS[[#This Row],[Cantidad]]*VENTAS[[#This Row],[Precio Venta]]</f>
        <v>45</v>
      </c>
      <c r="J582" s="6">
        <f>IF(VENTAS[[#This Row],[Nombre del Gestor]]&gt;1,  VENTAS[[#This Row],[Total]]*10%, 0)</f>
        <v>0</v>
      </c>
      <c r="K582" s="6">
        <f>IFERROR(VLOOKUP(VENTAS[[#This Row],[Código del producto Vendido]],STOCK[],16,FALSE)*VENTAS[[#This Row],[Cantidad]] + VLOOKUP(VENTAS[[#This Row],[Código del producto Vendido]],STOCK[],19,FALSE)*VENTAS[[#This Row],[Cantidad]],VENTAS[[#This Row],[Total]])</f>
        <v>19.153333333333336</v>
      </c>
      <c r="L582" s="6">
        <f>VENTAS[[#This Row],[Total]]-VENTAS[[#This Row],[Comisión 10%]]-VENTAS[[#This Row],[Costo SIN Comision]]</f>
        <v>25.846666666666664</v>
      </c>
      <c r="M582" s="6"/>
    </row>
    <row r="583" spans="1:13" ht="14" x14ac:dyDescent="0.15">
      <c r="A583" s="22" t="s">
        <v>1383</v>
      </c>
      <c r="B583">
        <f>IFERROR(VLOOKUP(VENTAS[[#This Row],[Código del producto Vendido]],STOCK[],25,FALSE),"-")</f>
        <v>0</v>
      </c>
      <c r="E583" s="4" t="s">
        <v>691</v>
      </c>
      <c r="F583" s="2" t="str">
        <f>IFERROR(VLOOKUP(VENTAS[[#This Row],[Código del producto Vendido]],STOCK[],5,FALSE),"-")</f>
        <v xml:space="preserve">Top corto de cuello cuadrado </v>
      </c>
      <c r="G583" s="2">
        <v>1</v>
      </c>
      <c r="H583" s="6">
        <v>12</v>
      </c>
      <c r="I583" s="6">
        <f>VENTAS[[#This Row],[Cantidad]]*VENTAS[[#This Row],[Precio Venta]]</f>
        <v>12</v>
      </c>
      <c r="J583" s="6">
        <f>IF(VENTAS[[#This Row],[Nombre del Gestor]]&gt;1,  VENTAS[[#This Row],[Total]]*10%, 0)</f>
        <v>0</v>
      </c>
      <c r="K583" s="6">
        <f>IFERROR(VLOOKUP(VENTAS[[#This Row],[Código del producto Vendido]],STOCK[],16,FALSE)*VENTAS[[#This Row],[Cantidad]] + VLOOKUP(VENTAS[[#This Row],[Código del producto Vendido]],STOCK[],19,FALSE)*VENTAS[[#This Row],[Cantidad]],VENTAS[[#This Row],[Total]])</f>
        <v>7.4344444444444449</v>
      </c>
      <c r="L583" s="6">
        <f>VENTAS[[#This Row],[Total]]-VENTAS[[#This Row],[Comisión 10%]]-VENTAS[[#This Row],[Costo SIN Comision]]</f>
        <v>4.5655555555555551</v>
      </c>
      <c r="M583" s="6"/>
    </row>
    <row r="584" spans="1:13" ht="14" x14ac:dyDescent="0.15">
      <c r="A584" s="22" t="s">
        <v>1383</v>
      </c>
      <c r="B584">
        <f>IFERROR(VLOOKUP(VENTAS[[#This Row],[Código del producto Vendido]],STOCK[],25,FALSE),"-")</f>
        <v>0</v>
      </c>
      <c r="E584" s="4" t="s">
        <v>705</v>
      </c>
      <c r="F584" s="2" t="str">
        <f>IFERROR(VLOOKUP(VENTAS[[#This Row],[Código del producto Vendido]],STOCK[],5,FALSE),"-")</f>
        <v xml:space="preserve">Bolsa cuadrada mini geométrico </v>
      </c>
      <c r="G584" s="2">
        <v>1</v>
      </c>
      <c r="H584" s="6">
        <v>0</v>
      </c>
      <c r="I584" s="6">
        <f>VENTAS[[#This Row],[Cantidad]]*VENTAS[[#This Row],[Precio Venta]]</f>
        <v>0</v>
      </c>
      <c r="J584" s="6">
        <f>IF(VENTAS[[#This Row],[Nombre del Gestor]]&gt;1,  VENTAS[[#This Row],[Total]]*10%, 0)</f>
        <v>0</v>
      </c>
      <c r="K584" s="6">
        <f>IFERROR(VLOOKUP(VENTAS[[#This Row],[Código del producto Vendido]],STOCK[],16,FALSE)*VENTAS[[#This Row],[Cantidad]] + VLOOKUP(VENTAS[[#This Row],[Código del producto Vendido]],STOCK[],19,FALSE)*VENTAS[[#This Row],[Cantidad]],VENTAS[[#This Row],[Total]])</f>
        <v>6.3377777777777773</v>
      </c>
      <c r="L584" s="6">
        <f>VENTAS[[#This Row],[Total]]-VENTAS[[#This Row],[Comisión 10%]]-VENTAS[[#This Row],[Costo SIN Comision]]</f>
        <v>-6.3377777777777773</v>
      </c>
      <c r="M584" s="6"/>
    </row>
    <row r="585" spans="1:13" ht="14" x14ac:dyDescent="0.15">
      <c r="A585" s="22" t="s">
        <v>1383</v>
      </c>
      <c r="B585">
        <f>IFERROR(VLOOKUP(VENTAS[[#This Row],[Código del producto Vendido]],STOCK[],25,FALSE),"-")</f>
        <v>0</v>
      </c>
      <c r="E585" s="4" t="s">
        <v>718</v>
      </c>
      <c r="F585" s="2" t="str">
        <f>IFERROR(VLOOKUP(VENTAS[[#This Row],[Código del producto Vendido]],STOCK[],5,FALSE),"-")</f>
        <v>Calcetines unicolor</v>
      </c>
      <c r="G585" s="2">
        <v>8</v>
      </c>
      <c r="H585" s="6">
        <v>1.5</v>
      </c>
      <c r="I585" s="6">
        <f>VENTAS[[#This Row],[Cantidad]]*VENTAS[[#This Row],[Precio Venta]]</f>
        <v>12</v>
      </c>
      <c r="J585" s="6">
        <f>IF(VENTAS[[#This Row],[Nombre del Gestor]]&gt;1,  VENTAS[[#This Row],[Total]]*10%, 0)</f>
        <v>0</v>
      </c>
      <c r="K585" s="6">
        <f>IFERROR(VLOOKUP(VENTAS[[#This Row],[Código del producto Vendido]],STOCK[],16,FALSE)*VENTAS[[#This Row],[Cantidad]] + VLOOKUP(VENTAS[[#This Row],[Código del producto Vendido]],STOCK[],19,FALSE)*VENTAS[[#This Row],[Cantidad]],VENTAS[[#This Row],[Total]])</f>
        <v>6.7555555555555555</v>
      </c>
      <c r="L585" s="6">
        <f>VENTAS[[#This Row],[Total]]-VENTAS[[#This Row],[Comisión 10%]]-VENTAS[[#This Row],[Costo SIN Comision]]</f>
        <v>5.2444444444444445</v>
      </c>
      <c r="M585" s="6"/>
    </row>
    <row r="586" spans="1:13" ht="14" x14ac:dyDescent="0.15">
      <c r="A586" s="22" t="s">
        <v>1383</v>
      </c>
      <c r="B586">
        <f>IFERROR(VLOOKUP(VENTAS[[#This Row],[Código del producto Vendido]],STOCK[],25,FALSE),"-")</f>
        <v>0</v>
      </c>
      <c r="E586" s="4" t="s">
        <v>749</v>
      </c>
      <c r="F586" s="2" t="str">
        <f>IFERROR(VLOOKUP(VENTAS[[#This Row],[Código del producto Vendido]],STOCK[],5,FALSE),"-")</f>
        <v>Vestido vaporoso</v>
      </c>
      <c r="G586" s="2">
        <v>1</v>
      </c>
      <c r="H586" s="6">
        <v>16</v>
      </c>
      <c r="I586" s="6">
        <f>VENTAS[[#This Row],[Cantidad]]*VENTAS[[#This Row],[Precio Venta]]</f>
        <v>16</v>
      </c>
      <c r="J586" s="6">
        <f>IF(VENTAS[[#This Row],[Nombre del Gestor]]&gt;1,  VENTAS[[#This Row],[Total]]*10%, 0)</f>
        <v>0</v>
      </c>
      <c r="K586" s="6">
        <f>IFERROR(VLOOKUP(VENTAS[[#This Row],[Código del producto Vendido]],STOCK[],16,FALSE)*VENTAS[[#This Row],[Cantidad]] + VLOOKUP(VENTAS[[#This Row],[Código del producto Vendido]],STOCK[],19,FALSE)*VENTAS[[#This Row],[Cantidad]],VENTAS[[#This Row],[Total]])</f>
        <v>10.722222222222221</v>
      </c>
      <c r="L586" s="6">
        <f>VENTAS[[#This Row],[Total]]-VENTAS[[#This Row],[Comisión 10%]]-VENTAS[[#This Row],[Costo SIN Comision]]</f>
        <v>5.2777777777777786</v>
      </c>
      <c r="M586" s="6"/>
    </row>
    <row r="587" spans="1:13" ht="14" x14ac:dyDescent="0.15">
      <c r="A587" s="22" t="s">
        <v>1383</v>
      </c>
      <c r="B587">
        <f>IFERROR(VLOOKUP(VENTAS[[#This Row],[Código del producto Vendido]],STOCK[],25,FALSE),"-")</f>
        <v>0</v>
      </c>
      <c r="E587" s="4" t="s">
        <v>216</v>
      </c>
      <c r="F587" s="2" t="str">
        <f>IFERROR(VLOOKUP(VENTAS[[#This Row],[Código del producto Vendido]],STOCK[],5,FALSE),"-")</f>
        <v>Top acanalado sin mangas</v>
      </c>
      <c r="G587" s="2">
        <v>1</v>
      </c>
      <c r="H587" s="6">
        <v>12</v>
      </c>
      <c r="I587" s="6">
        <f>VENTAS[[#This Row],[Cantidad]]*VENTAS[[#This Row],[Precio Venta]]</f>
        <v>12</v>
      </c>
      <c r="J587" s="6">
        <f>IF(VENTAS[[#This Row],[Nombre del Gestor]]&gt;1,  VENTAS[[#This Row],[Total]]*10%, 0)</f>
        <v>0</v>
      </c>
      <c r="K587" s="6">
        <f>IFERROR(VLOOKUP(VENTAS[[#This Row],[Código del producto Vendido]],STOCK[],16,FALSE)*VENTAS[[#This Row],[Cantidad]] + VLOOKUP(VENTAS[[#This Row],[Código del producto Vendido]],STOCK[],19,FALSE)*VENTAS[[#This Row],[Cantidad]],VENTAS[[#This Row],[Total]])</f>
        <v>5.0222222222222221</v>
      </c>
      <c r="L587" s="6">
        <f>VENTAS[[#This Row],[Total]]-VENTAS[[#This Row],[Comisión 10%]]-VENTAS[[#This Row],[Costo SIN Comision]]</f>
        <v>6.9777777777777779</v>
      </c>
      <c r="M587" s="6"/>
    </row>
    <row r="588" spans="1:13" ht="14" x14ac:dyDescent="0.15">
      <c r="A588" s="22" t="s">
        <v>1383</v>
      </c>
      <c r="B588">
        <f>IFERROR(VLOOKUP(VENTAS[[#This Row],[Código del producto Vendido]],STOCK[],25,FALSE),"-")</f>
        <v>0</v>
      </c>
      <c r="E588" t="s">
        <v>786</v>
      </c>
      <c r="F588" s="2" t="str">
        <f>IFERROR(VLOOKUP(VENTAS[[#This Row],[Código del producto Vendido]],STOCK[],5,FALSE),"-")</f>
        <v>Sostén Push-up</v>
      </c>
      <c r="G588" s="2">
        <v>1</v>
      </c>
      <c r="H588" s="6">
        <v>12</v>
      </c>
      <c r="I588" s="6">
        <f>VENTAS[[#This Row],[Cantidad]]*VENTAS[[#This Row],[Precio Venta]]</f>
        <v>12</v>
      </c>
      <c r="J588" s="6">
        <f>IF(VENTAS[[#This Row],[Nombre del Gestor]]&gt;1,  VENTAS[[#This Row],[Total]]*10%, 0)</f>
        <v>0</v>
      </c>
      <c r="K588" s="6">
        <f>IFERROR(VLOOKUP(VENTAS[[#This Row],[Código del producto Vendido]],STOCK[],16,FALSE)*VENTAS[[#This Row],[Cantidad]] + VLOOKUP(VENTAS[[#This Row],[Código del producto Vendido]],STOCK[],19,FALSE)*VENTAS[[#This Row],[Cantidad]],VENTAS[[#This Row],[Total]])</f>
        <v>11.133333333333335</v>
      </c>
      <c r="L588" s="6">
        <f>VENTAS[[#This Row],[Total]]-VENTAS[[#This Row],[Comisión 10%]]-VENTAS[[#This Row],[Costo SIN Comision]]</f>
        <v>0.86666666666666536</v>
      </c>
      <c r="M588" s="6"/>
    </row>
    <row r="589" spans="1:13" ht="14" x14ac:dyDescent="0.15">
      <c r="A589" s="22" t="s">
        <v>1383</v>
      </c>
      <c r="B589">
        <f>IFERROR(VLOOKUP(VENTAS[[#This Row],[Código del producto Vendido]],STOCK[],25,FALSE),"-")</f>
        <v>0</v>
      </c>
      <c r="E589" s="4" t="s">
        <v>826</v>
      </c>
      <c r="F589" s="2" t="str">
        <f>IFERROR(VLOOKUP(VENTAS[[#This Row],[Código del producto Vendido]],STOCK[],5,FALSE),"-")</f>
        <v>Rubor rosa</v>
      </c>
      <c r="G589" s="2">
        <v>1</v>
      </c>
      <c r="H589" s="6">
        <v>0</v>
      </c>
      <c r="I589" s="6">
        <f>VENTAS[[#This Row],[Cantidad]]*VENTAS[[#This Row],[Precio Venta]]</f>
        <v>0</v>
      </c>
      <c r="J589" s="6">
        <f>IF(VENTAS[[#This Row],[Nombre del Gestor]]&gt;1,  VENTAS[[#This Row],[Total]]*10%, 0)</f>
        <v>0</v>
      </c>
      <c r="K589" s="6">
        <f>IFERROR(VLOOKUP(VENTAS[[#This Row],[Código del producto Vendido]],STOCK[],16,FALSE)*VENTAS[[#This Row],[Cantidad]] + VLOOKUP(VENTAS[[#This Row],[Código del producto Vendido]],STOCK[],19,FALSE)*VENTAS[[#This Row],[Cantidad]],VENTAS[[#This Row],[Total]])</f>
        <v>4.3333333333333339</v>
      </c>
      <c r="L589" s="6">
        <f>VENTAS[[#This Row],[Total]]-VENTAS[[#This Row],[Comisión 10%]]-VENTAS[[#This Row],[Costo SIN Comision]]</f>
        <v>-4.3333333333333339</v>
      </c>
      <c r="M589" s="6"/>
    </row>
    <row r="590" spans="1:13" ht="14" x14ac:dyDescent="0.15">
      <c r="A590" s="22" t="s">
        <v>1383</v>
      </c>
      <c r="B590">
        <f>IFERROR(VLOOKUP(VENTAS[[#This Row],[Código del producto Vendido]],STOCK[],25,FALSE),"-")</f>
        <v>0</v>
      </c>
      <c r="E590" s="4" t="s">
        <v>827</v>
      </c>
      <c r="F590" s="2" t="str">
        <f>IFERROR(VLOOKUP(VENTAS[[#This Row],[Código del producto Vendido]],STOCK[],5,FALSE),"-")</f>
        <v>Vestido pasión</v>
      </c>
      <c r="G590" s="2">
        <v>1</v>
      </c>
      <c r="H590" s="6">
        <v>35</v>
      </c>
      <c r="I590" s="6">
        <f>VENTAS[[#This Row],[Cantidad]]*VENTAS[[#This Row],[Precio Venta]]</f>
        <v>35</v>
      </c>
      <c r="J590" s="6">
        <f>IF(VENTAS[[#This Row],[Nombre del Gestor]]&gt;1,  VENTAS[[#This Row],[Total]]*10%, 0)</f>
        <v>0</v>
      </c>
      <c r="K590" s="6">
        <f>IFERROR(VLOOKUP(VENTAS[[#This Row],[Código del producto Vendido]],STOCK[],16,FALSE)*VENTAS[[#This Row],[Cantidad]] + VLOOKUP(VENTAS[[#This Row],[Código del producto Vendido]],STOCK[],19,FALSE)*VENTAS[[#This Row],[Cantidad]],VENTAS[[#This Row],[Total]])</f>
        <v>26.388888888888889</v>
      </c>
      <c r="L590" s="6">
        <f>VENTAS[[#This Row],[Total]]-VENTAS[[#This Row],[Comisión 10%]]-VENTAS[[#This Row],[Costo SIN Comision]]</f>
        <v>8.6111111111111107</v>
      </c>
      <c r="M590" s="6"/>
    </row>
    <row r="591" spans="1:13" ht="14" x14ac:dyDescent="0.15">
      <c r="A591" s="22" t="s">
        <v>1383</v>
      </c>
      <c r="B591">
        <f>IFERROR(VLOOKUP(VENTAS[[#This Row],[Código del producto Vendido]],STOCK[],25,FALSE),"-")</f>
        <v>0</v>
      </c>
      <c r="E591" s="4" t="s">
        <v>975</v>
      </c>
      <c r="F591" s="2" t="str">
        <f>IFERROR(VLOOKUP(VENTAS[[#This Row],[Código del producto Vendido]],STOCK[],5,FALSE),"-")</f>
        <v>Brasier de encaje_Negro Unitalla</v>
      </c>
      <c r="G591" s="2">
        <v>1</v>
      </c>
      <c r="H591" s="6">
        <v>7</v>
      </c>
      <c r="I591" s="6">
        <f>VENTAS[[#This Row],[Cantidad]]*VENTAS[[#This Row],[Precio Venta]]</f>
        <v>7</v>
      </c>
      <c r="J591" s="6">
        <f>IF(VENTAS[[#This Row],[Nombre del Gestor]]&gt;1,  VENTAS[[#This Row],[Total]]*10%, 0)</f>
        <v>0</v>
      </c>
      <c r="K591" s="6">
        <f>IFERROR(VLOOKUP(VENTAS[[#This Row],[Código del producto Vendido]],STOCK[],16,FALSE)*VENTAS[[#This Row],[Cantidad]] + VLOOKUP(VENTAS[[#This Row],[Código del producto Vendido]],STOCK[],19,FALSE)*VENTAS[[#This Row],[Cantidad]],VENTAS[[#This Row],[Total]])</f>
        <v>3.7111111111111112</v>
      </c>
      <c r="L591" s="6">
        <f>VENTAS[[#This Row],[Total]]-VENTAS[[#This Row],[Comisión 10%]]-VENTAS[[#This Row],[Costo SIN Comision]]</f>
        <v>3.2888888888888888</v>
      </c>
      <c r="M591" s="6"/>
    </row>
    <row r="592" spans="1:13" ht="14" x14ac:dyDescent="0.15">
      <c r="A592" s="22" t="s">
        <v>1383</v>
      </c>
      <c r="B592">
        <f>IFERROR(VLOOKUP(VENTAS[[#This Row],[Código del producto Vendido]],STOCK[],25,FALSE),"-")</f>
        <v>0</v>
      </c>
      <c r="E592" s="4" t="s">
        <v>868</v>
      </c>
      <c r="F592" s="2" t="str">
        <f>IFERROR(VLOOKUP(VENTAS[[#This Row],[Código del producto Vendido]],STOCK[],5,FALSE),"-")</f>
        <v>Falda de trabajo</v>
      </c>
      <c r="G592" s="2">
        <v>1</v>
      </c>
      <c r="H592" s="6">
        <v>15</v>
      </c>
      <c r="I592" s="6">
        <f>VENTAS[[#This Row],[Cantidad]]*VENTAS[[#This Row],[Precio Venta]]</f>
        <v>15</v>
      </c>
      <c r="J592" s="6">
        <f>IF(VENTAS[[#This Row],[Nombre del Gestor]]&gt;1,  VENTAS[[#This Row],[Total]]*10%, 0)</f>
        <v>0</v>
      </c>
      <c r="K592" s="6">
        <f>IFERROR(VLOOKUP(VENTAS[[#This Row],[Código del producto Vendido]],STOCK[],16,FALSE)*VENTAS[[#This Row],[Cantidad]] + VLOOKUP(VENTAS[[#This Row],[Código del producto Vendido]],STOCK[],19,FALSE)*VENTAS[[#This Row],[Cantidad]],VENTAS[[#This Row],[Total]])</f>
        <v>7.7486363636363631</v>
      </c>
      <c r="L592" s="6">
        <f>VENTAS[[#This Row],[Total]]-VENTAS[[#This Row],[Comisión 10%]]-VENTAS[[#This Row],[Costo SIN Comision]]</f>
        <v>7.2513636363636369</v>
      </c>
      <c r="M592" s="6"/>
    </row>
    <row r="593" spans="1:13" ht="14" x14ac:dyDescent="0.15">
      <c r="A593" s="22" t="s">
        <v>1383</v>
      </c>
      <c r="B593">
        <f>IFERROR(VLOOKUP(VENTAS[[#This Row],[Código del producto Vendido]],STOCK[],25,FALSE),"-")</f>
        <v>0</v>
      </c>
      <c r="E593" s="4" t="s">
        <v>881</v>
      </c>
      <c r="F593" s="2" t="str">
        <f>IFERROR(VLOOKUP(VENTAS[[#This Row],[Código del producto Vendido]],STOCK[],5,FALSE),"-")</f>
        <v>Pantalón business básico</v>
      </c>
      <c r="G593" s="2">
        <v>1</v>
      </c>
      <c r="H593" s="6">
        <v>30</v>
      </c>
      <c r="I593" s="6">
        <f>VENTAS[[#This Row],[Cantidad]]*VENTAS[[#This Row],[Precio Venta]]</f>
        <v>30</v>
      </c>
      <c r="J593" s="6">
        <f>IF(VENTAS[[#This Row],[Nombre del Gestor]]&gt;1,  VENTAS[[#This Row],[Total]]*10%, 0)</f>
        <v>0</v>
      </c>
      <c r="K593" s="6">
        <f>IFERROR(VLOOKUP(VENTAS[[#This Row],[Código del producto Vendido]],STOCK[],16,FALSE)*VENTAS[[#This Row],[Cantidad]] + VLOOKUP(VENTAS[[#This Row],[Código del producto Vendido]],STOCK[],19,FALSE)*VENTAS[[#This Row],[Cantidad]],VENTAS[[#This Row],[Total]])</f>
        <v>21.372272727272726</v>
      </c>
      <c r="L593" s="6">
        <f>VENTAS[[#This Row],[Total]]-VENTAS[[#This Row],[Comisión 10%]]-VENTAS[[#This Row],[Costo SIN Comision]]</f>
        <v>8.6277272727272738</v>
      </c>
      <c r="M593" s="6"/>
    </row>
    <row r="594" spans="1:13" ht="14" x14ac:dyDescent="0.15">
      <c r="A594" s="22" t="s">
        <v>1383</v>
      </c>
      <c r="B594" t="str">
        <f>IFERROR(VLOOKUP(VENTAS[[#This Row],[Código del producto Vendido]],STOCK[],25,FALSE),"-")</f>
        <v>Recibido Freddy 24Mayo</v>
      </c>
      <c r="E594" s="4" t="s">
        <v>903</v>
      </c>
      <c r="F594" s="2" t="str">
        <f>IFERROR(VLOOKUP(VENTAS[[#This Row],[Código del producto Vendido]],STOCK[],5,FALSE),"-")</f>
        <v>Set de sujetador con tira ajustable 2 paquetes</v>
      </c>
      <c r="G594" s="2">
        <v>1</v>
      </c>
      <c r="H594" s="6">
        <v>15</v>
      </c>
      <c r="I594" s="6">
        <f>VENTAS[[#This Row],[Cantidad]]*VENTAS[[#This Row],[Precio Venta]]</f>
        <v>15</v>
      </c>
      <c r="J594" s="6">
        <f>IF(VENTAS[[#This Row],[Nombre del Gestor]]&gt;1,  VENTAS[[#This Row],[Total]]*10%, 0)</f>
        <v>0</v>
      </c>
      <c r="K594" s="6">
        <f>IFERROR(VLOOKUP(VENTAS[[#This Row],[Código del producto Vendido]],STOCK[],16,FALSE)*VENTAS[[#This Row],[Cantidad]] + VLOOKUP(VENTAS[[#This Row],[Código del producto Vendido]],STOCK[],19,FALSE)*VENTAS[[#This Row],[Cantidad]],VENTAS[[#This Row],[Total]])</f>
        <v>7.6988636363636358</v>
      </c>
      <c r="L594" s="6">
        <f>VENTAS[[#This Row],[Total]]-VENTAS[[#This Row],[Comisión 10%]]-VENTAS[[#This Row],[Costo SIN Comision]]</f>
        <v>7.3011363636363642</v>
      </c>
      <c r="M594" s="6"/>
    </row>
    <row r="595" spans="1:13" ht="14" x14ac:dyDescent="0.15">
      <c r="A595" s="22" t="s">
        <v>1383</v>
      </c>
      <c r="B595" t="str">
        <f>IFERROR(VLOOKUP(VENTAS[[#This Row],[Código del producto Vendido]],STOCK[],25,FALSE),"-")</f>
        <v>Recibido Freddy 12Mayo</v>
      </c>
      <c r="E595" s="4" t="s">
        <v>911</v>
      </c>
      <c r="F595" s="2" t="str">
        <f>IFERROR(VLOOKUP(VENTAS[[#This Row],[Código del producto Vendido]],STOCK[],5,FALSE),"-")</f>
        <v>Sujetador Básico</v>
      </c>
      <c r="G595" s="2">
        <v>1</v>
      </c>
      <c r="H595" s="6">
        <v>12</v>
      </c>
      <c r="I595" s="6">
        <f>VENTAS[[#This Row],[Cantidad]]*VENTAS[[#This Row],[Precio Venta]]</f>
        <v>12</v>
      </c>
      <c r="J595" s="6">
        <f>IF(VENTAS[[#This Row],[Nombre del Gestor]]&gt;1,  VENTAS[[#This Row],[Total]]*10%, 0)</f>
        <v>0</v>
      </c>
      <c r="K595" s="6">
        <f>IFERROR(VLOOKUP(VENTAS[[#This Row],[Código del producto Vendido]],STOCK[],16,FALSE)*VENTAS[[#This Row],[Cantidad]] + VLOOKUP(VENTAS[[#This Row],[Código del producto Vendido]],STOCK[],19,FALSE)*VENTAS[[#This Row],[Cantidad]],VENTAS[[#This Row],[Total]])</f>
        <v>3.8034090909090907</v>
      </c>
      <c r="L595" s="6">
        <f>VENTAS[[#This Row],[Total]]-VENTAS[[#This Row],[Comisión 10%]]-VENTAS[[#This Row],[Costo SIN Comision]]</f>
        <v>8.1965909090909097</v>
      </c>
      <c r="M595" s="6"/>
    </row>
    <row r="596" spans="1:13" ht="14" x14ac:dyDescent="0.15">
      <c r="A596" s="22" t="s">
        <v>1383</v>
      </c>
      <c r="B596">
        <f>IFERROR(VLOOKUP(VENTAS[[#This Row],[Código del producto Vendido]],STOCK[],25,FALSE),"-")</f>
        <v>0</v>
      </c>
      <c r="E596" s="4" t="s">
        <v>921</v>
      </c>
      <c r="F596" s="2" t="str">
        <f>IFERROR(VLOOKUP(VENTAS[[#This Row],[Código del producto Vendido]],STOCK[],5,FALSE),"-")</f>
        <v>Pantaloneta Camel</v>
      </c>
      <c r="G596" s="2">
        <v>1</v>
      </c>
      <c r="H596" s="6">
        <v>30</v>
      </c>
      <c r="I596" s="6">
        <f>VENTAS[[#This Row],[Cantidad]]*VENTAS[[#This Row],[Precio Venta]]</f>
        <v>30</v>
      </c>
      <c r="J596" s="6">
        <f>IF(VENTAS[[#This Row],[Nombre del Gestor]]&gt;1,  VENTAS[[#This Row],[Total]]*10%, 0)</f>
        <v>0</v>
      </c>
      <c r="K596" s="6">
        <f>IFERROR(VLOOKUP(VENTAS[[#This Row],[Código del producto Vendido]],STOCK[],16,FALSE)*VENTAS[[#This Row],[Cantidad]] + VLOOKUP(VENTAS[[#This Row],[Código del producto Vendido]],STOCK[],19,FALSE)*VENTAS[[#This Row],[Cantidad]],VENTAS[[#This Row],[Total]])</f>
        <v>18.647727272727273</v>
      </c>
      <c r="L596" s="6">
        <f>VENTAS[[#This Row],[Total]]-VENTAS[[#This Row],[Comisión 10%]]-VENTAS[[#This Row],[Costo SIN Comision]]</f>
        <v>11.352272727272727</v>
      </c>
      <c r="M596" s="6"/>
    </row>
    <row r="597" spans="1:13" ht="14" x14ac:dyDescent="0.15">
      <c r="A597" s="22" t="s">
        <v>1383</v>
      </c>
      <c r="B597">
        <f>IFERROR(VLOOKUP(VENTAS[[#This Row],[Código del producto Vendido]],STOCK[],25,FALSE),"-")</f>
        <v>0</v>
      </c>
      <c r="E597" s="4" t="s">
        <v>1112</v>
      </c>
      <c r="F597" s="2" t="str">
        <f>IFERROR(VLOOKUP(VENTAS[[#This Row],[Código del producto Vendido]],STOCK[],5,FALSE),"-")</f>
        <v>Blazer Crema</v>
      </c>
      <c r="G597" s="2">
        <v>1</v>
      </c>
      <c r="H597" s="6">
        <v>40</v>
      </c>
      <c r="I597" s="6">
        <f>VENTAS[[#This Row],[Cantidad]]*VENTAS[[#This Row],[Precio Venta]]</f>
        <v>40</v>
      </c>
      <c r="J597" s="6">
        <f>IF(VENTAS[[#This Row],[Nombre del Gestor]]&gt;1,  VENTAS[[#This Row],[Total]]*10%, 0)</f>
        <v>0</v>
      </c>
      <c r="K597" s="6">
        <f>IFERROR(VLOOKUP(VENTAS[[#This Row],[Código del producto Vendido]],STOCK[],16,FALSE)*VENTAS[[#This Row],[Cantidad]] + VLOOKUP(VENTAS[[#This Row],[Código del producto Vendido]],STOCK[],19,FALSE)*VENTAS[[#This Row],[Cantidad]],VENTAS[[#This Row],[Total]])</f>
        <v>30</v>
      </c>
      <c r="L597" s="6">
        <f>VENTAS[[#This Row],[Total]]-VENTAS[[#This Row],[Comisión 10%]]-VENTAS[[#This Row],[Costo SIN Comision]]</f>
        <v>10</v>
      </c>
      <c r="M597" s="6"/>
    </row>
    <row r="598" spans="1:13" ht="14" x14ac:dyDescent="0.15">
      <c r="A598" s="22" t="s">
        <v>1383</v>
      </c>
      <c r="B598">
        <f>IFERROR(VLOOKUP(VENTAS[[#This Row],[Código del producto Vendido]],STOCK[],25,FALSE),"-")</f>
        <v>0</v>
      </c>
      <c r="E598" s="4" t="s">
        <v>1215</v>
      </c>
      <c r="F598" s="2" t="str">
        <f>IFERROR(VLOOKUP(VENTAS[[#This Row],[Código del producto Vendido]],STOCK[],5,FALSE),"-")</f>
        <v>Cardigan Amarillo</v>
      </c>
      <c r="G598" s="2">
        <v>1</v>
      </c>
      <c r="H598" s="6">
        <v>22</v>
      </c>
      <c r="I598" s="6">
        <f>VENTAS[[#This Row],[Cantidad]]*VENTAS[[#This Row],[Precio Venta]]</f>
        <v>22</v>
      </c>
      <c r="J598" s="6">
        <f>IF(VENTAS[[#This Row],[Nombre del Gestor]]&gt;1,  VENTAS[[#This Row],[Total]]*10%, 0)</f>
        <v>0</v>
      </c>
      <c r="K598" s="6">
        <f>IFERROR(VLOOKUP(VENTAS[[#This Row],[Código del producto Vendido]],STOCK[],16,FALSE)*VENTAS[[#This Row],[Cantidad]] + VLOOKUP(VENTAS[[#This Row],[Código del producto Vendido]],STOCK[],19,FALSE)*VENTAS[[#This Row],[Cantidad]],VENTAS[[#This Row],[Total]])</f>
        <v>15</v>
      </c>
      <c r="L598" s="6">
        <f>VENTAS[[#This Row],[Total]]-VENTAS[[#This Row],[Comisión 10%]]-VENTAS[[#This Row],[Costo SIN Comision]]</f>
        <v>7</v>
      </c>
      <c r="M598" s="6"/>
    </row>
    <row r="599" spans="1:13" ht="14" x14ac:dyDescent="0.15">
      <c r="A599" s="22" t="s">
        <v>1383</v>
      </c>
      <c r="B599">
        <f>IFERROR(VLOOKUP(VENTAS[[#This Row],[Código del producto Vendido]],STOCK[],25,FALSE),"-")</f>
        <v>0</v>
      </c>
      <c r="E599" s="4" t="s">
        <v>1216</v>
      </c>
      <c r="F599" s="2" t="str">
        <f>IFERROR(VLOOKUP(VENTAS[[#This Row],[Código del producto Vendido]],STOCK[],5,FALSE),"-")</f>
        <v>Cardigan Amarillo</v>
      </c>
      <c r="G599" s="2">
        <v>1</v>
      </c>
      <c r="H599" s="6">
        <v>22</v>
      </c>
      <c r="I599" s="6">
        <f>VENTAS[[#This Row],[Cantidad]]*VENTAS[[#This Row],[Precio Venta]]</f>
        <v>22</v>
      </c>
      <c r="J599" s="6">
        <f>IF(VENTAS[[#This Row],[Nombre del Gestor]]&gt;1,  VENTAS[[#This Row],[Total]]*10%, 0)</f>
        <v>0</v>
      </c>
      <c r="K599" s="6">
        <f>IFERROR(VLOOKUP(VENTAS[[#This Row],[Código del producto Vendido]],STOCK[],16,FALSE)*VENTAS[[#This Row],[Cantidad]] + VLOOKUP(VENTAS[[#This Row],[Código del producto Vendido]],STOCK[],19,FALSE)*VENTAS[[#This Row],[Cantidad]],VENTAS[[#This Row],[Total]])</f>
        <v>15</v>
      </c>
      <c r="L599" s="6">
        <f>VENTAS[[#This Row],[Total]]-VENTAS[[#This Row],[Comisión 10%]]-VENTAS[[#This Row],[Costo SIN Comision]]</f>
        <v>7</v>
      </c>
      <c r="M599" s="6"/>
    </row>
    <row r="600" spans="1:13" ht="14" x14ac:dyDescent="0.15">
      <c r="A600" s="22" t="s">
        <v>1383</v>
      </c>
      <c r="B600">
        <f>IFERROR(VLOOKUP(VENTAS[[#This Row],[Código del producto Vendido]],STOCK[],25,FALSE),"-")</f>
        <v>0</v>
      </c>
      <c r="E600" s="4" t="s">
        <v>1219</v>
      </c>
      <c r="F600" s="2" t="str">
        <f>IFERROR(VLOOKUP(VENTAS[[#This Row],[Código del producto Vendido]],STOCK[],5,FALSE),"-")</f>
        <v>Sweater rosa con mangas abiertas</v>
      </c>
      <c r="G600" s="2">
        <v>2</v>
      </c>
      <c r="H600" s="6">
        <v>22</v>
      </c>
      <c r="I600" s="6">
        <f>VENTAS[[#This Row],[Cantidad]]*VENTAS[[#This Row],[Precio Venta]]</f>
        <v>44</v>
      </c>
      <c r="J600" s="6">
        <f>IF(VENTAS[[#This Row],[Nombre del Gestor]]&gt;1,  VENTAS[[#This Row],[Total]]*10%, 0)</f>
        <v>0</v>
      </c>
      <c r="K600" s="6">
        <f>IFERROR(VLOOKUP(VENTAS[[#This Row],[Código del producto Vendido]],STOCK[],16,FALSE)*VENTAS[[#This Row],[Cantidad]] + VLOOKUP(VENTAS[[#This Row],[Código del producto Vendido]],STOCK[],19,FALSE)*VENTAS[[#This Row],[Cantidad]],VENTAS[[#This Row],[Total]])</f>
        <v>40</v>
      </c>
      <c r="L600" s="6">
        <f>VENTAS[[#This Row],[Total]]-VENTAS[[#This Row],[Comisión 10%]]-VENTAS[[#This Row],[Costo SIN Comision]]</f>
        <v>4</v>
      </c>
      <c r="M600" s="6"/>
    </row>
    <row r="601" spans="1:13" ht="14" x14ac:dyDescent="0.15">
      <c r="A601" s="22" t="s">
        <v>1383</v>
      </c>
      <c r="B601">
        <f>IFERROR(VLOOKUP(VENTAS[[#This Row],[Código del producto Vendido]],STOCK[],25,FALSE),"-")</f>
        <v>0</v>
      </c>
      <c r="E601" s="4" t="s">
        <v>1395</v>
      </c>
      <c r="F601" s="2" t="str">
        <f>IFERROR(VLOOKUP(VENTAS[[#This Row],[Código del producto Vendido]],STOCK[],5,FALSE),"-")</f>
        <v>Blazer azul Rey</v>
      </c>
      <c r="G601" s="2">
        <v>1</v>
      </c>
      <c r="H601" s="6">
        <v>40</v>
      </c>
      <c r="I601" s="6">
        <f>VENTAS[[#This Row],[Cantidad]]*VENTAS[[#This Row],[Precio Venta]]</f>
        <v>40</v>
      </c>
      <c r="J601" s="6">
        <f>IF(VENTAS[[#This Row],[Nombre del Gestor]]&gt;1,  VENTAS[[#This Row],[Total]]*10%, 0)</f>
        <v>0</v>
      </c>
      <c r="K601" s="6">
        <f>IFERROR(VLOOKUP(VENTAS[[#This Row],[Código del producto Vendido]],STOCK[],16,FALSE)*VENTAS[[#This Row],[Cantidad]] + VLOOKUP(VENTAS[[#This Row],[Código del producto Vendido]],STOCK[],19,FALSE)*VENTAS[[#This Row],[Cantidad]],VENTAS[[#This Row],[Total]])</f>
        <v>20</v>
      </c>
      <c r="L601" s="6">
        <f>VENTAS[[#This Row],[Total]]-VENTAS[[#This Row],[Comisión 10%]]-VENTAS[[#This Row],[Costo SIN Comision]]</f>
        <v>20</v>
      </c>
      <c r="M601" s="6"/>
    </row>
    <row r="602" spans="1:13" ht="14" x14ac:dyDescent="0.15">
      <c r="A602" s="22" t="s">
        <v>1383</v>
      </c>
      <c r="B602" t="str">
        <f>IFERROR(VLOOKUP(VENTAS[[#This Row],[Código del producto Vendido]],STOCK[],25,FALSE),"-")</f>
        <v>COMPRA F21</v>
      </c>
      <c r="E602" s="4" t="s">
        <v>1269</v>
      </c>
      <c r="F602" s="2" t="str">
        <f>IFERROR(VLOOKUP(VENTAS[[#This Row],[Código del producto Vendido]],STOCK[],5,FALSE),"-")</f>
        <v>Mocasín con herrajes</v>
      </c>
      <c r="G602" s="2">
        <v>1</v>
      </c>
      <c r="H602" s="6">
        <v>43</v>
      </c>
      <c r="I602" s="6">
        <f>VENTAS[[#This Row],[Cantidad]]*VENTAS[[#This Row],[Precio Venta]]</f>
        <v>43</v>
      </c>
      <c r="J602" s="6">
        <f>IF(VENTAS[[#This Row],[Nombre del Gestor]]&gt;1,  VENTAS[[#This Row],[Total]]*10%, 0)</f>
        <v>0</v>
      </c>
      <c r="K602" s="6">
        <f>IFERROR(VLOOKUP(VENTAS[[#This Row],[Código del producto Vendido]],STOCK[],16,FALSE)*VENTAS[[#This Row],[Cantidad]] + VLOOKUP(VENTAS[[#This Row],[Código del producto Vendido]],STOCK[],19,FALSE)*VENTAS[[#This Row],[Cantidad]],VENTAS[[#This Row],[Total]])</f>
        <v>27.49</v>
      </c>
      <c r="L602" s="6">
        <f>VENTAS[[#This Row],[Total]]-VENTAS[[#This Row],[Comisión 10%]]-VENTAS[[#This Row],[Costo SIN Comision]]</f>
        <v>15.510000000000002</v>
      </c>
      <c r="M602" s="6"/>
    </row>
    <row r="603" spans="1:13" ht="14" x14ac:dyDescent="0.15">
      <c r="A603" s="22" t="s">
        <v>1383</v>
      </c>
      <c r="B603" t="str">
        <f>IFERROR(VLOOKUP(VENTAS[[#This Row],[Código del producto Vendido]],STOCK[],25,FALSE),"-")</f>
        <v>COMPRA F21</v>
      </c>
      <c r="E603" s="4" t="s">
        <v>1290</v>
      </c>
      <c r="F603" s="2" t="str">
        <f>IFERROR(VLOOKUP(VENTAS[[#This Row],[Código del producto Vendido]],STOCK[],5,FALSE),"-")</f>
        <v>Mocasín con herrajes</v>
      </c>
      <c r="G603" s="2">
        <v>1</v>
      </c>
      <c r="H603" s="6">
        <v>43</v>
      </c>
      <c r="I603" s="6">
        <f>VENTAS[[#This Row],[Cantidad]]*VENTAS[[#This Row],[Precio Venta]]</f>
        <v>43</v>
      </c>
      <c r="J603" s="6">
        <f>IF(VENTAS[[#This Row],[Nombre del Gestor]]&gt;1,  VENTAS[[#This Row],[Total]]*10%, 0)</f>
        <v>0</v>
      </c>
      <c r="K603" s="6">
        <f>IFERROR(VLOOKUP(VENTAS[[#This Row],[Código del producto Vendido]],STOCK[],16,FALSE)*VENTAS[[#This Row],[Cantidad]] + VLOOKUP(VENTAS[[#This Row],[Código del producto Vendido]],STOCK[],19,FALSE)*VENTAS[[#This Row],[Cantidad]],VENTAS[[#This Row],[Total]])</f>
        <v>27.49</v>
      </c>
      <c r="L603" s="6">
        <f>VENTAS[[#This Row],[Total]]-VENTAS[[#This Row],[Comisión 10%]]-VENTAS[[#This Row],[Costo SIN Comision]]</f>
        <v>15.510000000000002</v>
      </c>
      <c r="M603" s="6"/>
    </row>
    <row r="604" spans="1:13" ht="14" x14ac:dyDescent="0.15">
      <c r="A604" s="22" t="s">
        <v>1383</v>
      </c>
      <c r="B604" t="str">
        <f>IFERROR(VLOOKUP(VENTAS[[#This Row],[Código del producto Vendido]],STOCK[],25,FALSE),"-")</f>
        <v>COMPRA F21</v>
      </c>
      <c r="E604" s="4" t="s">
        <v>1291</v>
      </c>
      <c r="F604" s="2" t="str">
        <f>IFERROR(VLOOKUP(VENTAS[[#This Row],[Código del producto Vendido]],STOCK[],5,FALSE),"-")</f>
        <v>Sandalias minimalistas de plataforma</v>
      </c>
      <c r="G604" s="2">
        <v>1</v>
      </c>
      <c r="H604" s="6">
        <v>30</v>
      </c>
      <c r="I604" s="6">
        <f>VENTAS[[#This Row],[Cantidad]]*VENTAS[[#This Row],[Precio Venta]]</f>
        <v>30</v>
      </c>
      <c r="J604" s="6">
        <f>IF(VENTAS[[#This Row],[Nombre del Gestor]]&gt;1,  VENTAS[[#This Row],[Total]]*10%, 0)</f>
        <v>0</v>
      </c>
      <c r="K604" s="6">
        <f>IFERROR(VLOOKUP(VENTAS[[#This Row],[Código del producto Vendido]],STOCK[],16,FALSE)*VENTAS[[#This Row],[Cantidad]] + VLOOKUP(VENTAS[[#This Row],[Código del producto Vendido]],STOCK[],19,FALSE)*VENTAS[[#This Row],[Cantidad]],VENTAS[[#This Row],[Total]])</f>
        <v>22.490000000000002</v>
      </c>
      <c r="L604" s="6">
        <f>VENTAS[[#This Row],[Total]]-VENTAS[[#This Row],[Comisión 10%]]-VENTAS[[#This Row],[Costo SIN Comision]]</f>
        <v>7.509999999999998</v>
      </c>
      <c r="M604" s="6"/>
    </row>
    <row r="605" spans="1:13" ht="14" x14ac:dyDescent="0.15">
      <c r="A605" s="22" t="s">
        <v>1383</v>
      </c>
      <c r="B605">
        <f>IFERROR(VLOOKUP(VENTAS[[#This Row],[Código del producto Vendido]],STOCK[],25,FALSE),"-")</f>
        <v>0</v>
      </c>
      <c r="E605" s="4" t="s">
        <v>791</v>
      </c>
      <c r="F605" s="2" t="str">
        <f>IFERROR(VLOOKUP(VENTAS[[#This Row],[Código del producto Vendido]],STOCK[],5,FALSE),"-")</f>
        <v>Sandalias trenzadas</v>
      </c>
      <c r="G605" s="2">
        <v>1</v>
      </c>
      <c r="H605" s="6">
        <v>35</v>
      </c>
      <c r="I605" s="6">
        <f>VENTAS[[#This Row],[Cantidad]]*VENTAS[[#This Row],[Precio Venta]]</f>
        <v>35</v>
      </c>
      <c r="J605" s="6">
        <f>IF(VENTAS[[#This Row],[Nombre del Gestor]]&gt;1,  VENTAS[[#This Row],[Total]]*10%, 0)</f>
        <v>0</v>
      </c>
      <c r="K605" s="6">
        <f>IFERROR(VLOOKUP(VENTAS[[#This Row],[Código del producto Vendido]],STOCK[],16,FALSE)*VENTAS[[#This Row],[Cantidad]] + VLOOKUP(VENTAS[[#This Row],[Código del producto Vendido]],STOCK[],19,FALSE)*VENTAS[[#This Row],[Cantidad]],VENTAS[[#This Row],[Total]])</f>
        <v>27</v>
      </c>
      <c r="L605" s="6">
        <f>VENTAS[[#This Row],[Total]]-VENTAS[[#This Row],[Comisión 10%]]-VENTAS[[#This Row],[Costo SIN Comision]]</f>
        <v>8</v>
      </c>
      <c r="M605" s="6"/>
    </row>
    <row r="606" spans="1:13" ht="14" x14ac:dyDescent="0.15">
      <c r="A606" s="22" t="s">
        <v>1383</v>
      </c>
      <c r="B606">
        <f>IFERROR(VLOOKUP(VENTAS[[#This Row],[Código del producto Vendido]],STOCK[],25,FALSE),"-")</f>
        <v>0</v>
      </c>
      <c r="E606" s="4" t="s">
        <v>216</v>
      </c>
      <c r="F606" s="2" t="str">
        <f>IFERROR(VLOOKUP(VENTAS[[#This Row],[Código del producto Vendido]],STOCK[],5,FALSE),"-")</f>
        <v>Top acanalado sin mangas</v>
      </c>
      <c r="G606" s="2">
        <v>1</v>
      </c>
      <c r="H606" s="6">
        <v>10</v>
      </c>
      <c r="I606" s="6">
        <f>VENTAS[[#This Row],[Cantidad]]*VENTAS[[#This Row],[Precio Venta]]</f>
        <v>10</v>
      </c>
      <c r="J606" s="6">
        <f>IF(VENTAS[[#This Row],[Nombre del Gestor]]&gt;1,  VENTAS[[#This Row],[Total]]*10%, 0)</f>
        <v>0</v>
      </c>
      <c r="K606" s="6">
        <f>IFERROR(VLOOKUP(VENTAS[[#This Row],[Código del producto Vendido]],STOCK[],16,FALSE)*VENTAS[[#This Row],[Cantidad]] + VLOOKUP(VENTAS[[#This Row],[Código del producto Vendido]],STOCK[],19,FALSE)*VENTAS[[#This Row],[Cantidad]],VENTAS[[#This Row],[Total]])</f>
        <v>5.0222222222222221</v>
      </c>
      <c r="L606" s="6">
        <f>VENTAS[[#This Row],[Total]]-VENTAS[[#This Row],[Comisión 10%]]-VENTAS[[#This Row],[Costo SIN Comision]]</f>
        <v>4.9777777777777779</v>
      </c>
      <c r="M606" s="6"/>
    </row>
    <row r="607" spans="1:13" ht="14" x14ac:dyDescent="0.15">
      <c r="A607" s="22" t="s">
        <v>1383</v>
      </c>
      <c r="B607" t="str">
        <f>IFERROR(VLOOKUP(VENTAS[[#This Row],[Código del producto Vendido]],STOCK[],25,FALSE),"-")</f>
        <v>-</v>
      </c>
      <c r="E607" s="4" t="s">
        <v>1085</v>
      </c>
      <c r="F607" s="2" t="str">
        <f>IFERROR(VLOOKUP(VENTAS[[#This Row],[Código del producto Vendido]],STOCK[],5,FALSE),"-")</f>
        <v>-</v>
      </c>
      <c r="G607" s="2">
        <v>1</v>
      </c>
      <c r="H607" s="6">
        <v>23</v>
      </c>
      <c r="I607" s="6">
        <f>VENTAS[[#This Row],[Cantidad]]*VENTAS[[#This Row],[Precio Venta]]</f>
        <v>23</v>
      </c>
      <c r="J607" s="6">
        <f>IF(VENTAS[[#This Row],[Nombre del Gestor]]&gt;1,  VENTAS[[#This Row],[Total]]*10%, 0)</f>
        <v>0</v>
      </c>
      <c r="K607" s="6">
        <f>IFERROR(VLOOKUP(VENTAS[[#This Row],[Código del producto Vendido]],STOCK[],16,FALSE)*VENTAS[[#This Row],[Cantidad]] + VLOOKUP(VENTAS[[#This Row],[Código del producto Vendido]],STOCK[],19,FALSE)*VENTAS[[#This Row],[Cantidad]],VENTAS[[#This Row],[Total]])</f>
        <v>23</v>
      </c>
      <c r="L607" s="6">
        <f>VENTAS[[#This Row],[Total]]-VENTAS[[#This Row],[Comisión 10%]]-VENTAS[[#This Row],[Costo SIN Comision]]</f>
        <v>0</v>
      </c>
      <c r="M607" s="6"/>
    </row>
    <row r="608" spans="1:13" ht="14" x14ac:dyDescent="0.15">
      <c r="A608" s="22" t="s">
        <v>1383</v>
      </c>
      <c r="B608">
        <f>IFERROR(VLOOKUP(VENTAS[[#This Row],[Código del producto Vendido]],STOCK[],25,FALSE),"-")</f>
        <v>0</v>
      </c>
      <c r="E608" s="4" t="s">
        <v>1372</v>
      </c>
      <c r="F608" s="2" t="str">
        <f>IFERROR(VLOOKUP(VENTAS[[#This Row],[Código del producto Vendido]],STOCK[],5,FALSE),"-")</f>
        <v>Botas Chalsesa</v>
      </c>
      <c r="G608" s="2">
        <v>1</v>
      </c>
      <c r="H608" s="6">
        <v>90</v>
      </c>
      <c r="I608" s="6">
        <f>VENTAS[[#This Row],[Cantidad]]*VENTAS[[#This Row],[Precio Venta]]</f>
        <v>90</v>
      </c>
      <c r="J608" s="6">
        <f>IF(VENTAS[[#This Row],[Nombre del Gestor]]&gt;1,  VENTAS[[#This Row],[Total]]*10%, 0)</f>
        <v>0</v>
      </c>
      <c r="K608" s="6">
        <f>IFERROR(VLOOKUP(VENTAS[[#This Row],[Código del producto Vendido]],STOCK[],16,FALSE)*VENTAS[[#This Row],[Cantidad]] + VLOOKUP(VENTAS[[#This Row],[Código del producto Vendido]],STOCK[],19,FALSE)*VENTAS[[#This Row],[Cantidad]],VENTAS[[#This Row],[Total]])</f>
        <v>78</v>
      </c>
      <c r="L608" s="6">
        <f>VENTAS[[#This Row],[Total]]-VENTAS[[#This Row],[Comisión 10%]]-VENTAS[[#This Row],[Costo SIN Comision]]</f>
        <v>12</v>
      </c>
      <c r="M608" s="6"/>
    </row>
    <row r="609" spans="1:13" ht="14" x14ac:dyDescent="0.15">
      <c r="A609" s="22" t="s">
        <v>1383</v>
      </c>
      <c r="B609">
        <f>IFERROR(VLOOKUP(VENTAS[[#This Row],[Código del producto Vendido]],STOCK[],25,FALSE),"-")</f>
        <v>0</v>
      </c>
      <c r="E609" s="4" t="s">
        <v>1395</v>
      </c>
      <c r="F609" s="2" t="str">
        <f>IFERROR(VLOOKUP(VENTAS[[#This Row],[Código del producto Vendido]],STOCK[],5,FALSE),"-")</f>
        <v>Blazer azul Rey</v>
      </c>
      <c r="G609" s="2">
        <v>1</v>
      </c>
      <c r="H609" s="6">
        <v>40</v>
      </c>
      <c r="I609" s="6">
        <f>VENTAS[[#This Row],[Cantidad]]*VENTAS[[#This Row],[Precio Venta]]</f>
        <v>40</v>
      </c>
      <c r="J609" s="6">
        <f>IF(VENTAS[[#This Row],[Nombre del Gestor]]&gt;1,  VENTAS[[#This Row],[Total]]*10%, 0)</f>
        <v>0</v>
      </c>
      <c r="K609" s="6">
        <f>IFERROR(VLOOKUP(VENTAS[[#This Row],[Código del producto Vendido]],STOCK[],16,FALSE)*VENTAS[[#This Row],[Cantidad]] + VLOOKUP(VENTAS[[#This Row],[Código del producto Vendido]],STOCK[],19,FALSE)*VENTAS[[#This Row],[Cantidad]],VENTAS[[#This Row],[Total]])</f>
        <v>20</v>
      </c>
      <c r="L609" s="6">
        <f>VENTAS[[#This Row],[Total]]-VENTAS[[#This Row],[Comisión 10%]]-VENTAS[[#This Row],[Costo SIN Comision]]</f>
        <v>20</v>
      </c>
      <c r="M609" s="6"/>
    </row>
    <row r="610" spans="1:13" ht="14" x14ac:dyDescent="0.15">
      <c r="A610" s="22" t="s">
        <v>1383</v>
      </c>
      <c r="B610">
        <f>IFERROR(VLOOKUP(VENTAS[[#This Row],[Código del producto Vendido]],STOCK[],25,FALSE),"-")</f>
        <v>0</v>
      </c>
      <c r="E610" s="4" t="s">
        <v>216</v>
      </c>
      <c r="F610" s="2" t="str">
        <f>IFERROR(VLOOKUP(VENTAS[[#This Row],[Código del producto Vendido]],STOCK[],5,FALSE),"-")</f>
        <v>Top acanalado sin mangas</v>
      </c>
      <c r="G610" s="2">
        <v>1</v>
      </c>
      <c r="H610" s="6">
        <v>10</v>
      </c>
      <c r="I610" s="6">
        <f>VENTAS[[#This Row],[Cantidad]]*VENTAS[[#This Row],[Precio Venta]]</f>
        <v>10</v>
      </c>
      <c r="J610" s="6">
        <f>IF(VENTAS[[#This Row],[Nombre del Gestor]]&gt;1,  VENTAS[[#This Row],[Total]]*10%, 0)</f>
        <v>0</v>
      </c>
      <c r="K610" s="6">
        <f>IFERROR(VLOOKUP(VENTAS[[#This Row],[Código del producto Vendido]],STOCK[],16,FALSE)*VENTAS[[#This Row],[Cantidad]] + VLOOKUP(VENTAS[[#This Row],[Código del producto Vendido]],STOCK[],19,FALSE)*VENTAS[[#This Row],[Cantidad]],VENTAS[[#This Row],[Total]])</f>
        <v>5.0222222222222221</v>
      </c>
      <c r="L610" s="6">
        <f>VENTAS[[#This Row],[Total]]-VENTAS[[#This Row],[Comisión 10%]]-VENTAS[[#This Row],[Costo SIN Comision]]</f>
        <v>4.9777777777777779</v>
      </c>
      <c r="M610" s="6"/>
    </row>
    <row r="611" spans="1:13" ht="14" x14ac:dyDescent="0.15">
      <c r="A611" s="22" t="s">
        <v>1489</v>
      </c>
      <c r="B611">
        <f>IFERROR(VLOOKUP(VENTAS[[#This Row],[Código del producto Vendido]],STOCK[],25,FALSE),"-")</f>
        <v>0</v>
      </c>
      <c r="E611" t="s">
        <v>669</v>
      </c>
      <c r="F611" s="2" t="str">
        <f>IFERROR(VLOOKUP(VENTAS[[#This Row],[Código del producto Vendido]],STOCK[],5,FALSE),"-")</f>
        <v xml:space="preserve">Pantalones tejido de rayas </v>
      </c>
      <c r="G611" s="2">
        <v>1</v>
      </c>
      <c r="H611" s="6">
        <v>30</v>
      </c>
      <c r="I611" s="6">
        <f>VENTAS[[#This Row],[Cantidad]]*VENTAS[[#This Row],[Precio Venta]]</f>
        <v>30</v>
      </c>
      <c r="J611" s="6">
        <f>IF(VENTAS[[#This Row],[Nombre del Gestor]]&gt;1,  VENTAS[[#This Row],[Total]]*10%, 0)</f>
        <v>0</v>
      </c>
      <c r="K611" s="6">
        <f>IFERROR(VLOOKUP(VENTAS[[#This Row],[Código del producto Vendido]],STOCK[],16,FALSE)*VENTAS[[#This Row],[Cantidad]] + VLOOKUP(VENTAS[[#This Row],[Código del producto Vendido]],STOCK[],19,FALSE)*VENTAS[[#This Row],[Cantidad]],VENTAS[[#This Row],[Total]])</f>
        <v>12.883333333333333</v>
      </c>
      <c r="L611" s="6">
        <f>VENTAS[[#This Row],[Total]]-VENTAS[[#This Row],[Comisión 10%]]-VENTAS[[#This Row],[Costo SIN Comision]]</f>
        <v>17.116666666666667</v>
      </c>
      <c r="M611" s="6"/>
    </row>
    <row r="612" spans="1:13" ht="14" x14ac:dyDescent="0.15">
      <c r="A612" s="22" t="s">
        <v>1489</v>
      </c>
      <c r="B612">
        <f>IFERROR(VLOOKUP(VENTAS[[#This Row],[Código del producto Vendido]],STOCK[],25,FALSE),"-")</f>
        <v>0</v>
      </c>
      <c r="D612" t="s">
        <v>1490</v>
      </c>
      <c r="E612" t="s">
        <v>587</v>
      </c>
      <c r="F612" s="2" t="str">
        <f>IFERROR(VLOOKUP(VENTAS[[#This Row],[Código del producto Vendido]],STOCK[],5,FALSE),"-")</f>
        <v>Jeans de pierna recta desgarro</v>
      </c>
      <c r="G612" s="2">
        <v>1</v>
      </c>
      <c r="H612" s="6">
        <v>30</v>
      </c>
      <c r="I612" s="6">
        <f>VENTAS[[#This Row],[Cantidad]]*VENTAS[[#This Row],[Precio Venta]]</f>
        <v>30</v>
      </c>
      <c r="J612" s="6">
        <f>IF(VENTAS[[#This Row],[Nombre del Gestor]]&gt;1,  VENTAS[[#This Row],[Total]]*10%, 0)</f>
        <v>3</v>
      </c>
      <c r="K612" s="6">
        <f>IFERROR(VLOOKUP(VENTAS[[#This Row],[Código del producto Vendido]],STOCK[],16,FALSE)*VENTAS[[#This Row],[Cantidad]] + VLOOKUP(VENTAS[[#This Row],[Código del producto Vendido]],STOCK[],19,FALSE)*VENTAS[[#This Row],[Cantidad]],VENTAS[[#This Row],[Total]])</f>
        <v>18.686666666666667</v>
      </c>
      <c r="L612" s="6">
        <f>VENTAS[[#This Row],[Total]]-VENTAS[[#This Row],[Comisión 10%]]-VENTAS[[#This Row],[Costo SIN Comision]]</f>
        <v>8.3133333333333326</v>
      </c>
      <c r="M612" s="6"/>
    </row>
    <row r="613" spans="1:13" ht="14" x14ac:dyDescent="0.15">
      <c r="A613" s="22" t="s">
        <v>1489</v>
      </c>
      <c r="B613">
        <f>IFERROR(VLOOKUP(VENTAS[[#This Row],[Código del producto Vendido]],STOCK[],25,FALSE),"-")</f>
        <v>0</v>
      </c>
      <c r="E613" t="s">
        <v>587</v>
      </c>
      <c r="F613" s="2" t="str">
        <f>IFERROR(VLOOKUP(VENTAS[[#This Row],[Código del producto Vendido]],STOCK[],5,FALSE),"-")</f>
        <v>Jeans de pierna recta desgarro</v>
      </c>
      <c r="G613" s="2">
        <v>1</v>
      </c>
      <c r="H613" s="6">
        <v>30</v>
      </c>
      <c r="I613" s="6">
        <f>VENTAS[[#This Row],[Cantidad]]*VENTAS[[#This Row],[Precio Venta]]</f>
        <v>30</v>
      </c>
      <c r="J613" s="6">
        <f>IF(VENTAS[[#This Row],[Nombre del Gestor]]&gt;1,  VENTAS[[#This Row],[Total]]*10%, 0)</f>
        <v>0</v>
      </c>
      <c r="K613" s="6">
        <f>IFERROR(VLOOKUP(VENTAS[[#This Row],[Código del producto Vendido]],STOCK[],16,FALSE)*VENTAS[[#This Row],[Cantidad]] + VLOOKUP(VENTAS[[#This Row],[Código del producto Vendido]],STOCK[],19,FALSE)*VENTAS[[#This Row],[Cantidad]],VENTAS[[#This Row],[Total]])</f>
        <v>18.686666666666667</v>
      </c>
      <c r="L613" s="6">
        <f>VENTAS[[#This Row],[Total]]-VENTAS[[#This Row],[Comisión 10%]]-VENTAS[[#This Row],[Costo SIN Comision]]</f>
        <v>11.313333333333333</v>
      </c>
      <c r="M613" s="6"/>
    </row>
    <row r="614" spans="1:13" ht="14" x14ac:dyDescent="0.15">
      <c r="A614" s="22" t="s">
        <v>1489</v>
      </c>
      <c r="B614" t="str">
        <f>IFERROR(VLOOKUP(VENTAS[[#This Row],[Código del producto Vendido]],STOCK[],25,FALSE),"-")</f>
        <v>Yenma 19 Mayo</v>
      </c>
      <c r="D614" t="s">
        <v>1490</v>
      </c>
      <c r="E614" t="s">
        <v>631</v>
      </c>
      <c r="F614" s="2" t="str">
        <f>IFERROR(VLOOKUP(VENTAS[[#This Row],[Código del producto Vendido]],STOCK[],5,FALSE),"-")</f>
        <v>Blusas Botón Floral Casual</v>
      </c>
      <c r="G614" s="2">
        <v>1</v>
      </c>
      <c r="H614" s="6">
        <v>14</v>
      </c>
      <c r="I614" s="6">
        <f>VENTAS[[#This Row],[Cantidad]]*VENTAS[[#This Row],[Precio Venta]]</f>
        <v>14</v>
      </c>
      <c r="J614" s="6">
        <f>IF(VENTAS[[#This Row],[Nombre del Gestor]]&gt;1,  VENTAS[[#This Row],[Total]]*10%, 0)</f>
        <v>1.4000000000000001</v>
      </c>
      <c r="K614" s="6">
        <f>IFERROR(VLOOKUP(VENTAS[[#This Row],[Código del producto Vendido]],STOCK[],16,FALSE)*VENTAS[[#This Row],[Cantidad]] + VLOOKUP(VENTAS[[#This Row],[Código del producto Vendido]],STOCK[],19,FALSE)*VENTAS[[#This Row],[Cantidad]],VENTAS[[#This Row],[Total]])</f>
        <v>8.2622222222222224</v>
      </c>
      <c r="L614" s="6">
        <f>VENTAS[[#This Row],[Total]]-VENTAS[[#This Row],[Comisión 10%]]-VENTAS[[#This Row],[Costo SIN Comision]]</f>
        <v>4.3377777777777773</v>
      </c>
      <c r="M614" s="6"/>
    </row>
    <row r="615" spans="1:13" ht="14" x14ac:dyDescent="0.15">
      <c r="A615" s="22" t="s">
        <v>1489</v>
      </c>
      <c r="B615" t="str">
        <f>IFERROR(VLOOKUP(VENTAS[[#This Row],[Código del producto Vendido]],STOCK[],25,FALSE),"-")</f>
        <v>Recibido Freddy 12Mayo</v>
      </c>
      <c r="E615" t="s">
        <v>855</v>
      </c>
      <c r="F615" s="2" t="str">
        <f>IFERROR(VLOOKUP(VENTAS[[#This Row],[Código del producto Vendido]],STOCK[],5,FALSE),"-")</f>
        <v>Maxi Vestido Fruncido</v>
      </c>
      <c r="G615" s="2">
        <v>1</v>
      </c>
      <c r="H615" s="6">
        <v>35</v>
      </c>
      <c r="I615" s="6">
        <f>VENTAS[[#This Row],[Cantidad]]*VENTAS[[#This Row],[Precio Venta]]</f>
        <v>35</v>
      </c>
      <c r="J615" s="6">
        <f>IF(VENTAS[[#This Row],[Nombre del Gestor]]&gt;1,  VENTAS[[#This Row],[Total]]*10%, 0)</f>
        <v>0</v>
      </c>
      <c r="K615" s="6">
        <f>IFERROR(VLOOKUP(VENTAS[[#This Row],[Código del producto Vendido]],STOCK[],16,FALSE)*VENTAS[[#This Row],[Cantidad]] + VLOOKUP(VENTAS[[#This Row],[Código del producto Vendido]],STOCK[],19,FALSE)*VENTAS[[#This Row],[Cantidad]],VENTAS[[#This Row],[Total]])</f>
        <v>21.456363636363633</v>
      </c>
      <c r="L615" s="6">
        <f>VENTAS[[#This Row],[Total]]-VENTAS[[#This Row],[Comisión 10%]]-VENTAS[[#This Row],[Costo SIN Comision]]</f>
        <v>13.543636363636367</v>
      </c>
      <c r="M615" s="6"/>
    </row>
    <row r="616" spans="1:13" ht="14" x14ac:dyDescent="0.15">
      <c r="A616" s="22" t="s">
        <v>1489</v>
      </c>
      <c r="B616">
        <f>IFERROR(VLOOKUP(VENTAS[[#This Row],[Código del producto Vendido]],STOCK[],25,FALSE),"-")</f>
        <v>0</v>
      </c>
      <c r="E616" t="s">
        <v>881</v>
      </c>
      <c r="F616" s="2" t="str">
        <f>IFERROR(VLOOKUP(VENTAS[[#This Row],[Código del producto Vendido]],STOCK[],5,FALSE),"-")</f>
        <v>Pantalón business básico</v>
      </c>
      <c r="G616" s="2">
        <v>1</v>
      </c>
      <c r="H616" s="6">
        <v>28</v>
      </c>
      <c r="I616" s="6">
        <f>VENTAS[[#This Row],[Cantidad]]*VENTAS[[#This Row],[Precio Venta]]</f>
        <v>28</v>
      </c>
      <c r="J616" s="6">
        <f>IF(VENTAS[[#This Row],[Nombre del Gestor]]&gt;1,  VENTAS[[#This Row],[Total]]*10%, 0)</f>
        <v>0</v>
      </c>
      <c r="K616" s="6">
        <f>IFERROR(VLOOKUP(VENTAS[[#This Row],[Código del producto Vendido]],STOCK[],16,FALSE)*VENTAS[[#This Row],[Cantidad]] + VLOOKUP(VENTAS[[#This Row],[Código del producto Vendido]],STOCK[],19,FALSE)*VENTAS[[#This Row],[Cantidad]],VENTAS[[#This Row],[Total]])</f>
        <v>21.372272727272726</v>
      </c>
      <c r="L616" s="6">
        <f>VENTAS[[#This Row],[Total]]-VENTAS[[#This Row],[Comisión 10%]]-VENTAS[[#This Row],[Costo SIN Comision]]</f>
        <v>6.6277272727272738</v>
      </c>
      <c r="M616" s="6"/>
    </row>
    <row r="617" spans="1:13" ht="14" x14ac:dyDescent="0.15">
      <c r="A617" s="22" t="s">
        <v>1489</v>
      </c>
      <c r="B617" t="str">
        <f>IFERROR(VLOOKUP(VENTAS[[#This Row],[Código del producto Vendido]],STOCK[],25,FALSE),"-")</f>
        <v>Recibido Freddy 12 junio</v>
      </c>
      <c r="E617" t="s">
        <v>927</v>
      </c>
      <c r="F617" s="2" t="str">
        <f>IFERROR(VLOOKUP(VENTAS[[#This Row],[Código del producto Vendido]],STOCK[],5,FALSE),"-")</f>
        <v>Camisero blanco con pinzas</v>
      </c>
      <c r="G617" s="2">
        <v>1</v>
      </c>
      <c r="H617" s="6">
        <v>25</v>
      </c>
      <c r="I617" s="6">
        <f>VENTAS[[#This Row],[Cantidad]]*VENTAS[[#This Row],[Precio Venta]]</f>
        <v>25</v>
      </c>
      <c r="J617" s="6">
        <f>IF(VENTAS[[#This Row],[Nombre del Gestor]]&gt;1,  VENTAS[[#This Row],[Total]]*10%, 0)</f>
        <v>0</v>
      </c>
      <c r="K617" s="6">
        <f>IFERROR(VLOOKUP(VENTAS[[#This Row],[Código del producto Vendido]],STOCK[],16,FALSE)*VENTAS[[#This Row],[Cantidad]] + VLOOKUP(VENTAS[[#This Row],[Código del producto Vendido]],STOCK[],19,FALSE)*VENTAS[[#This Row],[Cantidad]],VENTAS[[#This Row],[Total]])</f>
        <v>16.8</v>
      </c>
      <c r="L617" s="6">
        <f>VENTAS[[#This Row],[Total]]-VENTAS[[#This Row],[Comisión 10%]]-VENTAS[[#This Row],[Costo SIN Comision]]</f>
        <v>8.1999999999999993</v>
      </c>
      <c r="M617" s="6"/>
    </row>
    <row r="618" spans="1:13" ht="14" x14ac:dyDescent="0.15">
      <c r="A618" s="22" t="s">
        <v>1489</v>
      </c>
      <c r="B618" t="str">
        <f>IFERROR(VLOOKUP(VENTAS[[#This Row],[Código del producto Vendido]],STOCK[],25,FALSE),"-")</f>
        <v>Viaje Agosto</v>
      </c>
      <c r="E618" t="s">
        <v>1042</v>
      </c>
      <c r="F618" s="2" t="str">
        <f>IFERROR(VLOOKUP(VENTAS[[#This Row],[Código del producto Vendido]],STOCK[],5,FALSE),"-")</f>
        <v>Falda negra con flores y abertura</v>
      </c>
      <c r="G618" s="2">
        <v>1</v>
      </c>
      <c r="H618" s="6">
        <v>19</v>
      </c>
      <c r="I618" s="6">
        <f>VENTAS[[#This Row],[Cantidad]]*VENTAS[[#This Row],[Precio Venta]]</f>
        <v>19</v>
      </c>
      <c r="J618" s="6">
        <f>IF(VENTAS[[#This Row],[Nombre del Gestor]]&gt;1,  VENTAS[[#This Row],[Total]]*10%, 0)</f>
        <v>0</v>
      </c>
      <c r="K618" s="6">
        <f>IFERROR(VLOOKUP(VENTAS[[#This Row],[Código del producto Vendido]],STOCK[],16,FALSE)*VENTAS[[#This Row],[Cantidad]] + VLOOKUP(VENTAS[[#This Row],[Código del producto Vendido]],STOCK[],19,FALSE)*VENTAS[[#This Row],[Cantidad]],VENTAS[[#This Row],[Total]])</f>
        <v>10.77</v>
      </c>
      <c r="L618" s="6">
        <f>VENTAS[[#This Row],[Total]]-VENTAS[[#This Row],[Comisión 10%]]-VENTAS[[#This Row],[Costo SIN Comision]]</f>
        <v>8.23</v>
      </c>
      <c r="M618" s="6"/>
    </row>
    <row r="619" spans="1:13" ht="14" x14ac:dyDescent="0.15">
      <c r="A619" s="22" t="s">
        <v>1489</v>
      </c>
      <c r="B619" t="str">
        <f>IFERROR(VLOOKUP(VENTAS[[#This Row],[Código del producto Vendido]],STOCK[],25,FALSE),"-")</f>
        <v>Recibido Freddy 24Mayo</v>
      </c>
      <c r="E619" t="s">
        <v>904</v>
      </c>
      <c r="F619" s="2" t="str">
        <f>IFERROR(VLOOKUP(VENTAS[[#This Row],[Código del producto Vendido]],STOCK[],5,FALSE),"-")</f>
        <v>Top Dreamer Negro</v>
      </c>
      <c r="G619" s="2">
        <v>1</v>
      </c>
      <c r="H619" s="6">
        <v>12</v>
      </c>
      <c r="I619" s="6">
        <f>VENTAS[[#This Row],[Cantidad]]*VENTAS[[#This Row],[Precio Venta]]</f>
        <v>12</v>
      </c>
      <c r="J619" s="6">
        <f>IF(VENTAS[[#This Row],[Nombre del Gestor]]&gt;1,  VENTAS[[#This Row],[Total]]*10%, 0)</f>
        <v>0</v>
      </c>
      <c r="K619" s="6">
        <f>IFERROR(VLOOKUP(VENTAS[[#This Row],[Código del producto Vendido]],STOCK[],16,FALSE)*VENTAS[[#This Row],[Cantidad]] + VLOOKUP(VENTAS[[#This Row],[Código del producto Vendido]],STOCK[],19,FALSE)*VENTAS[[#This Row],[Cantidad]],VENTAS[[#This Row],[Total]])</f>
        <v>7.1568181818181813</v>
      </c>
      <c r="L619" s="6">
        <f>VENTAS[[#This Row],[Total]]-VENTAS[[#This Row],[Comisión 10%]]-VENTAS[[#This Row],[Costo SIN Comision]]</f>
        <v>4.8431818181818187</v>
      </c>
      <c r="M619" s="6"/>
    </row>
    <row r="620" spans="1:13" ht="14" x14ac:dyDescent="0.15">
      <c r="A620" s="22" t="s">
        <v>1489</v>
      </c>
      <c r="B620" t="str">
        <f>IFERROR(VLOOKUP(VENTAS[[#This Row],[Código del producto Vendido]],STOCK[],25,FALSE),"-")</f>
        <v>Viaje Agosto</v>
      </c>
      <c r="E620" t="s">
        <v>1084</v>
      </c>
      <c r="F620" s="2" t="str">
        <f>IFERROR(VLOOKUP(VENTAS[[#This Row],[Código del producto Vendido]],STOCK[],5,FALSE),"-")</f>
        <v>Maxi vestido playero naranja quemada</v>
      </c>
      <c r="G620" s="2">
        <v>2</v>
      </c>
      <c r="H620" s="6">
        <v>35</v>
      </c>
      <c r="I620" s="6">
        <f>VENTAS[[#This Row],[Cantidad]]*VENTAS[[#This Row],[Precio Venta]]</f>
        <v>70</v>
      </c>
      <c r="J620" s="6">
        <f>IF(VENTAS[[#This Row],[Nombre del Gestor]]&gt;1,  VENTAS[[#This Row],[Total]]*10%, 0)</f>
        <v>0</v>
      </c>
      <c r="K620" s="6">
        <f>IFERROR(VLOOKUP(VENTAS[[#This Row],[Código del producto Vendido]],STOCK[],16,FALSE)*VENTAS[[#This Row],[Cantidad]] + VLOOKUP(VENTAS[[#This Row],[Código del producto Vendido]],STOCK[],19,FALSE)*VENTAS[[#This Row],[Cantidad]],VENTAS[[#This Row],[Total]])</f>
        <v>47.9</v>
      </c>
      <c r="L620" s="6">
        <f>VENTAS[[#This Row],[Total]]-VENTAS[[#This Row],[Comisión 10%]]-VENTAS[[#This Row],[Costo SIN Comision]]</f>
        <v>22.1</v>
      </c>
      <c r="M620" s="6"/>
    </row>
    <row r="621" spans="1:13" ht="14" x14ac:dyDescent="0.15">
      <c r="A621" s="22" t="s">
        <v>1489</v>
      </c>
      <c r="B621">
        <f>IFERROR(VLOOKUP(VENTAS[[#This Row],[Código del producto Vendido]],STOCK[],25,FALSE),"-")</f>
        <v>0</v>
      </c>
      <c r="E621" t="s">
        <v>1112</v>
      </c>
      <c r="F621" s="2" t="str">
        <f>IFERROR(VLOOKUP(VENTAS[[#This Row],[Código del producto Vendido]],STOCK[],5,FALSE),"-")</f>
        <v>Blazer Crema</v>
      </c>
      <c r="G621" s="2">
        <v>1</v>
      </c>
      <c r="H621" s="6">
        <v>40</v>
      </c>
      <c r="I621" s="6">
        <f>VENTAS[[#This Row],[Cantidad]]*VENTAS[[#This Row],[Precio Venta]]</f>
        <v>40</v>
      </c>
      <c r="J621" s="6">
        <f>IF(VENTAS[[#This Row],[Nombre del Gestor]]&gt;1,  VENTAS[[#This Row],[Total]]*10%, 0)</f>
        <v>0</v>
      </c>
      <c r="K621" s="6">
        <f>IFERROR(VLOOKUP(VENTAS[[#This Row],[Código del producto Vendido]],STOCK[],16,FALSE)*VENTAS[[#This Row],[Cantidad]] + VLOOKUP(VENTAS[[#This Row],[Código del producto Vendido]],STOCK[],19,FALSE)*VENTAS[[#This Row],[Cantidad]],VENTAS[[#This Row],[Total]])</f>
        <v>30</v>
      </c>
      <c r="L621" s="6">
        <f>VENTAS[[#This Row],[Total]]-VENTAS[[#This Row],[Comisión 10%]]-VENTAS[[#This Row],[Costo SIN Comision]]</f>
        <v>10</v>
      </c>
      <c r="M621" s="6"/>
    </row>
    <row r="622" spans="1:13" ht="14" x14ac:dyDescent="0.15">
      <c r="A622" s="22" t="s">
        <v>1489</v>
      </c>
      <c r="B622">
        <f>IFERROR(VLOOKUP(VENTAS[[#This Row],[Código del producto Vendido]],STOCK[],25,FALSE),"-")</f>
        <v>0</v>
      </c>
      <c r="E622" t="s">
        <v>1117</v>
      </c>
      <c r="F622" s="2" t="str">
        <f>IFERROR(VLOOKUP(VENTAS[[#This Row],[Código del producto Vendido]],STOCK[],5,FALSE),"-")</f>
        <v xml:space="preserve">Camisa Blanca </v>
      </c>
      <c r="G622" s="2">
        <v>1</v>
      </c>
      <c r="H622" s="6">
        <v>25</v>
      </c>
      <c r="I622" s="6">
        <f>VENTAS[[#This Row],[Cantidad]]*VENTAS[[#This Row],[Precio Venta]]</f>
        <v>25</v>
      </c>
      <c r="J622" s="6">
        <f>IF(VENTAS[[#This Row],[Nombre del Gestor]]&gt;1,  VENTAS[[#This Row],[Total]]*10%, 0)</f>
        <v>0</v>
      </c>
      <c r="K622" s="6">
        <f>IFERROR(VLOOKUP(VENTAS[[#This Row],[Código del producto Vendido]],STOCK[],16,FALSE)*VENTAS[[#This Row],[Cantidad]] + VLOOKUP(VENTAS[[#This Row],[Código del producto Vendido]],STOCK[],19,FALSE)*VENTAS[[#This Row],[Cantidad]],VENTAS[[#This Row],[Total]])</f>
        <v>19</v>
      </c>
      <c r="L622" s="6">
        <f>VENTAS[[#This Row],[Total]]-VENTAS[[#This Row],[Comisión 10%]]-VENTAS[[#This Row],[Costo SIN Comision]]</f>
        <v>6</v>
      </c>
      <c r="M622" s="6"/>
    </row>
    <row r="623" spans="1:13" ht="14" x14ac:dyDescent="0.15">
      <c r="A623" s="22" t="s">
        <v>1489</v>
      </c>
      <c r="B623">
        <f>IFERROR(VLOOKUP(VENTAS[[#This Row],[Código del producto Vendido]],STOCK[],25,FALSE),"-")</f>
        <v>0</v>
      </c>
      <c r="E623" t="s">
        <v>1210</v>
      </c>
      <c r="F623" s="2" t="str">
        <f>IFERROR(VLOOKUP(VENTAS[[#This Row],[Código del producto Vendido]],STOCK[],5,FALSE),"-")</f>
        <v>Blusa Camisa de puño largo</v>
      </c>
      <c r="G623" s="2">
        <v>2</v>
      </c>
      <c r="H623" s="6">
        <v>25</v>
      </c>
      <c r="I623" s="6">
        <f>VENTAS[[#This Row],[Cantidad]]*VENTAS[[#This Row],[Precio Venta]]</f>
        <v>50</v>
      </c>
      <c r="J623" s="6">
        <f>IF(VENTAS[[#This Row],[Nombre del Gestor]]&gt;1,  VENTAS[[#This Row],[Total]]*10%, 0)</f>
        <v>0</v>
      </c>
      <c r="K623" s="6">
        <f>IFERROR(VLOOKUP(VENTAS[[#This Row],[Código del producto Vendido]],STOCK[],16,FALSE)*VENTAS[[#This Row],[Cantidad]] + VLOOKUP(VENTAS[[#This Row],[Código del producto Vendido]],STOCK[],19,FALSE)*VENTAS[[#This Row],[Cantidad]],VENTAS[[#This Row],[Total]])</f>
        <v>32.74</v>
      </c>
      <c r="L623" s="6">
        <f>VENTAS[[#This Row],[Total]]-VENTAS[[#This Row],[Comisión 10%]]-VENTAS[[#This Row],[Costo SIN Comision]]</f>
        <v>17.259999999999998</v>
      </c>
      <c r="M623" s="6"/>
    </row>
    <row r="624" spans="1:13" ht="14" x14ac:dyDescent="0.15">
      <c r="A624" s="22" t="s">
        <v>1489</v>
      </c>
      <c r="B624">
        <f>IFERROR(VLOOKUP(VENTAS[[#This Row],[Código del producto Vendido]],STOCK[],25,FALSE),"-")</f>
        <v>0</v>
      </c>
      <c r="E624" t="s">
        <v>1211</v>
      </c>
      <c r="F624" s="2" t="str">
        <f>IFERROR(VLOOKUP(VENTAS[[#This Row],[Código del producto Vendido]],STOCK[],5,FALSE),"-")</f>
        <v>Blusa camisa de puño largo</v>
      </c>
      <c r="G624" s="2">
        <v>1</v>
      </c>
      <c r="H624" s="6">
        <v>25</v>
      </c>
      <c r="I624" s="6">
        <f>VENTAS[[#This Row],[Cantidad]]*VENTAS[[#This Row],[Precio Venta]]</f>
        <v>25</v>
      </c>
      <c r="J624" s="6">
        <f>IF(VENTAS[[#This Row],[Nombre del Gestor]]&gt;1,  VENTAS[[#This Row],[Total]]*10%, 0)</f>
        <v>0</v>
      </c>
      <c r="K624" s="6">
        <f>IFERROR(VLOOKUP(VENTAS[[#This Row],[Código del producto Vendido]],STOCK[],16,FALSE)*VENTAS[[#This Row],[Cantidad]] + VLOOKUP(VENTAS[[#This Row],[Código del producto Vendido]],STOCK[],19,FALSE)*VENTAS[[#This Row],[Cantidad]],VENTAS[[#This Row],[Total]])</f>
        <v>16.37</v>
      </c>
      <c r="L624" s="6">
        <f>VENTAS[[#This Row],[Total]]-VENTAS[[#This Row],[Comisión 10%]]-VENTAS[[#This Row],[Costo SIN Comision]]</f>
        <v>8.629999999999999</v>
      </c>
      <c r="M624" s="6"/>
    </row>
    <row r="625" spans="1:13" ht="14" x14ac:dyDescent="0.15">
      <c r="A625" s="22" t="s">
        <v>1489</v>
      </c>
      <c r="B625">
        <f>IFERROR(VLOOKUP(VENTAS[[#This Row],[Código del producto Vendido]],STOCK[],25,FALSE),"-")</f>
        <v>0</v>
      </c>
      <c r="E625" t="s">
        <v>1212</v>
      </c>
      <c r="F625" s="2" t="str">
        <f>IFERROR(VLOOKUP(VENTAS[[#This Row],[Código del producto Vendido]],STOCK[],5,FALSE),"-")</f>
        <v>Camisa entallada dazy</v>
      </c>
      <c r="G625" s="2">
        <v>2</v>
      </c>
      <c r="H625" s="6">
        <v>25</v>
      </c>
      <c r="I625" s="6">
        <f>VENTAS[[#This Row],[Cantidad]]*VENTAS[[#This Row],[Precio Venta]]</f>
        <v>50</v>
      </c>
      <c r="J625" s="6">
        <f>IF(VENTAS[[#This Row],[Nombre del Gestor]]&gt;1,  VENTAS[[#This Row],[Total]]*10%, 0)</f>
        <v>0</v>
      </c>
      <c r="K625" s="6">
        <f>IFERROR(VLOOKUP(VENTAS[[#This Row],[Código del producto Vendido]],STOCK[],16,FALSE)*VENTAS[[#This Row],[Cantidad]] + VLOOKUP(VENTAS[[#This Row],[Código del producto Vendido]],STOCK[],19,FALSE)*VENTAS[[#This Row],[Cantidad]],VENTAS[[#This Row],[Total]])</f>
        <v>31.299999999999997</v>
      </c>
      <c r="L625" s="6">
        <f>VENTAS[[#This Row],[Total]]-VENTAS[[#This Row],[Comisión 10%]]-VENTAS[[#This Row],[Costo SIN Comision]]</f>
        <v>18.700000000000003</v>
      </c>
      <c r="M625" s="6"/>
    </row>
    <row r="626" spans="1:13" ht="14" x14ac:dyDescent="0.15">
      <c r="A626" s="22" t="s">
        <v>1489</v>
      </c>
      <c r="B626">
        <f>IFERROR(VLOOKUP(VENTAS[[#This Row],[Código del producto Vendido]],STOCK[],25,FALSE),"-")</f>
        <v>0</v>
      </c>
      <c r="E626" t="s">
        <v>1213</v>
      </c>
      <c r="F626" s="2" t="str">
        <f>IFERROR(VLOOKUP(VENTAS[[#This Row],[Código del producto Vendido]],STOCK[],5,FALSE),"-")</f>
        <v>Camisa entallada dazy</v>
      </c>
      <c r="G626" s="2">
        <v>2</v>
      </c>
      <c r="H626" s="6">
        <v>25</v>
      </c>
      <c r="I626" s="6">
        <f>VENTAS[[#This Row],[Cantidad]]*VENTAS[[#This Row],[Precio Venta]]</f>
        <v>50</v>
      </c>
      <c r="J626" s="6">
        <f>IF(VENTAS[[#This Row],[Nombre del Gestor]]&gt;1,  VENTAS[[#This Row],[Total]]*10%, 0)</f>
        <v>0</v>
      </c>
      <c r="K626" s="6">
        <f>IFERROR(VLOOKUP(VENTAS[[#This Row],[Código del producto Vendido]],STOCK[],16,FALSE)*VENTAS[[#This Row],[Cantidad]] + VLOOKUP(VENTAS[[#This Row],[Código del producto Vendido]],STOCK[],19,FALSE)*VENTAS[[#This Row],[Cantidad]],VENTAS[[#This Row],[Total]])</f>
        <v>31.299999999999997</v>
      </c>
      <c r="L626" s="6">
        <f>VENTAS[[#This Row],[Total]]-VENTAS[[#This Row],[Comisión 10%]]-VENTAS[[#This Row],[Costo SIN Comision]]</f>
        <v>18.700000000000003</v>
      </c>
      <c r="M626" s="6"/>
    </row>
    <row r="627" spans="1:13" ht="14" x14ac:dyDescent="0.15">
      <c r="A627" s="22" t="s">
        <v>1489</v>
      </c>
      <c r="B627">
        <f>IFERROR(VLOOKUP(VENTAS[[#This Row],[Código del producto Vendido]],STOCK[],25,FALSE),"-")</f>
        <v>0</v>
      </c>
      <c r="E627" t="s">
        <v>1240</v>
      </c>
      <c r="F627" s="2" t="str">
        <f>IFERROR(VLOOKUP(VENTAS[[#This Row],[Código del producto Vendido]],STOCK[],5,FALSE),"-")</f>
        <v>Playera negra de cuello cisne</v>
      </c>
      <c r="G627" s="2">
        <v>1</v>
      </c>
      <c r="H627" s="6">
        <v>18</v>
      </c>
      <c r="I627" s="6">
        <f>VENTAS[[#This Row],[Cantidad]]*VENTAS[[#This Row],[Precio Venta]]</f>
        <v>18</v>
      </c>
      <c r="J627" s="6">
        <f>IF(VENTAS[[#This Row],[Nombre del Gestor]]&gt;1,  VENTAS[[#This Row],[Total]]*10%, 0)</f>
        <v>0</v>
      </c>
      <c r="K627" s="6">
        <f>IFERROR(VLOOKUP(VENTAS[[#This Row],[Código del producto Vendido]],STOCK[],16,FALSE)*VENTAS[[#This Row],[Cantidad]] + VLOOKUP(VENTAS[[#This Row],[Código del producto Vendido]],STOCK[],19,FALSE)*VENTAS[[#This Row],[Cantidad]],VENTAS[[#This Row],[Total]])</f>
        <v>11.32</v>
      </c>
      <c r="L627" s="6">
        <f>VENTAS[[#This Row],[Total]]-VENTAS[[#This Row],[Comisión 10%]]-VENTAS[[#This Row],[Costo SIN Comision]]</f>
        <v>6.68</v>
      </c>
      <c r="M627" s="6"/>
    </row>
    <row r="628" spans="1:13" ht="14" x14ac:dyDescent="0.15">
      <c r="A628" s="22" t="s">
        <v>1489</v>
      </c>
      <c r="B628">
        <f>IFERROR(VLOOKUP(VENTAS[[#This Row],[Código del producto Vendido]],STOCK[],25,FALSE),"-")</f>
        <v>0</v>
      </c>
      <c r="E628" t="s">
        <v>1242</v>
      </c>
      <c r="F628" s="2" t="str">
        <f>IFERROR(VLOOKUP(VENTAS[[#This Row],[Código del producto Vendido]],STOCK[],5,FALSE),"-")</f>
        <v>Playera negra de cuello cisne</v>
      </c>
      <c r="G628" s="2">
        <v>1</v>
      </c>
      <c r="H628" s="6">
        <v>18</v>
      </c>
      <c r="I628" s="6">
        <f>VENTAS[[#This Row],[Cantidad]]*VENTAS[[#This Row],[Precio Venta]]</f>
        <v>18</v>
      </c>
      <c r="J628" s="6">
        <f>IF(VENTAS[[#This Row],[Nombre del Gestor]]&gt;1,  VENTAS[[#This Row],[Total]]*10%, 0)</f>
        <v>0</v>
      </c>
      <c r="K628" s="6">
        <f>IFERROR(VLOOKUP(VENTAS[[#This Row],[Código del producto Vendido]],STOCK[],16,FALSE)*VENTAS[[#This Row],[Cantidad]] + VLOOKUP(VENTAS[[#This Row],[Código del producto Vendido]],STOCK[],19,FALSE)*VENTAS[[#This Row],[Cantidad]],VENTAS[[#This Row],[Total]])</f>
        <v>11.32</v>
      </c>
      <c r="L628" s="6">
        <f>VENTAS[[#This Row],[Total]]-VENTAS[[#This Row],[Comisión 10%]]-VENTAS[[#This Row],[Costo SIN Comision]]</f>
        <v>6.68</v>
      </c>
      <c r="M628" s="6"/>
    </row>
    <row r="629" spans="1:13" ht="14" x14ac:dyDescent="0.15">
      <c r="A629" s="22" t="s">
        <v>1489</v>
      </c>
      <c r="B629" t="str">
        <f>IFERROR(VLOOKUP(VENTAS[[#This Row],[Código del producto Vendido]],STOCK[],25,FALSE),"-")</f>
        <v>Compra 11 dic 2023</v>
      </c>
      <c r="E629" t="s">
        <v>1248</v>
      </c>
      <c r="F629" s="2" t="str">
        <f>IFERROR(VLOOKUP(VENTAS[[#This Row],[Código del producto Vendido]],STOCK[],5,FALSE),"-")</f>
        <v>Top bustier oblicuo</v>
      </c>
      <c r="G629" s="2">
        <v>1</v>
      </c>
      <c r="H629" s="6">
        <v>22</v>
      </c>
      <c r="I629" s="6">
        <f>VENTAS[[#This Row],[Cantidad]]*VENTAS[[#This Row],[Precio Venta]]</f>
        <v>22</v>
      </c>
      <c r="J629" s="6">
        <f>IF(VENTAS[[#This Row],[Nombre del Gestor]]&gt;1,  VENTAS[[#This Row],[Total]]*10%, 0)</f>
        <v>0</v>
      </c>
      <c r="K629" s="6">
        <f>IFERROR(VLOOKUP(VENTAS[[#This Row],[Código del producto Vendido]],STOCK[],16,FALSE)*VENTAS[[#This Row],[Cantidad]] + VLOOKUP(VENTAS[[#This Row],[Código del producto Vendido]],STOCK[],19,FALSE)*VENTAS[[#This Row],[Cantidad]],VENTAS[[#This Row],[Total]])</f>
        <v>5.5</v>
      </c>
      <c r="L629" s="6">
        <f>VENTAS[[#This Row],[Total]]-VENTAS[[#This Row],[Comisión 10%]]-VENTAS[[#This Row],[Costo SIN Comision]]</f>
        <v>16.5</v>
      </c>
      <c r="M629" s="6"/>
    </row>
    <row r="630" spans="1:13" ht="14" x14ac:dyDescent="0.15">
      <c r="A630" s="22" t="s">
        <v>1489</v>
      </c>
      <c r="B630">
        <f>IFERROR(VLOOKUP(VENTAS[[#This Row],[Código del producto Vendido]],STOCK[],25,FALSE),"-")</f>
        <v>0</v>
      </c>
      <c r="E630" t="s">
        <v>1255</v>
      </c>
      <c r="F630" s="2" t="str">
        <f>IFERROR(VLOOKUP(VENTAS[[#This Row],[Código del producto Vendido]],STOCK[],5,FALSE),"-")</f>
        <v>Vestido acanalado cruzado color crema</v>
      </c>
      <c r="G630" s="2">
        <v>2</v>
      </c>
      <c r="H630" s="6">
        <v>28</v>
      </c>
      <c r="I630" s="6">
        <f>VENTAS[[#This Row],[Cantidad]]*VENTAS[[#This Row],[Precio Venta]]</f>
        <v>56</v>
      </c>
      <c r="J630" s="6">
        <f>IF(VENTAS[[#This Row],[Nombre del Gestor]]&gt;1,  VENTAS[[#This Row],[Total]]*10%, 0)</f>
        <v>0</v>
      </c>
      <c r="K630" s="6">
        <f>IFERROR(VLOOKUP(VENTAS[[#This Row],[Código del producto Vendido]],STOCK[],16,FALSE)*VENTAS[[#This Row],[Cantidad]] + VLOOKUP(VENTAS[[#This Row],[Código del producto Vendido]],STOCK[],19,FALSE)*VENTAS[[#This Row],[Cantidad]],VENTAS[[#This Row],[Total]])</f>
        <v>49.18</v>
      </c>
      <c r="L630" s="6">
        <f>VENTAS[[#This Row],[Total]]-VENTAS[[#This Row],[Comisión 10%]]-VENTAS[[#This Row],[Costo SIN Comision]]</f>
        <v>6.82</v>
      </c>
      <c r="M630" s="6"/>
    </row>
    <row r="631" spans="1:13" ht="14" x14ac:dyDescent="0.15">
      <c r="A631" s="22" t="s">
        <v>1489</v>
      </c>
      <c r="B631">
        <f>IFERROR(VLOOKUP(VENTAS[[#This Row],[Código del producto Vendido]],STOCK[],25,FALSE),"-")</f>
        <v>0</v>
      </c>
      <c r="E631" t="s">
        <v>1256</v>
      </c>
      <c r="F631" s="2" t="str">
        <f>IFERROR(VLOOKUP(VENTAS[[#This Row],[Código del producto Vendido]],STOCK[],5,FALSE),"-")</f>
        <v>Short de tela suave con cinturón</v>
      </c>
      <c r="G631" s="2">
        <v>1</v>
      </c>
      <c r="H631" s="6">
        <v>20</v>
      </c>
      <c r="I631" s="6">
        <f>VENTAS[[#This Row],[Cantidad]]*VENTAS[[#This Row],[Precio Venta]]</f>
        <v>20</v>
      </c>
      <c r="J631" s="6">
        <f>IF(VENTAS[[#This Row],[Nombre del Gestor]]&gt;1,  VENTAS[[#This Row],[Total]]*10%, 0)</f>
        <v>0</v>
      </c>
      <c r="K631" s="6">
        <f>IFERROR(VLOOKUP(VENTAS[[#This Row],[Código del producto Vendido]],STOCK[],16,FALSE)*VENTAS[[#This Row],[Cantidad]] + VLOOKUP(VENTAS[[#This Row],[Código del producto Vendido]],STOCK[],19,FALSE)*VENTAS[[#This Row],[Cantidad]],VENTAS[[#This Row],[Total]])</f>
        <v>12.99</v>
      </c>
      <c r="L631" s="6">
        <f>VENTAS[[#This Row],[Total]]-VENTAS[[#This Row],[Comisión 10%]]-VENTAS[[#This Row],[Costo SIN Comision]]</f>
        <v>7.01</v>
      </c>
      <c r="M631" s="6"/>
    </row>
    <row r="632" spans="1:13" ht="14" x14ac:dyDescent="0.15">
      <c r="A632" s="22" t="s">
        <v>1489</v>
      </c>
      <c r="B632" t="str">
        <f>IFERROR(VLOOKUP(VENTAS[[#This Row],[Código del producto Vendido]],STOCK[],25,FALSE),"-")</f>
        <v>Yenma 19 Mayo</v>
      </c>
      <c r="E632" t="s">
        <v>605</v>
      </c>
      <c r="F632" s="2" t="str">
        <f>IFERROR(VLOOKUP(VENTAS[[#This Row],[Código del producto Vendido]],STOCK[],5,FALSE),"-")</f>
        <v>Vestido de satén ajustado de tirantes fruncido</v>
      </c>
      <c r="G632" s="2">
        <v>1</v>
      </c>
      <c r="H632" s="6">
        <v>25</v>
      </c>
      <c r="I632" s="6">
        <f>VENTAS[[#This Row],[Cantidad]]*VENTAS[[#This Row],[Precio Venta]]</f>
        <v>25</v>
      </c>
      <c r="J632" s="6">
        <f>IF(VENTAS[[#This Row],[Nombre del Gestor]]&gt;1,  VENTAS[[#This Row],[Total]]*10%, 0)</f>
        <v>0</v>
      </c>
      <c r="K632" s="6">
        <f>IFERROR(VLOOKUP(VENTAS[[#This Row],[Código del producto Vendido]],STOCK[],16,FALSE)*VENTAS[[#This Row],[Cantidad]] + VLOOKUP(VENTAS[[#This Row],[Código del producto Vendido]],STOCK[],19,FALSE)*VENTAS[[#This Row],[Cantidad]],VENTAS[[#This Row],[Total]])</f>
        <v>12.875555555555556</v>
      </c>
      <c r="L632" s="6">
        <f>VENTAS[[#This Row],[Total]]-VENTAS[[#This Row],[Comisión 10%]]-VENTAS[[#This Row],[Costo SIN Comision]]</f>
        <v>12.124444444444444</v>
      </c>
      <c r="M632" s="6"/>
    </row>
    <row r="633" spans="1:13" ht="14" x14ac:dyDescent="0.15">
      <c r="A633" s="22" t="s">
        <v>1489</v>
      </c>
      <c r="B633">
        <f>IFERROR(VLOOKUP(VENTAS[[#This Row],[Código del producto Vendido]],STOCK[],25,FALSE),"-")</f>
        <v>0</v>
      </c>
      <c r="E633" t="s">
        <v>758</v>
      </c>
      <c r="F633" s="2" t="str">
        <f>IFERROR(VLOOKUP(VENTAS[[#This Row],[Código del producto Vendido]],STOCK[],5,FALSE),"-")</f>
        <v>Vestido con estampado jungla</v>
      </c>
      <c r="G633" s="2">
        <v>1</v>
      </c>
      <c r="H633" s="6">
        <v>16</v>
      </c>
      <c r="I633" s="6">
        <f>VENTAS[[#This Row],[Cantidad]]*VENTAS[[#This Row],[Precio Venta]]</f>
        <v>16</v>
      </c>
      <c r="J633" s="6">
        <f>IF(VENTAS[[#This Row],[Nombre del Gestor]]&gt;1,  VENTAS[[#This Row],[Total]]*10%, 0)</f>
        <v>0</v>
      </c>
      <c r="K633" s="6">
        <f>IFERROR(VLOOKUP(VENTAS[[#This Row],[Código del producto Vendido]],STOCK[],16,FALSE)*VENTAS[[#This Row],[Cantidad]] + VLOOKUP(VENTAS[[#This Row],[Código del producto Vendido]],STOCK[],19,FALSE)*VENTAS[[#This Row],[Cantidad]],VENTAS[[#This Row],[Total]])</f>
        <v>10.722222222222221</v>
      </c>
      <c r="L633" s="6">
        <f>VENTAS[[#This Row],[Total]]-VENTAS[[#This Row],[Comisión 10%]]-VENTAS[[#This Row],[Costo SIN Comision]]</f>
        <v>5.2777777777777786</v>
      </c>
      <c r="M633" s="6"/>
    </row>
    <row r="634" spans="1:13" ht="14" x14ac:dyDescent="0.15">
      <c r="A634" s="22" t="s">
        <v>1489</v>
      </c>
      <c r="B634" t="str">
        <f>IFERROR(VLOOKUP(VENTAS[[#This Row],[Código del producto Vendido]],STOCK[],25,FALSE),"-")</f>
        <v>Compra 7/12/2023</v>
      </c>
      <c r="E634" t="s">
        <v>1353</v>
      </c>
      <c r="F634" s="2" t="str">
        <f>IFERROR(VLOOKUP(VENTAS[[#This Row],[Código del producto Vendido]],STOCK[],5,FALSE),"-")</f>
        <v>Top Bustier encaje</v>
      </c>
      <c r="G634" s="2">
        <v>1</v>
      </c>
      <c r="H634" s="6">
        <v>22</v>
      </c>
      <c r="I634" s="6">
        <f>VENTAS[[#This Row],[Cantidad]]*VENTAS[[#This Row],[Precio Venta]]</f>
        <v>22</v>
      </c>
      <c r="J634" s="6">
        <f>IF(VENTAS[[#This Row],[Nombre del Gestor]]&gt;1,  VENTAS[[#This Row],[Total]]*10%, 0)</f>
        <v>0</v>
      </c>
      <c r="K634" s="6">
        <f>IFERROR(VLOOKUP(VENTAS[[#This Row],[Código del producto Vendido]],STOCK[],16,FALSE)*VENTAS[[#This Row],[Cantidad]] + VLOOKUP(VENTAS[[#This Row],[Código del producto Vendido]],STOCK[],19,FALSE)*VENTAS[[#This Row],[Cantidad]],VENTAS[[#This Row],[Total]])</f>
        <v>14.7</v>
      </c>
      <c r="L634" s="6">
        <f>VENTAS[[#This Row],[Total]]-VENTAS[[#This Row],[Comisión 10%]]-VENTAS[[#This Row],[Costo SIN Comision]]</f>
        <v>7.3000000000000007</v>
      </c>
      <c r="M634" s="6"/>
    </row>
    <row r="635" spans="1:13" ht="14" x14ac:dyDescent="0.15">
      <c r="A635" s="22" t="s">
        <v>1489</v>
      </c>
      <c r="B635" t="str">
        <f>IFERROR(VLOOKUP(VENTAS[[#This Row],[Código del producto Vendido]],STOCK[],25,FALSE),"-")</f>
        <v>Compra 7/12/2023</v>
      </c>
      <c r="E635" t="s">
        <v>1366</v>
      </c>
      <c r="F635" s="2" t="str">
        <f>IFERROR(VLOOKUP(VENTAS[[#This Row],[Código del producto Vendido]],STOCK[],5,FALSE),"-")</f>
        <v>Gafas de sol Dama</v>
      </c>
      <c r="G635" s="2">
        <v>1</v>
      </c>
      <c r="H635" s="6">
        <v>9</v>
      </c>
      <c r="I635" s="6">
        <f>VENTAS[[#This Row],[Cantidad]]*VENTAS[[#This Row],[Precio Venta]]</f>
        <v>9</v>
      </c>
      <c r="J635" s="6">
        <f>IF(VENTAS[[#This Row],[Nombre del Gestor]]&gt;1,  VENTAS[[#This Row],[Total]]*10%, 0)</f>
        <v>0</v>
      </c>
      <c r="K635" s="6">
        <f>IFERROR(VLOOKUP(VENTAS[[#This Row],[Código del producto Vendido]],STOCK[],16,FALSE)*VENTAS[[#This Row],[Cantidad]] + VLOOKUP(VENTAS[[#This Row],[Código del producto Vendido]],STOCK[],19,FALSE)*VENTAS[[#This Row],[Cantidad]],VENTAS[[#This Row],[Total]])</f>
        <v>6.05</v>
      </c>
      <c r="L635" s="6">
        <f>VENTAS[[#This Row],[Total]]-VENTAS[[#This Row],[Comisión 10%]]-VENTAS[[#This Row],[Costo SIN Comision]]</f>
        <v>2.95</v>
      </c>
      <c r="M635" s="6"/>
    </row>
    <row r="636" spans="1:13" ht="14" x14ac:dyDescent="0.15">
      <c r="A636" s="22" t="s">
        <v>1489</v>
      </c>
      <c r="B636" t="str">
        <f>IFERROR(VLOOKUP(VENTAS[[#This Row],[Código del producto Vendido]],STOCK[],25,FALSE),"-")</f>
        <v>Compra 9/12/2023</v>
      </c>
      <c r="E636" t="s">
        <v>1457</v>
      </c>
      <c r="F636" s="2" t="str">
        <f>IFERROR(VLOOKUP(VENTAS[[#This Row],[Código del producto Vendido]],STOCK[],5,FALSE),"-")</f>
        <v>Botas negras de zíper</v>
      </c>
      <c r="G636" s="2">
        <v>1</v>
      </c>
      <c r="H636" s="6">
        <v>40</v>
      </c>
      <c r="I636" s="6">
        <f>VENTAS[[#This Row],[Cantidad]]*VENTAS[[#This Row],[Precio Venta]]</f>
        <v>40</v>
      </c>
      <c r="J636" s="6">
        <f>IF(VENTAS[[#This Row],[Nombre del Gestor]]&gt;1,  VENTAS[[#This Row],[Total]]*10%, 0)</f>
        <v>0</v>
      </c>
      <c r="K636" s="6">
        <f>IFERROR(VLOOKUP(VENTAS[[#This Row],[Código del producto Vendido]],STOCK[],16,FALSE)*VENTAS[[#This Row],[Cantidad]] + VLOOKUP(VENTAS[[#This Row],[Código del producto Vendido]],STOCK[],19,FALSE)*VENTAS[[#This Row],[Cantidad]],VENTAS[[#This Row],[Total]])</f>
        <v>22.42</v>
      </c>
      <c r="L636" s="6">
        <f>VENTAS[[#This Row],[Total]]-VENTAS[[#This Row],[Comisión 10%]]-VENTAS[[#This Row],[Costo SIN Comision]]</f>
        <v>17.579999999999998</v>
      </c>
      <c r="M636" s="6"/>
    </row>
    <row r="637" spans="1:13" ht="14" x14ac:dyDescent="0.15">
      <c r="A637" s="22" t="s">
        <v>1489</v>
      </c>
      <c r="B637" t="str">
        <f>IFERROR(VLOOKUP(VENTAS[[#This Row],[Código del producto Vendido]],STOCK[],25,FALSE),"-")</f>
        <v>Compra 7/12/2023</v>
      </c>
      <c r="C637" t="s">
        <v>1493</v>
      </c>
      <c r="D637" t="s">
        <v>1494</v>
      </c>
      <c r="E637" t="s">
        <v>1350</v>
      </c>
      <c r="F637" s="2" t="str">
        <f>IFERROR(VLOOKUP(VENTAS[[#This Row],[Código del producto Vendido]],STOCK[],5,FALSE),"-")</f>
        <v>Sandalias Albaricoque</v>
      </c>
      <c r="G637" s="2">
        <v>1</v>
      </c>
      <c r="H637" s="6">
        <v>40</v>
      </c>
      <c r="I637" s="6">
        <f>VENTAS[[#This Row],[Cantidad]]*VENTAS[[#This Row],[Precio Venta]]</f>
        <v>40</v>
      </c>
      <c r="J637" s="6">
        <f>IF(VENTAS[[#This Row],[Nombre del Gestor]]&gt;1,  VENTAS[[#This Row],[Total]]*10%, 0)</f>
        <v>4</v>
      </c>
      <c r="K637" s="6">
        <f>IFERROR(VLOOKUP(VENTAS[[#This Row],[Código del producto Vendido]],STOCK[],16,FALSE)*VENTAS[[#This Row],[Cantidad]] + VLOOKUP(VENTAS[[#This Row],[Código del producto Vendido]],STOCK[],19,FALSE)*VENTAS[[#This Row],[Cantidad]],VENTAS[[#This Row],[Total]])</f>
        <v>23</v>
      </c>
      <c r="L637" s="6">
        <f>VENTAS[[#This Row],[Total]]-VENTAS[[#This Row],[Comisión 10%]]-VENTAS[[#This Row],[Costo SIN Comision]]</f>
        <v>13</v>
      </c>
      <c r="M637" s="6"/>
    </row>
    <row r="638" spans="1:13" ht="14" x14ac:dyDescent="0.15">
      <c r="A638" s="22" t="s">
        <v>1489</v>
      </c>
      <c r="B638" t="str">
        <f>IFERROR(VLOOKUP(VENTAS[[#This Row],[Código del producto Vendido]],STOCK[],25,FALSE),"-")</f>
        <v>Compra 7/12/2023</v>
      </c>
      <c r="D638" t="s">
        <v>1495</v>
      </c>
      <c r="E638" t="s">
        <v>1359</v>
      </c>
      <c r="F638" s="2" t="str">
        <f>IFERROR(VLOOKUP(VENTAS[[#This Row],[Código del producto Vendido]],STOCK[],5,FALSE),"-")</f>
        <v>Falda de mezclilla negra a la cintura</v>
      </c>
      <c r="G638" s="2">
        <v>1</v>
      </c>
      <c r="H638" s="6">
        <v>0</v>
      </c>
      <c r="I638" s="6">
        <f>VENTAS[[#This Row],[Cantidad]]*VENTAS[[#This Row],[Precio Venta]]</f>
        <v>0</v>
      </c>
      <c r="J638" s="6">
        <f>IF(VENTAS[[#This Row],[Nombre del Gestor]]&gt;1,  VENTAS[[#This Row],[Total]]*10%, 0)</f>
        <v>0</v>
      </c>
      <c r="K638" s="6">
        <f>IFERROR(VLOOKUP(VENTAS[[#This Row],[Código del producto Vendido]],STOCK[],16,FALSE)*VENTAS[[#This Row],[Cantidad]] + VLOOKUP(VENTAS[[#This Row],[Código del producto Vendido]],STOCK[],19,FALSE)*VENTAS[[#This Row],[Cantidad]],VENTAS[[#This Row],[Total]])</f>
        <v>15</v>
      </c>
      <c r="L638" s="6">
        <f>VENTAS[[#This Row],[Total]]-VENTAS[[#This Row],[Comisión 10%]]-VENTAS[[#This Row],[Costo SIN Comision]]</f>
        <v>-15</v>
      </c>
      <c r="M638" s="6"/>
    </row>
    <row r="639" spans="1:13" ht="14" x14ac:dyDescent="0.15">
      <c r="A639" s="22" t="s">
        <v>1489</v>
      </c>
      <c r="B639" t="str">
        <f>IFERROR(VLOOKUP(VENTAS[[#This Row],[Código del producto Vendido]],STOCK[],25,FALSE),"-")</f>
        <v>Compra 7/12/2023</v>
      </c>
      <c r="D639" t="s">
        <v>1496</v>
      </c>
      <c r="E639" t="s">
        <v>1335</v>
      </c>
      <c r="F639" s="2" t="str">
        <f>IFERROR(VLOOKUP(VENTAS[[#This Row],[Código del producto Vendido]],STOCK[],5,FALSE),"-")</f>
        <v>Vestido Frenchy Ajustado</v>
      </c>
      <c r="G639" s="2">
        <v>1</v>
      </c>
      <c r="H639" s="6">
        <v>25</v>
      </c>
      <c r="I639" s="6">
        <f>VENTAS[[#This Row],[Cantidad]]*VENTAS[[#This Row],[Precio Venta]]</f>
        <v>25</v>
      </c>
      <c r="J639" s="6">
        <f>IF(VENTAS[[#This Row],[Nombre del Gestor]]&gt;1,  VENTAS[[#This Row],[Total]]*10%, 0)</f>
        <v>2.5</v>
      </c>
      <c r="K639" s="6">
        <f>IFERROR(VLOOKUP(VENTAS[[#This Row],[Código del producto Vendido]],STOCK[],16,FALSE)*VENTAS[[#This Row],[Cantidad]] + VLOOKUP(VENTAS[[#This Row],[Código del producto Vendido]],STOCK[],19,FALSE)*VENTAS[[#This Row],[Cantidad]],VENTAS[[#This Row],[Total]])</f>
        <v>11.5</v>
      </c>
      <c r="L639" s="6">
        <f>VENTAS[[#This Row],[Total]]-VENTAS[[#This Row],[Comisión 10%]]-VENTAS[[#This Row],[Costo SIN Comision]]</f>
        <v>11</v>
      </c>
      <c r="M639" s="6"/>
    </row>
    <row r="640" spans="1:13" ht="14" x14ac:dyDescent="0.15">
      <c r="A640" s="22" t="s">
        <v>1489</v>
      </c>
      <c r="B640" t="str">
        <f>IFERROR(VLOOKUP(VENTAS[[#This Row],[Código del producto Vendido]],STOCK[],25,FALSE),"-")</f>
        <v>Compra 7/12/2023</v>
      </c>
      <c r="D640" t="s">
        <v>1490</v>
      </c>
      <c r="E640" t="s">
        <v>1340</v>
      </c>
      <c r="F640" s="2" t="str">
        <f>IFERROR(VLOOKUP(VENTAS[[#This Row],[Código del producto Vendido]],STOCK[],5,FALSE),"-")</f>
        <v>Pantalón Negro Acampanado</v>
      </c>
      <c r="G640" s="2">
        <v>1</v>
      </c>
      <c r="H640" s="6">
        <v>28</v>
      </c>
      <c r="I640" s="6">
        <f>VENTAS[[#This Row],[Cantidad]]*VENTAS[[#This Row],[Precio Venta]]</f>
        <v>28</v>
      </c>
      <c r="J640" s="6">
        <f>IF(VENTAS[[#This Row],[Nombre del Gestor]]&gt;1,  VENTAS[[#This Row],[Total]]*10%, 0)</f>
        <v>2.8000000000000003</v>
      </c>
      <c r="K640" s="6">
        <f>IFERROR(VLOOKUP(VENTAS[[#This Row],[Código del producto Vendido]],STOCK[],16,FALSE)*VENTAS[[#This Row],[Cantidad]] + VLOOKUP(VENTAS[[#This Row],[Código del producto Vendido]],STOCK[],19,FALSE)*VENTAS[[#This Row],[Cantidad]],VENTAS[[#This Row],[Total]])</f>
        <v>16.5</v>
      </c>
      <c r="L640" s="6">
        <f>VENTAS[[#This Row],[Total]]-VENTAS[[#This Row],[Comisión 10%]]-VENTAS[[#This Row],[Costo SIN Comision]]</f>
        <v>8.6999999999999993</v>
      </c>
      <c r="M640" s="6"/>
    </row>
    <row r="641" spans="1:13" ht="14" x14ac:dyDescent="0.15">
      <c r="A641" s="22" t="s">
        <v>1489</v>
      </c>
      <c r="B641" t="str">
        <f>IFERROR(VLOOKUP(VENTAS[[#This Row],[Código del producto Vendido]],STOCK[],25,FALSE),"-")</f>
        <v>-</v>
      </c>
      <c r="D641" t="s">
        <v>1496</v>
      </c>
      <c r="E641" t="s">
        <v>1334</v>
      </c>
      <c r="F641" s="2" t="str">
        <f>IFERROR(VLOOKUP(VENTAS[[#This Row],[Código del producto Vendido]],STOCK[],5,FALSE),"-")</f>
        <v>-</v>
      </c>
      <c r="G641" s="2">
        <v>1</v>
      </c>
      <c r="H641" s="6">
        <v>13</v>
      </c>
      <c r="I641" s="6">
        <f>VENTAS[[#This Row],[Cantidad]]*VENTAS[[#This Row],[Precio Venta]]</f>
        <v>13</v>
      </c>
      <c r="J641" s="6">
        <f>IF(VENTAS[[#This Row],[Nombre del Gestor]]&gt;1,  VENTAS[[#This Row],[Total]]*10%, 0)</f>
        <v>1.3</v>
      </c>
      <c r="K641" s="6">
        <f>IFERROR(VLOOKUP(VENTAS[[#This Row],[Código del producto Vendido]],STOCK[],16,FALSE)*VENTAS[[#This Row],[Cantidad]] + VLOOKUP(VENTAS[[#This Row],[Código del producto Vendido]],STOCK[],19,FALSE)*VENTAS[[#This Row],[Cantidad]],VENTAS[[#This Row],[Total]])</f>
        <v>13</v>
      </c>
      <c r="L641" s="6">
        <f>VENTAS[[#This Row],[Total]]-VENTAS[[#This Row],[Comisión 10%]]-VENTAS[[#This Row],[Costo SIN Comision]]</f>
        <v>-1.3000000000000007</v>
      </c>
      <c r="M641" s="6"/>
    </row>
    <row r="642" spans="1:13" ht="14" x14ac:dyDescent="0.15">
      <c r="A642" s="22" t="s">
        <v>1489</v>
      </c>
      <c r="B642" t="str">
        <f>IFERROR(VLOOKUP(VENTAS[[#This Row],[Código del producto Vendido]],STOCK[],25,FALSE),"-")</f>
        <v>Compra 7/12/2023</v>
      </c>
      <c r="D642" t="s">
        <v>1496</v>
      </c>
      <c r="E642" t="s">
        <v>1333</v>
      </c>
      <c r="F642" s="2" t="str">
        <f>IFERROR(VLOOKUP(VENTAS[[#This Row],[Código del producto Vendido]],STOCK[],5,FALSE),"-")</f>
        <v>Pullover Dazy cuello redondo Blanco</v>
      </c>
      <c r="G642" s="2">
        <v>1</v>
      </c>
      <c r="H642" s="6">
        <v>13</v>
      </c>
      <c r="I642" s="6">
        <f>VENTAS[[#This Row],[Cantidad]]*VENTAS[[#This Row],[Precio Venta]]</f>
        <v>13</v>
      </c>
      <c r="J642" s="6">
        <f>IF(VENTAS[[#This Row],[Nombre del Gestor]]&gt;1,  VENTAS[[#This Row],[Total]]*10%, 0)</f>
        <v>1.3</v>
      </c>
      <c r="K642" s="6">
        <f>IFERROR(VLOOKUP(VENTAS[[#This Row],[Código del producto Vendido]],STOCK[],16,FALSE)*VENTAS[[#This Row],[Cantidad]] + VLOOKUP(VENTAS[[#This Row],[Código del producto Vendido]],STOCK[],19,FALSE)*VENTAS[[#This Row],[Cantidad]],VENTAS[[#This Row],[Total]])</f>
        <v>7.5</v>
      </c>
      <c r="L642" s="6">
        <f>VENTAS[[#This Row],[Total]]-VENTAS[[#This Row],[Comisión 10%]]-VENTAS[[#This Row],[Costo SIN Comision]]</f>
        <v>4.1999999999999993</v>
      </c>
      <c r="M642" s="6"/>
    </row>
    <row r="643" spans="1:13" ht="14" x14ac:dyDescent="0.15">
      <c r="A643" s="22" t="s">
        <v>1489</v>
      </c>
      <c r="B643" t="str">
        <f>IFERROR(VLOOKUP(VENTAS[[#This Row],[Código del producto Vendido]],STOCK[],25,FALSE),"-")</f>
        <v>Recibido Freddy 24Mayo</v>
      </c>
      <c r="D643" t="s">
        <v>1496</v>
      </c>
      <c r="E643" t="s">
        <v>905</v>
      </c>
      <c r="F643" s="2" t="str">
        <f>IFERROR(VLOOKUP(VENTAS[[#This Row],[Código del producto Vendido]],STOCK[],5,FALSE),"-")</f>
        <v>Top Dreamer Negro</v>
      </c>
      <c r="G643" s="2">
        <v>1</v>
      </c>
      <c r="H643" s="6">
        <v>12</v>
      </c>
      <c r="I643" s="6">
        <f>VENTAS[[#This Row],[Cantidad]]*VENTAS[[#This Row],[Precio Venta]]</f>
        <v>12</v>
      </c>
      <c r="J643" s="6">
        <f>IF(VENTAS[[#This Row],[Nombre del Gestor]]&gt;1,  VENTAS[[#This Row],[Total]]*10%, 0)</f>
        <v>1.2000000000000002</v>
      </c>
      <c r="K643" s="6">
        <f>IFERROR(VLOOKUP(VENTAS[[#This Row],[Código del producto Vendido]],STOCK[],16,FALSE)*VENTAS[[#This Row],[Cantidad]] + VLOOKUP(VENTAS[[#This Row],[Código del producto Vendido]],STOCK[],19,FALSE)*VENTAS[[#This Row],[Cantidad]],VENTAS[[#This Row],[Total]])</f>
        <v>7.1568181818181813</v>
      </c>
      <c r="L643" s="6">
        <f>VENTAS[[#This Row],[Total]]-VENTAS[[#This Row],[Comisión 10%]]-VENTAS[[#This Row],[Costo SIN Comision]]</f>
        <v>3.6431818181818194</v>
      </c>
      <c r="M643" s="6"/>
    </row>
    <row r="644" spans="1:13" ht="14" x14ac:dyDescent="0.15">
      <c r="A644" s="22" t="s">
        <v>1489</v>
      </c>
      <c r="B644" t="str">
        <f>IFERROR(VLOOKUP(VENTAS[[#This Row],[Código del producto Vendido]],STOCK[],25,FALSE),"-")</f>
        <v>Viaje Agosto</v>
      </c>
      <c r="D644" t="s">
        <v>1496</v>
      </c>
      <c r="E644" t="s">
        <v>985</v>
      </c>
      <c r="F644" s="2" t="str">
        <f>IFERROR(VLOOKUP(VENTAS[[#This Row],[Código del producto Vendido]],STOCK[],5,FALSE),"-")</f>
        <v>Pullover negro cuello redondo</v>
      </c>
      <c r="G644" s="2">
        <v>1</v>
      </c>
      <c r="H644" s="6">
        <v>12</v>
      </c>
      <c r="I644" s="6">
        <f>VENTAS[[#This Row],[Cantidad]]*VENTAS[[#This Row],[Precio Venta]]</f>
        <v>12</v>
      </c>
      <c r="J644" s="6">
        <f>IF(VENTAS[[#This Row],[Nombre del Gestor]]&gt;1,  VENTAS[[#This Row],[Total]]*10%, 0)</f>
        <v>1.2000000000000002</v>
      </c>
      <c r="K644" s="6">
        <f>IFERROR(VLOOKUP(VENTAS[[#This Row],[Código del producto Vendido]],STOCK[],16,FALSE)*VENTAS[[#This Row],[Cantidad]] + VLOOKUP(VENTAS[[#This Row],[Código del producto Vendido]],STOCK[],19,FALSE)*VENTAS[[#This Row],[Cantidad]],VENTAS[[#This Row],[Total]])</f>
        <v>8.5300000000000011</v>
      </c>
      <c r="L644" s="6">
        <f>VENTAS[[#This Row],[Total]]-VENTAS[[#This Row],[Comisión 10%]]-VENTAS[[#This Row],[Costo SIN Comision]]</f>
        <v>2.2699999999999996</v>
      </c>
      <c r="M644" s="6"/>
    </row>
    <row r="645" spans="1:13" ht="14" x14ac:dyDescent="0.15">
      <c r="A645" s="22" t="s">
        <v>1489</v>
      </c>
      <c r="B645" t="str">
        <f>IFERROR(VLOOKUP(VENTAS[[#This Row],[Código del producto Vendido]],STOCK[],25,FALSE),"-")</f>
        <v>Compra 7/12/2023</v>
      </c>
      <c r="E645" t="s">
        <v>1311</v>
      </c>
      <c r="F645" s="2" t="str">
        <f>IFERROR(VLOOKUP(VENTAS[[#This Row],[Código del producto Vendido]],STOCK[],5,FALSE),"-")</f>
        <v>Camiseta Dazy Blanco</v>
      </c>
      <c r="G645" s="2">
        <v>1</v>
      </c>
      <c r="H645" s="6">
        <v>13</v>
      </c>
      <c r="I645" s="6">
        <f>VENTAS[[#This Row],[Cantidad]]*VENTAS[[#This Row],[Precio Venta]]</f>
        <v>13</v>
      </c>
      <c r="J645" s="6">
        <f>IF(VENTAS[[#This Row],[Nombre del Gestor]]&gt;1,  VENTAS[[#This Row],[Total]]*10%, 0)</f>
        <v>0</v>
      </c>
      <c r="K645" s="6">
        <f>IFERROR(VLOOKUP(VENTAS[[#This Row],[Código del producto Vendido]],STOCK[],16,FALSE)*VENTAS[[#This Row],[Cantidad]] + VLOOKUP(VENTAS[[#This Row],[Código del producto Vendido]],STOCK[],19,FALSE)*VENTAS[[#This Row],[Cantidad]],VENTAS[[#This Row],[Total]])</f>
        <v>11</v>
      </c>
      <c r="L645" s="6">
        <f>VENTAS[[#This Row],[Total]]-VENTAS[[#This Row],[Comisión 10%]]-VENTAS[[#This Row],[Costo SIN Comision]]</f>
        <v>2</v>
      </c>
      <c r="M645" s="6"/>
    </row>
    <row r="646" spans="1:13" ht="14" x14ac:dyDescent="0.15">
      <c r="A646" s="22" t="s">
        <v>1489</v>
      </c>
      <c r="B646" t="str">
        <f>IFERROR(VLOOKUP(VENTAS[[#This Row],[Código del producto Vendido]],STOCK[],25,FALSE),"-")</f>
        <v>Compra 7/12/2023</v>
      </c>
      <c r="E646" t="s">
        <v>1313</v>
      </c>
      <c r="F646" s="2" t="str">
        <f>IFERROR(VLOOKUP(VENTAS[[#This Row],[Código del producto Vendido]],STOCK[],5,FALSE),"-")</f>
        <v>Pantalón negro acampanado</v>
      </c>
      <c r="G646" s="2">
        <v>1</v>
      </c>
      <c r="H646" s="6">
        <v>28</v>
      </c>
      <c r="I646" s="6">
        <f>VENTAS[[#This Row],[Cantidad]]*VENTAS[[#This Row],[Precio Venta]]</f>
        <v>28</v>
      </c>
      <c r="J646" s="6">
        <f>IF(VENTAS[[#This Row],[Nombre del Gestor]]&gt;1,  VENTAS[[#This Row],[Total]]*10%, 0)</f>
        <v>0</v>
      </c>
      <c r="K646" s="6">
        <f>IFERROR(VLOOKUP(VENTAS[[#This Row],[Código del producto Vendido]],STOCK[],16,FALSE)*VENTAS[[#This Row],[Cantidad]] + VLOOKUP(VENTAS[[#This Row],[Código del producto Vendido]],STOCK[],19,FALSE)*VENTAS[[#This Row],[Cantidad]],VENTAS[[#This Row],[Total]])</f>
        <v>18.5</v>
      </c>
      <c r="L646" s="6">
        <f>VENTAS[[#This Row],[Total]]-VENTAS[[#This Row],[Comisión 10%]]-VENTAS[[#This Row],[Costo SIN Comision]]</f>
        <v>9.5</v>
      </c>
      <c r="M646" s="6"/>
    </row>
    <row r="647" spans="1:13" ht="14" x14ac:dyDescent="0.15">
      <c r="A647" s="22" t="s">
        <v>1489</v>
      </c>
      <c r="B647" t="str">
        <f>IFERROR(VLOOKUP(VENTAS[[#This Row],[Código del producto Vendido]],STOCK[],25,FALSE),"-")</f>
        <v>Compra 7/12/2023</v>
      </c>
      <c r="D647" t="s">
        <v>1497</v>
      </c>
      <c r="E647" t="s">
        <v>1318</v>
      </c>
      <c r="F647" s="2" t="str">
        <f>IFERROR(VLOOKUP(VENTAS[[#This Row],[Código del producto Vendido]],STOCK[],5,FALSE),"-")</f>
        <v>Vestido Camisero flores</v>
      </c>
      <c r="G647" s="2">
        <v>1</v>
      </c>
      <c r="H647" s="6">
        <v>35</v>
      </c>
      <c r="I647" s="6">
        <f>VENTAS[[#This Row],[Cantidad]]*VENTAS[[#This Row],[Precio Venta]]</f>
        <v>35</v>
      </c>
      <c r="J647" s="6">
        <f>IF(VENTAS[[#This Row],[Nombre del Gestor]]&gt;1,  VENTAS[[#This Row],[Total]]*10%, 0)</f>
        <v>3.5</v>
      </c>
      <c r="K647" s="6">
        <f>IFERROR(VLOOKUP(VENTAS[[#This Row],[Código del producto Vendido]],STOCK[],16,FALSE)*VENTAS[[#This Row],[Cantidad]] + VLOOKUP(VENTAS[[#This Row],[Código del producto Vendido]],STOCK[],19,FALSE)*VENTAS[[#This Row],[Cantidad]],VENTAS[[#This Row],[Total]])</f>
        <v>20.6</v>
      </c>
      <c r="L647" s="6">
        <f>VENTAS[[#This Row],[Total]]-VENTAS[[#This Row],[Comisión 10%]]-VENTAS[[#This Row],[Costo SIN Comision]]</f>
        <v>10.899999999999999</v>
      </c>
      <c r="M647" s="6"/>
    </row>
    <row r="648" spans="1:13" ht="14" x14ac:dyDescent="0.15">
      <c r="A648" s="22" t="s">
        <v>1489</v>
      </c>
      <c r="B648" t="str">
        <f>IFERROR(VLOOKUP(VENTAS[[#This Row],[Código del producto Vendido]],STOCK[],25,FALSE),"-")</f>
        <v>Compra 7/12/2023</v>
      </c>
      <c r="E648" t="s">
        <v>1330</v>
      </c>
      <c r="F648" s="2" t="str">
        <f>IFERROR(VLOOKUP(VENTAS[[#This Row],[Código del producto Vendido]],STOCK[],5,FALSE),"-")</f>
        <v>Chaleco blanco botones</v>
      </c>
      <c r="G648" s="2">
        <v>1</v>
      </c>
      <c r="H648" s="6">
        <v>25</v>
      </c>
      <c r="I648" s="6">
        <f>VENTAS[[#This Row],[Cantidad]]*VENTAS[[#This Row],[Precio Venta]]</f>
        <v>25</v>
      </c>
      <c r="J648" s="6">
        <f>IF(VENTAS[[#This Row],[Nombre del Gestor]]&gt;1,  VENTAS[[#This Row],[Total]]*10%, 0)</f>
        <v>0</v>
      </c>
      <c r="K648" s="6">
        <f>IFERROR(VLOOKUP(VENTAS[[#This Row],[Código del producto Vendido]],STOCK[],16,FALSE)*VENTAS[[#This Row],[Cantidad]] + VLOOKUP(VENTAS[[#This Row],[Código del producto Vendido]],STOCK[],19,FALSE)*VENTAS[[#This Row],[Cantidad]],VENTAS[[#This Row],[Total]])</f>
        <v>13.5</v>
      </c>
      <c r="L648" s="6">
        <f>VENTAS[[#This Row],[Total]]-VENTAS[[#This Row],[Comisión 10%]]-VENTAS[[#This Row],[Costo SIN Comision]]</f>
        <v>11.5</v>
      </c>
      <c r="M648" s="6"/>
    </row>
    <row r="649" spans="1:13" ht="14" x14ac:dyDescent="0.15">
      <c r="A649" s="22" t="s">
        <v>1489</v>
      </c>
      <c r="B649" t="str">
        <f>IFERROR(VLOOKUP(VENTAS[[#This Row],[Código del producto Vendido]],STOCK[],25,FALSE),"-")</f>
        <v>Compra 7/12/2023</v>
      </c>
      <c r="E649" t="s">
        <v>1346</v>
      </c>
      <c r="F649" s="2" t="str">
        <f>IFERROR(VLOOKUP(VENTAS[[#This Row],[Código del producto Vendido]],STOCK[],5,FALSE),"-")</f>
        <v>Chaleco de traje</v>
      </c>
      <c r="G649" s="2">
        <v>1</v>
      </c>
      <c r="H649" s="6">
        <v>25</v>
      </c>
      <c r="I649" s="6">
        <f>VENTAS[[#This Row],[Cantidad]]*VENTAS[[#This Row],[Precio Venta]]</f>
        <v>25</v>
      </c>
      <c r="J649" s="6">
        <f>IF(VENTAS[[#This Row],[Nombre del Gestor]]&gt;1,  VENTAS[[#This Row],[Total]]*10%, 0)</f>
        <v>0</v>
      </c>
      <c r="K649" s="6">
        <f>IFERROR(VLOOKUP(VENTAS[[#This Row],[Código del producto Vendido]],STOCK[],16,FALSE)*VENTAS[[#This Row],[Cantidad]] + VLOOKUP(VENTAS[[#This Row],[Código del producto Vendido]],STOCK[],19,FALSE)*VENTAS[[#This Row],[Cantidad]],VENTAS[[#This Row],[Total]])</f>
        <v>13.5</v>
      </c>
      <c r="L649" s="6">
        <f>VENTAS[[#This Row],[Total]]-VENTAS[[#This Row],[Comisión 10%]]-VENTAS[[#This Row],[Costo SIN Comision]]</f>
        <v>11.5</v>
      </c>
      <c r="M649" s="6"/>
    </row>
    <row r="650" spans="1:13" ht="14" x14ac:dyDescent="0.15">
      <c r="A650" s="22" t="s">
        <v>1489</v>
      </c>
      <c r="B650" t="str">
        <f>IFERROR(VLOOKUP(VENTAS[[#This Row],[Código del producto Vendido]],STOCK[],25,FALSE),"-")</f>
        <v>Compra 7/12/2023</v>
      </c>
      <c r="E650" t="s">
        <v>1347</v>
      </c>
      <c r="F650" s="2" t="str">
        <f>IFERROR(VLOOKUP(VENTAS[[#This Row],[Código del producto Vendido]],STOCK[],5,FALSE),"-")</f>
        <v>Chaleco de traje</v>
      </c>
      <c r="G650" s="2">
        <v>1</v>
      </c>
      <c r="H650" s="6">
        <v>25</v>
      </c>
      <c r="I650" s="6">
        <f>VENTAS[[#This Row],[Cantidad]]*VENTAS[[#This Row],[Precio Venta]]</f>
        <v>25</v>
      </c>
      <c r="J650" s="6">
        <f>IF(VENTAS[[#This Row],[Nombre del Gestor]]&gt;1,  VENTAS[[#This Row],[Total]]*10%, 0)</f>
        <v>0</v>
      </c>
      <c r="K650" s="6">
        <f>IFERROR(VLOOKUP(VENTAS[[#This Row],[Código del producto Vendido]],STOCK[],16,FALSE)*VENTAS[[#This Row],[Cantidad]] + VLOOKUP(VENTAS[[#This Row],[Código del producto Vendido]],STOCK[],19,FALSE)*VENTAS[[#This Row],[Cantidad]],VENTAS[[#This Row],[Total]])</f>
        <v>13.5</v>
      </c>
      <c r="L650" s="6">
        <f>VENTAS[[#This Row],[Total]]-VENTAS[[#This Row],[Comisión 10%]]-VENTAS[[#This Row],[Costo SIN Comision]]</f>
        <v>11.5</v>
      </c>
      <c r="M650" s="6"/>
    </row>
    <row r="651" spans="1:13" ht="14" x14ac:dyDescent="0.15">
      <c r="A651" s="22" t="s">
        <v>1489</v>
      </c>
      <c r="B651" t="str">
        <f>IFERROR(VLOOKUP(VENTAS[[#This Row],[Código del producto Vendido]],STOCK[],25,FALSE),"-")</f>
        <v>Compra 7/12/2023</v>
      </c>
      <c r="E651" t="s">
        <v>1357</v>
      </c>
      <c r="F651" s="2" t="str">
        <f>IFERROR(VLOOKUP(VENTAS[[#This Row],[Código del producto Vendido]],STOCK[],5,FALSE),"-")</f>
        <v>Top de encaje</v>
      </c>
      <c r="G651" s="2">
        <v>1</v>
      </c>
      <c r="H651" s="6">
        <v>22</v>
      </c>
      <c r="I651" s="6">
        <f>VENTAS[[#This Row],[Cantidad]]*VENTAS[[#This Row],[Precio Venta]]</f>
        <v>22</v>
      </c>
      <c r="J651" s="6">
        <f>IF(VENTAS[[#This Row],[Nombre del Gestor]]&gt;1,  VENTAS[[#This Row],[Total]]*10%, 0)</f>
        <v>0</v>
      </c>
      <c r="K651" s="6">
        <f>IFERROR(VLOOKUP(VENTAS[[#This Row],[Código del producto Vendido]],STOCK[],16,FALSE)*VENTAS[[#This Row],[Cantidad]] + VLOOKUP(VENTAS[[#This Row],[Código del producto Vendido]],STOCK[],19,FALSE)*VENTAS[[#This Row],[Cantidad]],VENTAS[[#This Row],[Total]])</f>
        <v>14.7</v>
      </c>
      <c r="L651" s="6">
        <f>VENTAS[[#This Row],[Total]]-VENTAS[[#This Row],[Comisión 10%]]-VENTAS[[#This Row],[Costo SIN Comision]]</f>
        <v>7.3000000000000007</v>
      </c>
      <c r="M651" s="6"/>
    </row>
    <row r="652" spans="1:13" ht="14" x14ac:dyDescent="0.15">
      <c r="A652" s="22" t="s">
        <v>1489</v>
      </c>
      <c r="B652" t="str">
        <f>IFERROR(VLOOKUP(VENTAS[[#This Row],[Código del producto Vendido]],STOCK[],25,FALSE),"-")</f>
        <v>Compra 7/12/2023</v>
      </c>
      <c r="E652" t="s">
        <v>1307</v>
      </c>
      <c r="F652" s="2" t="str">
        <f>IFERROR(VLOOKUP(VENTAS[[#This Row],[Código del producto Vendido]],STOCK[],5,FALSE),"-")</f>
        <v>Camiseta Dazy Negro</v>
      </c>
      <c r="G652" s="2">
        <v>1</v>
      </c>
      <c r="H652" s="6">
        <v>13</v>
      </c>
      <c r="I652" s="6">
        <f>VENTAS[[#This Row],[Cantidad]]*VENTAS[[#This Row],[Precio Venta]]</f>
        <v>13</v>
      </c>
      <c r="J652" s="6">
        <f>IF(VENTAS[[#This Row],[Nombre del Gestor]]&gt;1,  VENTAS[[#This Row],[Total]]*10%, 0)</f>
        <v>0</v>
      </c>
      <c r="K652" s="6">
        <f>IFERROR(VLOOKUP(VENTAS[[#This Row],[Código del producto Vendido]],STOCK[],16,FALSE)*VENTAS[[#This Row],[Cantidad]] + VLOOKUP(VENTAS[[#This Row],[Código del producto Vendido]],STOCK[],19,FALSE)*VENTAS[[#This Row],[Cantidad]],VENTAS[[#This Row],[Total]])</f>
        <v>11</v>
      </c>
      <c r="L652" s="6">
        <f>VENTAS[[#This Row],[Total]]-VENTAS[[#This Row],[Comisión 10%]]-VENTAS[[#This Row],[Costo SIN Comision]]</f>
        <v>2</v>
      </c>
      <c r="M652" s="6"/>
    </row>
    <row r="653" spans="1:13" ht="14" x14ac:dyDescent="0.15">
      <c r="A653" s="22" t="s">
        <v>1489</v>
      </c>
      <c r="B653" t="str">
        <f>IFERROR(VLOOKUP(VENTAS[[#This Row],[Código del producto Vendido]],STOCK[],25,FALSE),"-")</f>
        <v>Compra 7/12/2023</v>
      </c>
      <c r="D653" t="s">
        <v>1496</v>
      </c>
      <c r="E653" t="s">
        <v>1337</v>
      </c>
      <c r="F653" s="2" t="str">
        <f>IFERROR(VLOOKUP(VENTAS[[#This Row],[Código del producto Vendido]],STOCK[],5,FALSE),"-")</f>
        <v>Camiseta Dazy Blanco</v>
      </c>
      <c r="G653" s="2">
        <v>1</v>
      </c>
      <c r="H653" s="6">
        <v>13</v>
      </c>
      <c r="I653" s="6">
        <f>VENTAS[[#This Row],[Cantidad]]*VENTAS[[#This Row],[Precio Venta]]</f>
        <v>13</v>
      </c>
      <c r="J653" s="6">
        <f>IF(VENTAS[[#This Row],[Nombre del Gestor]]&gt;1,  VENTAS[[#This Row],[Total]]*10%, 0)</f>
        <v>1.3</v>
      </c>
      <c r="K653" s="6">
        <f>IFERROR(VLOOKUP(VENTAS[[#This Row],[Código del producto Vendido]],STOCK[],16,FALSE)*VENTAS[[#This Row],[Cantidad]] + VLOOKUP(VENTAS[[#This Row],[Código del producto Vendido]],STOCK[],19,FALSE)*VENTAS[[#This Row],[Cantidad]],VENTAS[[#This Row],[Total]])</f>
        <v>1.5</v>
      </c>
      <c r="L653" s="6">
        <f>VENTAS[[#This Row],[Total]]-VENTAS[[#This Row],[Comisión 10%]]-VENTAS[[#This Row],[Costo SIN Comision]]</f>
        <v>10.199999999999999</v>
      </c>
      <c r="M653" s="6"/>
    </row>
    <row r="654" spans="1:13" ht="14" x14ac:dyDescent="0.15">
      <c r="A654" s="22" t="s">
        <v>1489</v>
      </c>
      <c r="B654" t="str">
        <f>IFERROR(VLOOKUP(VENTAS[[#This Row],[Código del producto Vendido]],STOCK[],25,FALSE),"-")</f>
        <v>COMPRA F21</v>
      </c>
      <c r="E654" t="s">
        <v>1293</v>
      </c>
      <c r="F654" s="2" t="str">
        <f>IFERROR(VLOOKUP(VENTAS[[#This Row],[Código del producto Vendido]],STOCK[],5,FALSE),"-")</f>
        <v>Sandalias minimalistas de plataforma</v>
      </c>
      <c r="G654" s="2">
        <v>1</v>
      </c>
      <c r="H654" s="6">
        <v>30</v>
      </c>
      <c r="I654" s="6">
        <f>VENTAS[[#This Row],[Cantidad]]*VENTAS[[#This Row],[Precio Venta]]</f>
        <v>30</v>
      </c>
      <c r="J654" s="6">
        <f>IF(VENTAS[[#This Row],[Nombre del Gestor]]&gt;1,  VENTAS[[#This Row],[Total]]*10%, 0)</f>
        <v>0</v>
      </c>
      <c r="K654" s="6">
        <f>IFERROR(VLOOKUP(VENTAS[[#This Row],[Código del producto Vendido]],STOCK[],16,FALSE)*VENTAS[[#This Row],[Cantidad]] + VLOOKUP(VENTAS[[#This Row],[Código del producto Vendido]],STOCK[],19,FALSE)*VENTAS[[#This Row],[Cantidad]],VENTAS[[#This Row],[Total]])</f>
        <v>22.490000000000002</v>
      </c>
      <c r="L654" s="6">
        <f>VENTAS[[#This Row],[Total]]-VENTAS[[#This Row],[Comisión 10%]]-VENTAS[[#This Row],[Costo SIN Comision]]</f>
        <v>7.509999999999998</v>
      </c>
      <c r="M654" s="6"/>
    </row>
    <row r="655" spans="1:13" ht="14" x14ac:dyDescent="0.15">
      <c r="A655" s="22" t="s">
        <v>1489</v>
      </c>
      <c r="B655" t="str">
        <f>IFERROR(VLOOKUP(VENTAS[[#This Row],[Código del producto Vendido]],STOCK[],25,FALSE),"-")</f>
        <v>COMPRA F21</v>
      </c>
      <c r="E655" t="s">
        <v>1294</v>
      </c>
      <c r="F655" s="2" t="str">
        <f>IFERROR(VLOOKUP(VENTAS[[#This Row],[Código del producto Vendido]],STOCK[],5,FALSE),"-")</f>
        <v>Sandalias minimalistas de plataforma</v>
      </c>
      <c r="G655" s="2">
        <v>1</v>
      </c>
      <c r="H655" s="6">
        <v>35</v>
      </c>
      <c r="I655" s="6">
        <f>VENTAS[[#This Row],[Cantidad]]*VENTAS[[#This Row],[Precio Venta]]</f>
        <v>35</v>
      </c>
      <c r="J655" s="6">
        <f>IF(VENTAS[[#This Row],[Nombre del Gestor]]&gt;1,  VENTAS[[#This Row],[Total]]*10%, 0)</f>
        <v>0</v>
      </c>
      <c r="K655" s="6">
        <f>IFERROR(VLOOKUP(VENTAS[[#This Row],[Código del producto Vendido]],STOCK[],16,FALSE)*VENTAS[[#This Row],[Cantidad]] + VLOOKUP(VENTAS[[#This Row],[Código del producto Vendido]],STOCK[],19,FALSE)*VENTAS[[#This Row],[Cantidad]],VENTAS[[#This Row],[Total]])</f>
        <v>22.490000000000002</v>
      </c>
      <c r="L655" s="6">
        <f>VENTAS[[#This Row],[Total]]-VENTAS[[#This Row],[Comisión 10%]]-VENTAS[[#This Row],[Costo SIN Comision]]</f>
        <v>12.509999999999998</v>
      </c>
      <c r="M655" s="6"/>
    </row>
    <row r="656" spans="1:13" ht="14" x14ac:dyDescent="0.15">
      <c r="A656" s="22" t="s">
        <v>1489</v>
      </c>
      <c r="B656">
        <f>IFERROR(VLOOKUP(VENTAS[[#This Row],[Código del producto Vendido]],STOCK[],25,FALSE),"-")</f>
        <v>0</v>
      </c>
      <c r="E656" t="s">
        <v>1299</v>
      </c>
      <c r="F656" s="2" t="str">
        <f>IFERROR(VLOOKUP(VENTAS[[#This Row],[Código del producto Vendido]],STOCK[],5,FALSE),"-")</f>
        <v>Pantalón alto de bajo elegante</v>
      </c>
      <c r="G656" s="2">
        <v>1</v>
      </c>
      <c r="H656" s="6">
        <v>32</v>
      </c>
      <c r="I656" s="6">
        <f>VENTAS[[#This Row],[Cantidad]]*VENTAS[[#This Row],[Precio Venta]]</f>
        <v>32</v>
      </c>
      <c r="J656" s="6">
        <f>IF(VENTAS[[#This Row],[Nombre del Gestor]]&gt;1,  VENTAS[[#This Row],[Total]]*10%, 0)</f>
        <v>0</v>
      </c>
      <c r="K656" s="6">
        <f>IFERROR(VLOOKUP(VENTAS[[#This Row],[Código del producto Vendido]],STOCK[],16,FALSE)*VENTAS[[#This Row],[Cantidad]] + VLOOKUP(VENTAS[[#This Row],[Código del producto Vendido]],STOCK[],19,FALSE)*VENTAS[[#This Row],[Cantidad]],VENTAS[[#This Row],[Total]])</f>
        <v>16.189999999999998</v>
      </c>
      <c r="L656" s="6">
        <f>VENTAS[[#This Row],[Total]]-VENTAS[[#This Row],[Comisión 10%]]-VENTAS[[#This Row],[Costo SIN Comision]]</f>
        <v>15.810000000000002</v>
      </c>
      <c r="M656" s="6"/>
    </row>
    <row r="657" spans="1:13" ht="14" x14ac:dyDescent="0.15">
      <c r="A657" s="22" t="s">
        <v>1489</v>
      </c>
      <c r="B657" t="str">
        <f>IFERROR(VLOOKUP(VENTAS[[#This Row],[Código del producto Vendido]],STOCK[],25,FALSE),"-")</f>
        <v>Compra 7/12/2023</v>
      </c>
      <c r="E657" t="s">
        <v>1321</v>
      </c>
      <c r="F657" s="2" t="str">
        <f>IFERROR(VLOOKUP(VENTAS[[#This Row],[Código del producto Vendido]],STOCK[],5,FALSE),"-")</f>
        <v>Pullover cuello redondo</v>
      </c>
      <c r="G657" s="2">
        <v>1</v>
      </c>
      <c r="H657" s="6">
        <v>13</v>
      </c>
      <c r="I657" s="6">
        <f>VENTAS[[#This Row],[Cantidad]]*VENTAS[[#This Row],[Precio Venta]]</f>
        <v>13</v>
      </c>
      <c r="J657" s="6">
        <f>IF(VENTAS[[#This Row],[Nombre del Gestor]]&gt;1,  VENTAS[[#This Row],[Total]]*10%, 0)</f>
        <v>0</v>
      </c>
      <c r="K657" s="6">
        <f>IFERROR(VLOOKUP(VENTAS[[#This Row],[Código del producto Vendido]],STOCK[],16,FALSE)*VENTAS[[#This Row],[Cantidad]] + VLOOKUP(VENTAS[[#This Row],[Código del producto Vendido]],STOCK[],19,FALSE)*VENTAS[[#This Row],[Cantidad]],VENTAS[[#This Row],[Total]])</f>
        <v>7.5</v>
      </c>
      <c r="L657" s="6">
        <f>VENTAS[[#This Row],[Total]]-VENTAS[[#This Row],[Comisión 10%]]-VENTAS[[#This Row],[Costo SIN Comision]]</f>
        <v>5.5</v>
      </c>
      <c r="M657" s="6"/>
    </row>
    <row r="658" spans="1:13" ht="14" x14ac:dyDescent="0.15">
      <c r="A658" s="22" t="s">
        <v>1489</v>
      </c>
      <c r="B658">
        <f>IFERROR(VLOOKUP(VENTAS[[#This Row],[Código del producto Vendido]],STOCK[],25,FALSE),"-")</f>
        <v>0</v>
      </c>
      <c r="E658" t="s">
        <v>586</v>
      </c>
      <c r="F658" s="2" t="str">
        <f>IFERROR(VLOOKUP(VENTAS[[#This Row],[Código del producto Vendido]],STOCK[],5,FALSE),"-")</f>
        <v>Jean Boyfriend con rotos</v>
      </c>
      <c r="G658" s="2">
        <v>1</v>
      </c>
      <c r="H658" s="6">
        <v>30</v>
      </c>
      <c r="I658" s="6">
        <f>VENTAS[[#This Row],[Cantidad]]*VENTAS[[#This Row],[Precio Venta]]</f>
        <v>30</v>
      </c>
      <c r="J658" s="6">
        <f>IF(VENTAS[[#This Row],[Nombre del Gestor]]&gt;1,  VENTAS[[#This Row],[Total]]*10%, 0)</f>
        <v>0</v>
      </c>
      <c r="K658" s="6">
        <f>IFERROR(VLOOKUP(VENTAS[[#This Row],[Código del producto Vendido]],STOCK[],16,FALSE)*VENTAS[[#This Row],[Cantidad]] + VLOOKUP(VENTAS[[#This Row],[Código del producto Vendido]],STOCK[],19,FALSE)*VENTAS[[#This Row],[Cantidad]],VENTAS[[#This Row],[Total]])</f>
        <v>18.686666666666667</v>
      </c>
      <c r="L658" s="6">
        <f>VENTAS[[#This Row],[Total]]-VENTAS[[#This Row],[Comisión 10%]]-VENTAS[[#This Row],[Costo SIN Comision]]</f>
        <v>11.313333333333333</v>
      </c>
      <c r="M658" s="6"/>
    </row>
    <row r="659" spans="1:13" ht="14" x14ac:dyDescent="0.15">
      <c r="A659" s="22" t="s">
        <v>1489</v>
      </c>
      <c r="B659">
        <f>IFERROR(VLOOKUP(VENTAS[[#This Row],[Código del producto Vendido]],STOCK[],25,FALSE),"-")</f>
        <v>0</v>
      </c>
      <c r="D659" t="s">
        <v>1490</v>
      </c>
      <c r="E659" t="s">
        <v>586</v>
      </c>
      <c r="F659" s="2" t="str">
        <f>IFERROR(VLOOKUP(VENTAS[[#This Row],[Código del producto Vendido]],STOCK[],5,FALSE),"-")</f>
        <v>Jean Boyfriend con rotos</v>
      </c>
      <c r="G659" s="2">
        <v>1</v>
      </c>
      <c r="H659" s="6">
        <v>30</v>
      </c>
      <c r="I659" s="6">
        <f>VENTAS[[#This Row],[Cantidad]]*VENTAS[[#This Row],[Precio Venta]]</f>
        <v>30</v>
      </c>
      <c r="J659" s="6">
        <f>IF(VENTAS[[#This Row],[Nombre del Gestor]]&gt;1,  VENTAS[[#This Row],[Total]]*10%, 0)</f>
        <v>3</v>
      </c>
      <c r="K659" s="6">
        <f>IFERROR(VLOOKUP(VENTAS[[#This Row],[Código del producto Vendido]],STOCK[],16,FALSE)*VENTAS[[#This Row],[Cantidad]] + VLOOKUP(VENTAS[[#This Row],[Código del producto Vendido]],STOCK[],19,FALSE)*VENTAS[[#This Row],[Cantidad]],VENTAS[[#This Row],[Total]])</f>
        <v>18.686666666666667</v>
      </c>
      <c r="L659" s="6">
        <f>VENTAS[[#This Row],[Total]]-VENTAS[[#This Row],[Comisión 10%]]-VENTAS[[#This Row],[Costo SIN Comision]]</f>
        <v>8.3133333333333326</v>
      </c>
      <c r="M659" s="6"/>
    </row>
    <row r="660" spans="1:13" ht="14" x14ac:dyDescent="0.15">
      <c r="A660" s="22" t="s">
        <v>1489</v>
      </c>
      <c r="B660" t="str">
        <f>IFERROR(VLOOKUP(VENTAS[[#This Row],[Código del producto Vendido]],STOCK[],25,FALSE),"-")</f>
        <v>Compra 7/12/2023</v>
      </c>
      <c r="E660" t="s">
        <v>1346</v>
      </c>
      <c r="F660" s="2" t="str">
        <f>IFERROR(VLOOKUP(VENTAS[[#This Row],[Código del producto Vendido]],STOCK[],5,FALSE),"-")</f>
        <v>Chaleco de traje</v>
      </c>
      <c r="G660" s="2">
        <v>1</v>
      </c>
      <c r="H660" s="6">
        <v>25</v>
      </c>
      <c r="I660" s="6">
        <f>VENTAS[[#This Row],[Cantidad]]*VENTAS[[#This Row],[Precio Venta]]</f>
        <v>25</v>
      </c>
      <c r="J660" s="6">
        <f>IF(VENTAS[[#This Row],[Nombre del Gestor]]&gt;1,  VENTAS[[#This Row],[Total]]*10%, 0)</f>
        <v>0</v>
      </c>
      <c r="K660" s="6">
        <f>IFERROR(VLOOKUP(VENTAS[[#This Row],[Código del producto Vendido]],STOCK[],16,FALSE)*VENTAS[[#This Row],[Cantidad]] + VLOOKUP(VENTAS[[#This Row],[Código del producto Vendido]],STOCK[],19,FALSE)*VENTAS[[#This Row],[Cantidad]],VENTAS[[#This Row],[Total]])</f>
        <v>13.5</v>
      </c>
      <c r="L660" s="6">
        <f>VENTAS[[#This Row],[Total]]-VENTAS[[#This Row],[Comisión 10%]]-VENTAS[[#This Row],[Costo SIN Comision]]</f>
        <v>11.5</v>
      </c>
      <c r="M660" s="6"/>
    </row>
    <row r="661" spans="1:13" ht="14" x14ac:dyDescent="0.15">
      <c r="A661" s="22"/>
      <c r="B661" t="str">
        <f>IFERROR(VLOOKUP(VENTAS[[#This Row],[Código del producto Vendido]],STOCK[],25,FALSE),"-")</f>
        <v>Compra 9/12/2023</v>
      </c>
      <c r="E661" t="s">
        <v>1419</v>
      </c>
      <c r="F661" s="2" t="str">
        <f>IFERROR(VLOOKUP(VENTAS[[#This Row],[Código del producto Vendido]],STOCK[],5,FALSE),"-")</f>
        <v>Camisa Modely</v>
      </c>
      <c r="G661" s="2">
        <v>1</v>
      </c>
      <c r="H661" s="6">
        <v>22</v>
      </c>
      <c r="I661" s="6">
        <f>VENTAS[[#This Row],[Cantidad]]*VENTAS[[#This Row],[Precio Venta]]</f>
        <v>22</v>
      </c>
      <c r="J661" s="6">
        <f>IF(VENTAS[[#This Row],[Nombre del Gestor]]&gt;1,  VENTAS[[#This Row],[Total]]*10%, 0)</f>
        <v>0</v>
      </c>
      <c r="K661" s="6">
        <f>IFERROR(VLOOKUP(VENTAS[[#This Row],[Código del producto Vendido]],STOCK[],16,FALSE)*VENTAS[[#This Row],[Cantidad]] + VLOOKUP(VENTAS[[#This Row],[Código del producto Vendido]],STOCK[],19,FALSE)*VENTAS[[#This Row],[Cantidad]],VENTAS[[#This Row],[Total]])</f>
        <v>9.74</v>
      </c>
      <c r="L661" s="6">
        <f>VENTAS[[#This Row],[Total]]-VENTAS[[#This Row],[Comisión 10%]]-VENTAS[[#This Row],[Costo SIN Comision]]</f>
        <v>12.26</v>
      </c>
      <c r="M661" s="6"/>
    </row>
    <row r="662" spans="1:13" ht="14" x14ac:dyDescent="0.15">
      <c r="A662" s="22"/>
      <c r="B662" t="str">
        <f>IFERROR(VLOOKUP(VENTAS[[#This Row],[Código del producto Vendido]],STOCK[],25,FALSE),"-")</f>
        <v>Compra 9/12/2023</v>
      </c>
      <c r="E662" t="s">
        <v>1428</v>
      </c>
      <c r="F662" s="2" t="str">
        <f>IFERROR(VLOOKUP(VENTAS[[#This Row],[Código del producto Vendido]],STOCK[],5,FALSE),"-")</f>
        <v>Vestido Tarsha</v>
      </c>
      <c r="G662" s="2">
        <v>1</v>
      </c>
      <c r="H662" s="6">
        <v>27</v>
      </c>
      <c r="I662" s="6">
        <f>VENTAS[[#This Row],[Cantidad]]*VENTAS[[#This Row],[Precio Venta]]</f>
        <v>27</v>
      </c>
      <c r="J662" s="6">
        <f>IF(VENTAS[[#This Row],[Nombre del Gestor]]&gt;1,  VENTAS[[#This Row],[Total]]*10%, 0)</f>
        <v>0</v>
      </c>
      <c r="K662" s="6">
        <f>IFERROR(VLOOKUP(VENTAS[[#This Row],[Código del producto Vendido]],STOCK[],16,FALSE)*VENTAS[[#This Row],[Cantidad]] + VLOOKUP(VENTAS[[#This Row],[Código del producto Vendido]],STOCK[],19,FALSE)*VENTAS[[#This Row],[Cantidad]],VENTAS[[#This Row],[Total]])</f>
        <v>13.97</v>
      </c>
      <c r="L662" s="6">
        <f>VENTAS[[#This Row],[Total]]-VENTAS[[#This Row],[Comisión 10%]]-VENTAS[[#This Row],[Costo SIN Comision]]</f>
        <v>13.03</v>
      </c>
      <c r="M662" s="6"/>
    </row>
    <row r="663" spans="1:13" ht="14" x14ac:dyDescent="0.15">
      <c r="A663" s="22"/>
      <c r="B663" t="str">
        <f>IFERROR(VLOOKUP(VENTAS[[#This Row],[Código del producto Vendido]],STOCK[],25,FALSE),"-")</f>
        <v>Compra 9/12/2023</v>
      </c>
      <c r="D663" t="s">
        <v>1188</v>
      </c>
      <c r="E663" t="s">
        <v>1435</v>
      </c>
      <c r="F663" s="2" t="str">
        <f>IFERROR(VLOOKUP(VENTAS[[#This Row],[Código del producto Vendido]],STOCK[],5,FALSE),"-")</f>
        <v>Top Asimétrico Acanalado</v>
      </c>
      <c r="G663" s="2">
        <v>1</v>
      </c>
      <c r="H663" s="6">
        <v>12</v>
      </c>
      <c r="I663" s="6">
        <f>VENTAS[[#This Row],[Cantidad]]*VENTAS[[#This Row],[Precio Venta]]</f>
        <v>12</v>
      </c>
      <c r="J663" s="6">
        <f>IF(VENTAS[[#This Row],[Nombre del Gestor]]&gt;1,  VENTAS[[#This Row],[Total]]*10%, 0)</f>
        <v>1.2000000000000002</v>
      </c>
      <c r="K663" s="6">
        <f>IFERROR(VLOOKUP(VENTAS[[#This Row],[Código del producto Vendido]],STOCK[],16,FALSE)*VENTAS[[#This Row],[Cantidad]] + VLOOKUP(VENTAS[[#This Row],[Código del producto Vendido]],STOCK[],19,FALSE)*VENTAS[[#This Row],[Cantidad]],VENTAS[[#This Row],[Total]])</f>
        <v>5.7</v>
      </c>
      <c r="L663" s="6">
        <f>VENTAS[[#This Row],[Total]]-VENTAS[[#This Row],[Comisión 10%]]-VENTAS[[#This Row],[Costo SIN Comision]]</f>
        <v>5.1000000000000005</v>
      </c>
      <c r="M663" s="6"/>
    </row>
    <row r="664" spans="1:13" ht="14" x14ac:dyDescent="0.15">
      <c r="A664" s="22"/>
      <c r="B664" t="str">
        <f>IFERROR(VLOOKUP(VENTAS[[#This Row],[Código del producto Vendido]],STOCK[],25,FALSE),"-")</f>
        <v>Compra 9/12/2023</v>
      </c>
      <c r="D664" t="s">
        <v>1496</v>
      </c>
      <c r="E664" t="s">
        <v>1443</v>
      </c>
      <c r="F664" s="2" t="str">
        <f>IFERROR(VLOOKUP(VENTAS[[#This Row],[Código del producto Vendido]],STOCK[],5,FALSE),"-")</f>
        <v>Vestido Margarita</v>
      </c>
      <c r="G664" s="2">
        <v>1</v>
      </c>
      <c r="H664" s="6">
        <v>28</v>
      </c>
      <c r="I664" s="6">
        <f>VENTAS[[#This Row],[Cantidad]]*VENTAS[[#This Row],[Precio Venta]]</f>
        <v>28</v>
      </c>
      <c r="J664" s="6">
        <f>IF(VENTAS[[#This Row],[Nombre del Gestor]]&gt;1,  VENTAS[[#This Row],[Total]]*10%, 0)</f>
        <v>2.8000000000000003</v>
      </c>
      <c r="K664" s="6">
        <f>IFERROR(VLOOKUP(VENTAS[[#This Row],[Código del producto Vendido]],STOCK[],16,FALSE)*VENTAS[[#This Row],[Cantidad]] + VLOOKUP(VENTAS[[#This Row],[Código del producto Vendido]],STOCK[],19,FALSE)*VENTAS[[#This Row],[Cantidad]],VENTAS[[#This Row],[Total]])</f>
        <v>15.05</v>
      </c>
      <c r="L664" s="6">
        <f>VENTAS[[#This Row],[Total]]-VENTAS[[#This Row],[Comisión 10%]]-VENTAS[[#This Row],[Costo SIN Comision]]</f>
        <v>10.149999999999999</v>
      </c>
      <c r="M664" s="6"/>
    </row>
    <row r="665" spans="1:13" ht="14" x14ac:dyDescent="0.15">
      <c r="A665" s="22">
        <v>45326</v>
      </c>
      <c r="B665" t="str">
        <f>IFERROR(VLOOKUP(VENTAS[[#This Row],[Código del producto Vendido]],STOCK[],25,FALSE),"-")</f>
        <v>Compra 9/12/2023</v>
      </c>
      <c r="D665" t="s">
        <v>993</v>
      </c>
      <c r="E665" t="s">
        <v>1446</v>
      </c>
      <c r="F665" s="2" t="str">
        <f>IFERROR(VLOOKUP(VENTAS[[#This Row],[Código del producto Vendido]],STOCK[],5,FALSE),"-")</f>
        <v>Suéter cuello de Cisne</v>
      </c>
      <c r="G665" s="2">
        <v>1</v>
      </c>
      <c r="H665" s="6">
        <v>15</v>
      </c>
      <c r="I665" s="6">
        <f>VENTAS[[#This Row],[Cantidad]]*VENTAS[[#This Row],[Precio Venta]]</f>
        <v>15</v>
      </c>
      <c r="J665" s="6">
        <f>IF(VENTAS[[#This Row],[Nombre del Gestor]]&gt;1,  VENTAS[[#This Row],[Total]]*10%, 0)</f>
        <v>1.5</v>
      </c>
      <c r="K665" s="6">
        <f>IFERROR(VLOOKUP(VENTAS[[#This Row],[Código del producto Vendido]],STOCK[],16,FALSE)*VENTAS[[#This Row],[Cantidad]] + VLOOKUP(VENTAS[[#This Row],[Código del producto Vendido]],STOCK[],19,FALSE)*VENTAS[[#This Row],[Cantidad]],VENTAS[[#This Row],[Total]])</f>
        <v>5.78</v>
      </c>
      <c r="L665" s="6">
        <f>VENTAS[[#This Row],[Total]]-VENTAS[[#This Row],[Comisión 10%]]-VENTAS[[#This Row],[Costo SIN Comision]]</f>
        <v>7.72</v>
      </c>
      <c r="M665" s="6"/>
    </row>
    <row r="666" spans="1:13" ht="14" x14ac:dyDescent="0.15">
      <c r="A666" s="22">
        <v>45326</v>
      </c>
      <c r="B666" t="str">
        <f>IFERROR(VLOOKUP(VENTAS[[#This Row],[Código del producto Vendido]],STOCK[],25,FALSE),"-")</f>
        <v>Compra 9/12/2023</v>
      </c>
      <c r="D666" t="s">
        <v>993</v>
      </c>
      <c r="E666" t="s">
        <v>1436</v>
      </c>
      <c r="F666" s="2" t="str">
        <f>IFERROR(VLOOKUP(VENTAS[[#This Row],[Código del producto Vendido]],STOCK[],5,FALSE),"-")</f>
        <v>Top Asimétrico Acanalado</v>
      </c>
      <c r="G666" s="2">
        <v>1</v>
      </c>
      <c r="H666" s="6">
        <v>12</v>
      </c>
      <c r="I666" s="6">
        <f>VENTAS[[#This Row],[Cantidad]]*VENTAS[[#This Row],[Precio Venta]]</f>
        <v>12</v>
      </c>
      <c r="J666" s="6">
        <f>IF(VENTAS[[#This Row],[Nombre del Gestor]]&gt;1,  VENTAS[[#This Row],[Total]]*10%, 0)</f>
        <v>1.2000000000000002</v>
      </c>
      <c r="K666" s="6">
        <f>IFERROR(VLOOKUP(VENTAS[[#This Row],[Código del producto Vendido]],STOCK[],16,FALSE)*VENTAS[[#This Row],[Cantidad]] + VLOOKUP(VENTAS[[#This Row],[Código del producto Vendido]],STOCK[],19,FALSE)*VENTAS[[#This Row],[Cantidad]],VENTAS[[#This Row],[Total]])</f>
        <v>5.7</v>
      </c>
      <c r="L666" s="6">
        <f>VENTAS[[#This Row],[Total]]-VENTAS[[#This Row],[Comisión 10%]]-VENTAS[[#This Row],[Costo SIN Comision]]</f>
        <v>5.1000000000000005</v>
      </c>
      <c r="M666" s="6"/>
    </row>
    <row r="667" spans="1:13" ht="14" x14ac:dyDescent="0.15">
      <c r="A667" s="22">
        <v>45326</v>
      </c>
      <c r="B667" t="str">
        <f>IFERROR(VLOOKUP(VENTAS[[#This Row],[Código del producto Vendido]],STOCK[],25,FALSE),"-")</f>
        <v>Compra 9/12/2023</v>
      </c>
      <c r="D667" t="s">
        <v>993</v>
      </c>
      <c r="E667" t="s">
        <v>1450</v>
      </c>
      <c r="F667" s="2" t="str">
        <f>IFERROR(VLOOKUP(VENTAS[[#This Row],[Código del producto Vendido]],STOCK[],5,FALSE),"-")</f>
        <v>Mono Con Botón Delantero</v>
      </c>
      <c r="G667" s="2">
        <v>1</v>
      </c>
      <c r="H667" s="6">
        <v>28</v>
      </c>
      <c r="I667" s="6">
        <f>VENTAS[[#This Row],[Cantidad]]*VENTAS[[#This Row],[Precio Venta]]</f>
        <v>28</v>
      </c>
      <c r="J667" s="6">
        <f>IF(VENTAS[[#This Row],[Nombre del Gestor]]&gt;1,  VENTAS[[#This Row],[Total]]*10%, 0)</f>
        <v>2.8000000000000003</v>
      </c>
      <c r="K667" s="6">
        <f>IFERROR(VLOOKUP(VENTAS[[#This Row],[Código del producto Vendido]],STOCK[],16,FALSE)*VENTAS[[#This Row],[Cantidad]] + VLOOKUP(VENTAS[[#This Row],[Código del producto Vendido]],STOCK[],19,FALSE)*VENTAS[[#This Row],[Cantidad]],VENTAS[[#This Row],[Total]])</f>
        <v>18.7</v>
      </c>
      <c r="L667" s="6">
        <f>VENTAS[[#This Row],[Total]]-VENTAS[[#This Row],[Comisión 10%]]-VENTAS[[#This Row],[Costo SIN Comision]]</f>
        <v>6.5</v>
      </c>
      <c r="M667" s="6"/>
    </row>
    <row r="668" spans="1:13" ht="14" x14ac:dyDescent="0.15">
      <c r="A668" s="22">
        <v>45326</v>
      </c>
      <c r="B668">
        <f>IFERROR(VLOOKUP(VENTAS[[#This Row],[Código del producto Vendido]],STOCK[],25,FALSE),"-")</f>
        <v>0</v>
      </c>
      <c r="D668" t="s">
        <v>993</v>
      </c>
      <c r="E668" t="s">
        <v>727</v>
      </c>
      <c r="F668" s="2" t="str">
        <f>IFERROR(VLOOKUP(VENTAS[[#This Row],[Código del producto Vendido]],STOCK[],5,FALSE),"-")</f>
        <v xml:space="preserve">Shorts bajo de doblez de cintura </v>
      </c>
      <c r="G668" s="2">
        <v>1</v>
      </c>
      <c r="H668" s="6">
        <v>19</v>
      </c>
      <c r="I668" s="6">
        <f>VENTAS[[#This Row],[Cantidad]]*VENTAS[[#This Row],[Precio Venta]]</f>
        <v>19</v>
      </c>
      <c r="J668" s="6">
        <f>IF(VENTAS[[#This Row],[Nombre del Gestor]]&gt;1,  VENTAS[[#This Row],[Total]]*10%, 0)</f>
        <v>1.9000000000000001</v>
      </c>
      <c r="K668" s="6">
        <f>IFERROR(VLOOKUP(VENTAS[[#This Row],[Código del producto Vendido]],STOCK[],16,FALSE)*VENTAS[[#This Row],[Cantidad]] + VLOOKUP(VENTAS[[#This Row],[Código del producto Vendido]],STOCK[],19,FALSE)*VENTAS[[#This Row],[Cantidad]],VENTAS[[#This Row],[Total]])</f>
        <v>8.176111111111112</v>
      </c>
      <c r="L668" s="6">
        <f>VENTAS[[#This Row],[Total]]-VENTAS[[#This Row],[Comisión 10%]]-VENTAS[[#This Row],[Costo SIN Comision]]</f>
        <v>8.9238888888888894</v>
      </c>
      <c r="M668" s="6"/>
    </row>
    <row r="669" spans="1:13" ht="14" x14ac:dyDescent="0.15">
      <c r="A669" s="22">
        <v>45326</v>
      </c>
      <c r="B669">
        <f>IFERROR(VLOOKUP(VENTAS[[#This Row],[Código del producto Vendido]],STOCK[],25,FALSE),"-")</f>
        <v>0</v>
      </c>
      <c r="D669" t="s">
        <v>993</v>
      </c>
      <c r="E669" t="s">
        <v>1107</v>
      </c>
      <c r="F669" s="2" t="str">
        <f>IFERROR(VLOOKUP(VENTAS[[#This Row],[Código del producto Vendido]],STOCK[],5,FALSE),"-")</f>
        <v>Jean ajustado claro</v>
      </c>
      <c r="G669" s="2">
        <v>1</v>
      </c>
      <c r="H669" s="6">
        <v>30</v>
      </c>
      <c r="I669" s="6">
        <f>VENTAS[[#This Row],[Cantidad]]*VENTAS[[#This Row],[Precio Venta]]</f>
        <v>30</v>
      </c>
      <c r="J669" s="6">
        <f>IF(VENTAS[[#This Row],[Nombre del Gestor]]&gt;1,  VENTAS[[#This Row],[Total]]*10%, 0)</f>
        <v>3</v>
      </c>
      <c r="K669" s="6">
        <f>IFERROR(VLOOKUP(VENTAS[[#This Row],[Código del producto Vendido]],STOCK[],16,FALSE)*VENTAS[[#This Row],[Cantidad]] + VLOOKUP(VENTAS[[#This Row],[Código del producto Vendido]],STOCK[],19,FALSE)*VENTAS[[#This Row],[Cantidad]],VENTAS[[#This Row],[Total]])</f>
        <v>23.79</v>
      </c>
      <c r="L669" s="6">
        <f>VENTAS[[#This Row],[Total]]-VENTAS[[#This Row],[Comisión 10%]]-VENTAS[[#This Row],[Costo SIN Comision]]</f>
        <v>3.2100000000000009</v>
      </c>
      <c r="M669" s="6"/>
    </row>
    <row r="670" spans="1:13" ht="14" x14ac:dyDescent="0.15">
      <c r="A670" s="22"/>
      <c r="B670" t="str">
        <f>IFERROR(VLOOKUP(VENTAS[[#This Row],[Código del producto Vendido]],STOCK[],25,FALSE),"-")</f>
        <v>Compra 9/12/2023</v>
      </c>
      <c r="E670" t="s">
        <v>1417</v>
      </c>
      <c r="F670" s="2" t="str">
        <f>IFERROR(VLOOKUP(VENTAS[[#This Row],[Código del producto Vendido]],STOCK[],5,FALSE),"-")</f>
        <v>Camisa Modely</v>
      </c>
      <c r="G670" s="2">
        <v>1</v>
      </c>
      <c r="H670" s="6">
        <v>22</v>
      </c>
      <c r="I670" s="6">
        <f>VENTAS[[#This Row],[Cantidad]]*VENTAS[[#This Row],[Precio Venta]]</f>
        <v>22</v>
      </c>
      <c r="J670" s="6">
        <f>IF(VENTAS[[#This Row],[Nombre del Gestor]]&gt;1,  VENTAS[[#This Row],[Total]]*10%, 0)</f>
        <v>0</v>
      </c>
      <c r="K670" s="6">
        <f>IFERROR(VLOOKUP(VENTAS[[#This Row],[Código del producto Vendido]],STOCK[],16,FALSE)*VENTAS[[#This Row],[Cantidad]] + VLOOKUP(VENTAS[[#This Row],[Código del producto Vendido]],STOCK[],19,FALSE)*VENTAS[[#This Row],[Cantidad]],VENTAS[[#This Row],[Total]])</f>
        <v>9.74</v>
      </c>
      <c r="L670" s="6">
        <f>VENTAS[[#This Row],[Total]]-VENTAS[[#This Row],[Comisión 10%]]-VENTAS[[#This Row],[Costo SIN Comision]]</f>
        <v>12.26</v>
      </c>
      <c r="M670" s="6"/>
    </row>
    <row r="671" spans="1:13" ht="14" x14ac:dyDescent="0.15">
      <c r="A671" s="22"/>
      <c r="B671" t="str">
        <f>IFERROR(VLOOKUP(VENTAS[[#This Row],[Código del producto Vendido]],STOCK[],25,FALSE),"-")</f>
        <v>Compra 7/12/2023</v>
      </c>
      <c r="E671" t="s">
        <v>1348</v>
      </c>
      <c r="F671" s="2" t="str">
        <f>IFERROR(VLOOKUP(VENTAS[[#This Row],[Código del producto Vendido]],STOCK[],5,FALSE),"-")</f>
        <v>Saya de Mezclilla a la Cintura</v>
      </c>
      <c r="G671" s="2">
        <v>1</v>
      </c>
      <c r="H671" s="6">
        <v>35</v>
      </c>
      <c r="I671" s="6">
        <f>VENTAS[[#This Row],[Cantidad]]*VENTAS[[#This Row],[Precio Venta]]</f>
        <v>35</v>
      </c>
      <c r="J671" s="6">
        <f>IF(VENTAS[[#This Row],[Nombre del Gestor]]&gt;1,  VENTAS[[#This Row],[Total]]*10%, 0)</f>
        <v>0</v>
      </c>
      <c r="K671" s="6">
        <f>IFERROR(VLOOKUP(VENTAS[[#This Row],[Código del producto Vendido]],STOCK[],16,FALSE)*VENTAS[[#This Row],[Cantidad]] + VLOOKUP(VENTAS[[#This Row],[Código del producto Vendido]],STOCK[],19,FALSE)*VENTAS[[#This Row],[Cantidad]],VENTAS[[#This Row],[Total]])</f>
        <v>18.5</v>
      </c>
      <c r="L671" s="6">
        <f>VENTAS[[#This Row],[Total]]-VENTAS[[#This Row],[Comisión 10%]]-VENTAS[[#This Row],[Costo SIN Comision]]</f>
        <v>16.5</v>
      </c>
      <c r="M671" s="6"/>
    </row>
    <row r="672" spans="1:13" ht="14" x14ac:dyDescent="0.15">
      <c r="A672" s="22" t="s">
        <v>1489</v>
      </c>
      <c r="B672">
        <f>IFERROR(VLOOKUP(VENTAS[[#This Row],[Código del producto Vendido]],STOCK[],25,FALSE),"-")</f>
        <v>0</v>
      </c>
      <c r="C672" t="s">
        <v>1499</v>
      </c>
      <c r="E672" t="s">
        <v>793</v>
      </c>
      <c r="F672" s="2" t="str">
        <f>IFERROR(VLOOKUP(VENTAS[[#This Row],[Código del producto Vendido]],STOCK[],5,FALSE),"-")</f>
        <v>Sandalias Rojas</v>
      </c>
      <c r="G672" s="2">
        <v>1</v>
      </c>
      <c r="H672" s="6">
        <v>40</v>
      </c>
      <c r="I672" s="6">
        <f>VENTAS[[#This Row],[Cantidad]]*VENTAS[[#This Row],[Precio Venta]]</f>
        <v>40</v>
      </c>
      <c r="J672" s="6">
        <f>IF(VENTAS[[#This Row],[Nombre del Gestor]]&gt;1,  VENTAS[[#This Row],[Total]]*10%, 0)</f>
        <v>0</v>
      </c>
      <c r="K672" s="6">
        <f>IFERROR(VLOOKUP(VENTAS[[#This Row],[Código del producto Vendido]],STOCK[],16,FALSE)*VENTAS[[#This Row],[Cantidad]] + VLOOKUP(VENTAS[[#This Row],[Código del producto Vendido]],STOCK[],19,FALSE)*VENTAS[[#This Row],[Cantidad]],VENTAS[[#This Row],[Total]])</f>
        <v>25.722222222222221</v>
      </c>
      <c r="L672" s="6">
        <f>VENTAS[[#This Row],[Total]]-VENTAS[[#This Row],[Comisión 10%]]-VENTAS[[#This Row],[Costo SIN Comision]]</f>
        <v>14.277777777777779</v>
      </c>
      <c r="M672" s="6"/>
    </row>
    <row r="673" spans="1:13" ht="14" x14ac:dyDescent="0.15">
      <c r="A673" s="22"/>
      <c r="B673">
        <f>IFERROR(VLOOKUP(VENTAS[[#This Row],[Código del producto Vendido]],STOCK[],25,FALSE),"-")</f>
        <v>0</v>
      </c>
      <c r="C673" t="s">
        <v>1502</v>
      </c>
      <c r="E673" t="s">
        <v>977</v>
      </c>
      <c r="F673" s="2" t="str">
        <f>IFERROR(VLOOKUP(VENTAS[[#This Row],[Código del producto Vendido]],STOCK[],5,FALSE),"-")</f>
        <v>Calzado hombre dos tonos</v>
      </c>
      <c r="G673" s="2">
        <v>1</v>
      </c>
      <c r="H673" s="6">
        <v>0</v>
      </c>
      <c r="I673" s="6">
        <f>VENTAS[[#This Row],[Cantidad]]*VENTAS[[#This Row],[Precio Venta]]</f>
        <v>0</v>
      </c>
      <c r="J673" s="6">
        <f>IF(VENTAS[[#This Row],[Nombre del Gestor]]&gt;1,  VENTAS[[#This Row],[Total]]*10%, 0)</f>
        <v>0</v>
      </c>
      <c r="K673" s="6">
        <f>IFERROR(VLOOKUP(VENTAS[[#This Row],[Código del producto Vendido]],STOCK[],16,FALSE)*VENTAS[[#This Row],[Cantidad]] + VLOOKUP(VENTAS[[#This Row],[Código del producto Vendido]],STOCK[],19,FALSE)*VENTAS[[#This Row],[Cantidad]],VENTAS[[#This Row],[Total]])</f>
        <v>33.944444444444443</v>
      </c>
      <c r="L673" s="6">
        <f>VENTAS[[#This Row],[Total]]-VENTAS[[#This Row],[Comisión 10%]]-VENTAS[[#This Row],[Costo SIN Comision]]</f>
        <v>-33.944444444444443</v>
      </c>
      <c r="M673" s="6"/>
    </row>
    <row r="674" spans="1:13" ht="14" x14ac:dyDescent="0.15">
      <c r="A674" s="22" t="s">
        <v>1504</v>
      </c>
      <c r="B674">
        <f>IFERROR(VLOOKUP(VENTAS[[#This Row],[Código del producto Vendido]],STOCK[],25,FALSE),"-")</f>
        <v>0</v>
      </c>
      <c r="E674" t="s">
        <v>1119</v>
      </c>
      <c r="F674" s="2" t="str">
        <f>IFERROR(VLOOKUP(VENTAS[[#This Row],[Código del producto Vendido]],STOCK[],5,FALSE),"-")</f>
        <v>Blusa de manga acampanada blanca</v>
      </c>
      <c r="G674" s="2">
        <v>1</v>
      </c>
      <c r="H674" s="6">
        <v>22</v>
      </c>
      <c r="I674" s="6">
        <f>VENTAS[[#This Row],[Cantidad]]*VENTAS[[#This Row],[Precio Venta]]</f>
        <v>22</v>
      </c>
      <c r="J674" s="6">
        <f>IF(VENTAS[[#This Row],[Nombre del Gestor]]&gt;1,  VENTAS[[#This Row],[Total]]*10%, 0)</f>
        <v>0</v>
      </c>
      <c r="K674" s="6">
        <f>IFERROR(VLOOKUP(VENTAS[[#This Row],[Código del producto Vendido]],STOCK[],16,FALSE)*VENTAS[[#This Row],[Cantidad]] + VLOOKUP(VENTAS[[#This Row],[Código del producto Vendido]],STOCK[],19,FALSE)*VENTAS[[#This Row],[Cantidad]],VENTAS[[#This Row],[Total]])</f>
        <v>13.239999999999998</v>
      </c>
      <c r="L674" s="6">
        <f>VENTAS[[#This Row],[Total]]-VENTAS[[#This Row],[Comisión 10%]]-VENTAS[[#This Row],[Costo SIN Comision]]</f>
        <v>8.7600000000000016</v>
      </c>
      <c r="M674" s="6"/>
    </row>
    <row r="675" spans="1:13" ht="14" x14ac:dyDescent="0.15">
      <c r="A675" s="22" t="s">
        <v>1504</v>
      </c>
      <c r="B675">
        <f>IFERROR(VLOOKUP(VENTAS[[#This Row],[Código del producto Vendido]],STOCK[],25,FALSE),"-")</f>
        <v>0</v>
      </c>
      <c r="E675" t="s">
        <v>1120</v>
      </c>
      <c r="F675" s="2" t="str">
        <f>IFERROR(VLOOKUP(VENTAS[[#This Row],[Código del producto Vendido]],STOCK[],5,FALSE),"-")</f>
        <v>Blusa de manga acampanada negra</v>
      </c>
      <c r="G675" s="2">
        <v>1</v>
      </c>
      <c r="H675" s="6">
        <v>22</v>
      </c>
      <c r="I675" s="6">
        <f>VENTAS[[#This Row],[Cantidad]]*VENTAS[[#This Row],[Precio Venta]]</f>
        <v>22</v>
      </c>
      <c r="J675" s="6">
        <f>IF(VENTAS[[#This Row],[Nombre del Gestor]]&gt;1,  VENTAS[[#This Row],[Total]]*10%, 0)</f>
        <v>0</v>
      </c>
      <c r="K675" s="6">
        <f>IFERROR(VLOOKUP(VENTAS[[#This Row],[Código del producto Vendido]],STOCK[],16,FALSE)*VENTAS[[#This Row],[Cantidad]] + VLOOKUP(VENTAS[[#This Row],[Código del producto Vendido]],STOCK[],19,FALSE)*VENTAS[[#This Row],[Cantidad]],VENTAS[[#This Row],[Total]])</f>
        <v>14.239999999999998</v>
      </c>
      <c r="L675" s="6">
        <f>VENTAS[[#This Row],[Total]]-VENTAS[[#This Row],[Comisión 10%]]-VENTAS[[#This Row],[Costo SIN Comision]]</f>
        <v>7.7600000000000016</v>
      </c>
      <c r="M675" s="6"/>
    </row>
    <row r="676" spans="1:13" ht="14" x14ac:dyDescent="0.15">
      <c r="A676" s="22" t="s">
        <v>1504</v>
      </c>
      <c r="B676" t="str">
        <f>IFERROR(VLOOKUP(VENTAS[[#This Row],[Código del producto Vendido]],STOCK[],25,FALSE),"-")</f>
        <v>-</v>
      </c>
      <c r="E676" t="s">
        <v>1345</v>
      </c>
      <c r="F676" s="2" t="str">
        <f>IFERROR(VLOOKUP(VENTAS[[#This Row],[Código del producto Vendido]],STOCK[],5,FALSE),"-")</f>
        <v>-</v>
      </c>
      <c r="G676" s="2">
        <v>1</v>
      </c>
      <c r="H676" s="6">
        <v>13</v>
      </c>
      <c r="I676" s="6">
        <f>VENTAS[[#This Row],[Cantidad]]*VENTAS[[#This Row],[Precio Venta]]</f>
        <v>13</v>
      </c>
      <c r="J676" s="6">
        <f>IF(VENTAS[[#This Row],[Nombre del Gestor]]&gt;1,  VENTAS[[#This Row],[Total]]*10%, 0)</f>
        <v>0</v>
      </c>
      <c r="K676" s="6">
        <f>IFERROR(VLOOKUP(VENTAS[[#This Row],[Código del producto Vendido]],STOCK[],16,FALSE)*VENTAS[[#This Row],[Cantidad]] + VLOOKUP(VENTAS[[#This Row],[Código del producto Vendido]],STOCK[],19,FALSE)*VENTAS[[#This Row],[Cantidad]],VENTAS[[#This Row],[Total]])</f>
        <v>13</v>
      </c>
      <c r="L676" s="6">
        <f>VENTAS[[#This Row],[Total]]-VENTAS[[#This Row],[Comisión 10%]]-VENTAS[[#This Row],[Costo SIN Comision]]</f>
        <v>0</v>
      </c>
      <c r="M676" s="6"/>
    </row>
    <row r="677" spans="1:13" ht="14" x14ac:dyDescent="0.15">
      <c r="A677" s="22">
        <v>45324</v>
      </c>
      <c r="B677" t="str">
        <f>IFERROR(VLOOKUP(VENTAS[[#This Row],[Código del producto Vendido]],STOCK[],25,FALSE),"-")</f>
        <v>Compra 9/12/2023</v>
      </c>
      <c r="D677" s="4" t="s">
        <v>1496</v>
      </c>
      <c r="E677" t="s">
        <v>1412</v>
      </c>
      <c r="F677" s="2" t="str">
        <f>IFERROR(VLOOKUP(VENTAS[[#This Row],[Código del producto Vendido]],STOCK[],5,FALSE),"-")</f>
        <v>Cardigan classy</v>
      </c>
      <c r="G677" s="2">
        <v>1</v>
      </c>
      <c r="H677" s="6">
        <v>20</v>
      </c>
      <c r="I677" s="6">
        <f>VENTAS[[#This Row],[Cantidad]]*VENTAS[[#This Row],[Precio Venta]]</f>
        <v>20</v>
      </c>
      <c r="J677" s="6">
        <f>IF(VENTAS[[#This Row],[Nombre del Gestor]]&gt;1,  VENTAS[[#This Row],[Total]]*10%, 0)</f>
        <v>2</v>
      </c>
      <c r="K677" s="6">
        <f>IFERROR(VLOOKUP(VENTAS[[#This Row],[Código del producto Vendido]],STOCK[],16,FALSE)*VENTAS[[#This Row],[Cantidad]] + VLOOKUP(VENTAS[[#This Row],[Código del producto Vendido]],STOCK[],19,FALSE)*VENTAS[[#This Row],[Cantidad]],VENTAS[[#This Row],[Total]])</f>
        <v>11.8</v>
      </c>
      <c r="L677" s="6">
        <f>VENTAS[[#This Row],[Total]]-VENTAS[[#This Row],[Comisión 10%]]-VENTAS[[#This Row],[Costo SIN Comision]]</f>
        <v>6.1999999999999993</v>
      </c>
      <c r="M677" s="6"/>
    </row>
    <row r="678" spans="1:13" ht="14" x14ac:dyDescent="0.15">
      <c r="A678" s="22">
        <v>45325</v>
      </c>
      <c r="B678">
        <f>IFERROR(VLOOKUP(VENTAS[[#This Row],[Código del producto Vendido]],STOCK[],25,FALSE),"-")</f>
        <v>0</v>
      </c>
      <c r="C678" t="s">
        <v>1506</v>
      </c>
      <c r="E678" t="s">
        <v>1225</v>
      </c>
      <c r="F678" s="2" t="str">
        <f>IFERROR(VLOOKUP(VENTAS[[#This Row],[Código del producto Vendido]],STOCK[],5,FALSE),"-")</f>
        <v>Sweater de Lana naranja quemada</v>
      </c>
      <c r="G678" s="2">
        <v>1</v>
      </c>
      <c r="H678" s="6">
        <v>18</v>
      </c>
      <c r="I678" s="6">
        <f>VENTAS[[#This Row],[Cantidad]]*VENTAS[[#This Row],[Precio Venta]]</f>
        <v>18</v>
      </c>
      <c r="J678" s="6">
        <f>IF(VENTAS[[#This Row],[Nombre del Gestor]]&gt;1,  VENTAS[[#This Row],[Total]]*10%, 0)</f>
        <v>0</v>
      </c>
      <c r="K678" s="6">
        <f>IFERROR(VLOOKUP(VENTAS[[#This Row],[Código del producto Vendido]],STOCK[],16,FALSE)*VENTAS[[#This Row],[Cantidad]] + VLOOKUP(VENTAS[[#This Row],[Código del producto Vendido]],STOCK[],19,FALSE)*VENTAS[[#This Row],[Cantidad]],VENTAS[[#This Row],[Total]])</f>
        <v>15.45</v>
      </c>
      <c r="L678" s="6">
        <f>VENTAS[[#This Row],[Total]]-VENTAS[[#This Row],[Comisión 10%]]-VENTAS[[#This Row],[Costo SIN Comision]]</f>
        <v>2.5500000000000007</v>
      </c>
      <c r="M678" s="6"/>
    </row>
    <row r="679" spans="1:13" ht="14" x14ac:dyDescent="0.15">
      <c r="A679" s="22">
        <v>45324</v>
      </c>
      <c r="B679" t="str">
        <f>IFERROR(VLOOKUP(VENTAS[[#This Row],[Código del producto Vendido]],STOCK[],25,FALSE),"-")</f>
        <v>-</v>
      </c>
      <c r="F679" s="2" t="str">
        <f>IFERROR(VLOOKUP(VENTAS[[#This Row],[Código del producto Vendido]],STOCK[],5,FALSE),"-")</f>
        <v>-</v>
      </c>
      <c r="G679" s="2">
        <v>1</v>
      </c>
      <c r="H679" s="6">
        <v>28</v>
      </c>
      <c r="I679" s="6">
        <f>VENTAS[[#This Row],[Cantidad]]*VENTAS[[#This Row],[Precio Venta]]</f>
        <v>28</v>
      </c>
      <c r="J679" s="6">
        <f>IF(VENTAS[[#This Row],[Nombre del Gestor]]&gt;1,  VENTAS[[#This Row],[Total]]*10%, 0)</f>
        <v>0</v>
      </c>
      <c r="K679" s="6">
        <f>IFERROR(VLOOKUP(VENTAS[[#This Row],[Código del producto Vendido]],STOCK[],16,FALSE)*VENTAS[[#This Row],[Cantidad]] + VLOOKUP(VENTAS[[#This Row],[Código del producto Vendido]],STOCK[],19,FALSE)*VENTAS[[#This Row],[Cantidad]],VENTAS[[#This Row],[Total]])</f>
        <v>28</v>
      </c>
      <c r="L679" s="6">
        <f>VENTAS[[#This Row],[Total]]-VENTAS[[#This Row],[Comisión 10%]]-VENTAS[[#This Row],[Costo SIN Comision]]</f>
        <v>0</v>
      </c>
      <c r="M679" s="6"/>
    </row>
    <row r="680" spans="1:13" ht="14" x14ac:dyDescent="0.15">
      <c r="A680" s="22"/>
      <c r="B680" t="str">
        <f>IFERROR(VLOOKUP(VENTAS[[#This Row],[Código del producto Vendido]],STOCK[],25,FALSE),"-")</f>
        <v>Compra 7/12/2023</v>
      </c>
      <c r="E680" t="s">
        <v>1361</v>
      </c>
      <c r="F680" s="2" t="str">
        <f>IFERROR(VLOOKUP(VENTAS[[#This Row],[Código del producto Vendido]],STOCK[],5,FALSE),"-")</f>
        <v>Gafas de sol Dama</v>
      </c>
      <c r="G680" s="2">
        <v>1</v>
      </c>
      <c r="H680" s="6">
        <v>9</v>
      </c>
      <c r="I680" s="6">
        <f>VENTAS[[#This Row],[Cantidad]]*VENTAS[[#This Row],[Precio Venta]]</f>
        <v>9</v>
      </c>
      <c r="J680" s="6">
        <f>IF(VENTAS[[#This Row],[Nombre del Gestor]]&gt;1,  VENTAS[[#This Row],[Total]]*10%, 0)</f>
        <v>0</v>
      </c>
      <c r="K680" s="6">
        <f>IFERROR(VLOOKUP(VENTAS[[#This Row],[Código del producto Vendido]],STOCK[],16,FALSE)*VENTAS[[#This Row],[Cantidad]] + VLOOKUP(VENTAS[[#This Row],[Código del producto Vendido]],STOCK[],19,FALSE)*VENTAS[[#This Row],[Cantidad]],VENTAS[[#This Row],[Total]])</f>
        <v>4.4000000000000004</v>
      </c>
      <c r="L680" s="6">
        <f>VENTAS[[#This Row],[Total]]-VENTAS[[#This Row],[Comisión 10%]]-VENTAS[[#This Row],[Costo SIN Comision]]</f>
        <v>4.5999999999999996</v>
      </c>
      <c r="M680" s="6"/>
    </row>
    <row r="681" spans="1:13" ht="14" x14ac:dyDescent="0.15">
      <c r="A681" s="22"/>
      <c r="B681">
        <f>IFERROR(VLOOKUP(VENTAS[[#This Row],[Código del producto Vendido]],STOCK[],25,FALSE),"-")</f>
        <v>0</v>
      </c>
      <c r="E681" t="s">
        <v>1254</v>
      </c>
      <c r="F681" s="2" t="str">
        <f>IFERROR(VLOOKUP(VENTAS[[#This Row],[Código del producto Vendido]],STOCK[],5,FALSE),"-")</f>
        <v>Vestido acanalado cruzado color crema</v>
      </c>
      <c r="G681" s="2">
        <v>1</v>
      </c>
      <c r="H681" s="6">
        <v>28</v>
      </c>
      <c r="I681" s="6">
        <f>VENTAS[[#This Row],[Cantidad]]*VENTAS[[#This Row],[Precio Venta]]</f>
        <v>28</v>
      </c>
      <c r="J681" s="6">
        <f>IF(VENTAS[[#This Row],[Nombre del Gestor]]&gt;1,  VENTAS[[#This Row],[Total]]*10%, 0)</f>
        <v>0</v>
      </c>
      <c r="K681" s="6">
        <f>IFERROR(VLOOKUP(VENTAS[[#This Row],[Código del producto Vendido]],STOCK[],16,FALSE)*VENTAS[[#This Row],[Cantidad]] + VLOOKUP(VENTAS[[#This Row],[Código del producto Vendido]],STOCK[],19,FALSE)*VENTAS[[#This Row],[Cantidad]],VENTAS[[#This Row],[Total]])</f>
        <v>24.59</v>
      </c>
      <c r="L681" s="6">
        <f>VENTAS[[#This Row],[Total]]-VENTAS[[#This Row],[Comisión 10%]]-VENTAS[[#This Row],[Costo SIN Comision]]</f>
        <v>3.41</v>
      </c>
      <c r="M681" s="6"/>
    </row>
    <row r="682" spans="1:13" ht="14" x14ac:dyDescent="0.15">
      <c r="A682" s="22" t="s">
        <v>1205</v>
      </c>
      <c r="B682">
        <f>IFERROR(VLOOKUP(VENTAS[[#This Row],[Código del producto Vendido]],STOCK[],25,FALSE),"-")</f>
        <v>0</v>
      </c>
      <c r="E682" t="s">
        <v>918</v>
      </c>
      <c r="F682" s="2" t="str">
        <f>IFERROR(VLOOKUP(VENTAS[[#This Row],[Código del producto Vendido]],STOCK[],5,FALSE),"-")</f>
        <v>Jeans Ajustados Claro</v>
      </c>
      <c r="G682" s="2">
        <v>1</v>
      </c>
      <c r="H682" s="6">
        <v>30</v>
      </c>
      <c r="I682" s="6">
        <f>VENTAS[[#This Row],[Cantidad]]*VENTAS[[#This Row],[Precio Venta]]</f>
        <v>30</v>
      </c>
      <c r="J682" s="6">
        <f>IF(VENTAS[[#This Row],[Nombre del Gestor]]&gt;1,  VENTAS[[#This Row],[Total]]*10%, 0)</f>
        <v>0</v>
      </c>
      <c r="K682" s="6">
        <f>IFERROR(VLOOKUP(VENTAS[[#This Row],[Código del producto Vendido]],STOCK[],16,FALSE)*VENTAS[[#This Row],[Cantidad]] + VLOOKUP(VENTAS[[#This Row],[Código del producto Vendido]],STOCK[],19,FALSE)*VENTAS[[#This Row],[Cantidad]],VENTAS[[#This Row],[Total]])</f>
        <v>25.818181818181817</v>
      </c>
      <c r="L682" s="6">
        <f>VENTAS[[#This Row],[Total]]-VENTAS[[#This Row],[Comisión 10%]]-VENTAS[[#This Row],[Costo SIN Comision]]</f>
        <v>4.1818181818181834</v>
      </c>
      <c r="M682" s="6"/>
    </row>
    <row r="683" spans="1:13" ht="14" x14ac:dyDescent="0.15">
      <c r="A683" s="22" t="s">
        <v>1504</v>
      </c>
      <c r="B683">
        <f>IFERROR(VLOOKUP(VENTAS[[#This Row],[Código del producto Vendido]],STOCK[],25,FALSE),"-")</f>
        <v>0</v>
      </c>
      <c r="E683" t="s">
        <v>880</v>
      </c>
      <c r="F683" s="2" t="str">
        <f>IFERROR(VLOOKUP(VENTAS[[#This Row],[Código del producto Vendido]],STOCK[],5,FALSE),"-")</f>
        <v>Pantalón Business Básico</v>
      </c>
      <c r="G683" s="2">
        <v>1</v>
      </c>
      <c r="H683" s="6">
        <v>28</v>
      </c>
      <c r="I683" s="6">
        <f>VENTAS[[#This Row],[Cantidad]]*VENTAS[[#This Row],[Precio Venta]]</f>
        <v>28</v>
      </c>
      <c r="J683" s="6">
        <f>IF(VENTAS[[#This Row],[Nombre del Gestor]]&gt;1,  VENTAS[[#This Row],[Total]]*10%, 0)</f>
        <v>0</v>
      </c>
      <c r="K683" s="6">
        <f>IFERROR(VLOOKUP(VENTAS[[#This Row],[Código del producto Vendido]],STOCK[],16,FALSE)*VENTAS[[#This Row],[Cantidad]] + VLOOKUP(VENTAS[[#This Row],[Código del producto Vendido]],STOCK[],19,FALSE)*VENTAS[[#This Row],[Cantidad]],VENTAS[[#This Row],[Total]])</f>
        <v>21.372272727272726</v>
      </c>
      <c r="L683" s="6">
        <f>VENTAS[[#This Row],[Total]]-VENTAS[[#This Row],[Comisión 10%]]-VENTAS[[#This Row],[Costo SIN Comision]]</f>
        <v>6.6277272727272738</v>
      </c>
      <c r="M683" s="6"/>
    </row>
    <row r="684" spans="1:13" ht="14" x14ac:dyDescent="0.15">
      <c r="A684" s="22"/>
      <c r="B684">
        <f>IFERROR(VLOOKUP(VENTAS[[#This Row],[Código del producto Vendido]],STOCK[],25,FALSE),"-")</f>
        <v>0</v>
      </c>
      <c r="E684" t="s">
        <v>1254</v>
      </c>
      <c r="F684" s="2" t="str">
        <f>IFERROR(VLOOKUP(VENTAS[[#This Row],[Código del producto Vendido]],STOCK[],5,FALSE),"-")</f>
        <v>Vestido acanalado cruzado color crema</v>
      </c>
      <c r="G684" s="2">
        <v>1</v>
      </c>
      <c r="H684" s="6">
        <v>28</v>
      </c>
      <c r="I684" s="6">
        <f>VENTAS[[#This Row],[Cantidad]]*VENTAS[[#This Row],[Precio Venta]]</f>
        <v>28</v>
      </c>
      <c r="J684" s="6">
        <f>IF(VENTAS[[#This Row],[Nombre del Gestor]]&gt;1,  VENTAS[[#This Row],[Total]]*10%, 0)</f>
        <v>0</v>
      </c>
      <c r="K684" s="6">
        <f>IFERROR(VLOOKUP(VENTAS[[#This Row],[Código del producto Vendido]],STOCK[],16,FALSE)*VENTAS[[#This Row],[Cantidad]] + VLOOKUP(VENTAS[[#This Row],[Código del producto Vendido]],STOCK[],19,FALSE)*VENTAS[[#This Row],[Cantidad]],VENTAS[[#This Row],[Total]])</f>
        <v>24.59</v>
      </c>
      <c r="L684" s="6">
        <f>VENTAS[[#This Row],[Total]]-VENTAS[[#This Row],[Comisión 10%]]-VENTAS[[#This Row],[Costo SIN Comision]]</f>
        <v>3.41</v>
      </c>
      <c r="M684" s="6"/>
    </row>
    <row r="685" spans="1:13" ht="14" x14ac:dyDescent="0.15">
      <c r="A685" s="22" t="s">
        <v>1205</v>
      </c>
      <c r="B685" t="str">
        <f>IFERROR(VLOOKUP(VENTAS[[#This Row],[Código del producto Vendido]],STOCK[],25,FALSE),"-")</f>
        <v>COMPRA F21</v>
      </c>
      <c r="E685" t="s">
        <v>1262</v>
      </c>
      <c r="F685" s="2" t="str">
        <f>IFERROR(VLOOKUP(VENTAS[[#This Row],[Código del producto Vendido]],STOCK[],5,FALSE),"-")</f>
        <v>Sandalias blancas cruzadas</v>
      </c>
      <c r="G685" s="2">
        <v>1</v>
      </c>
      <c r="H685" s="6">
        <v>15</v>
      </c>
      <c r="I685" s="6">
        <f>VENTAS[[#This Row],[Cantidad]]*VENTAS[[#This Row],[Precio Venta]]</f>
        <v>15</v>
      </c>
      <c r="J685" s="6">
        <f>IF(VENTAS[[#This Row],[Nombre del Gestor]]&gt;1,  VENTAS[[#This Row],[Total]]*10%, 0)</f>
        <v>0</v>
      </c>
      <c r="K685" s="6">
        <f>IFERROR(VLOOKUP(VENTAS[[#This Row],[Código del producto Vendido]],STOCK[],16,FALSE)*VENTAS[[#This Row],[Cantidad]] + VLOOKUP(VENTAS[[#This Row],[Código del producto Vendido]],STOCK[],19,FALSE)*VENTAS[[#This Row],[Cantidad]],VENTAS[[#This Row],[Total]])</f>
        <v>11.49</v>
      </c>
      <c r="L685" s="6">
        <f>VENTAS[[#This Row],[Total]]-VENTAS[[#This Row],[Comisión 10%]]-VENTAS[[#This Row],[Costo SIN Comision]]</f>
        <v>3.51</v>
      </c>
      <c r="M685" s="6"/>
    </row>
    <row r="686" spans="1:13" ht="14" x14ac:dyDescent="0.15">
      <c r="A686" s="22"/>
      <c r="B686">
        <f>IFERROR(VLOOKUP(VENTAS[[#This Row],[Código del producto Vendido]],STOCK[],25,FALSE),"-")</f>
        <v>0</v>
      </c>
      <c r="E686" t="s">
        <v>959</v>
      </c>
      <c r="F686" s="2" t="str">
        <f>IFERROR(VLOOKUP(VENTAS[[#This Row],[Código del producto Vendido]],STOCK[],5,FALSE),"-")</f>
        <v>Vestido rojo asimétrico</v>
      </c>
      <c r="G686" s="2">
        <v>1</v>
      </c>
      <c r="H686" s="6">
        <v>25</v>
      </c>
      <c r="I686" s="6">
        <f>VENTAS[[#This Row],[Cantidad]]*VENTAS[[#This Row],[Precio Venta]]</f>
        <v>25</v>
      </c>
      <c r="J686" s="6">
        <f>IF(VENTAS[[#This Row],[Nombre del Gestor]]&gt;1,  VENTAS[[#This Row],[Total]]*10%, 0)</f>
        <v>0</v>
      </c>
      <c r="K686" s="6">
        <f>IFERROR(VLOOKUP(VENTAS[[#This Row],[Código del producto Vendido]],STOCK[],16,FALSE)*VENTAS[[#This Row],[Cantidad]] + VLOOKUP(VENTAS[[#This Row],[Código del producto Vendido]],STOCK[],19,FALSE)*VENTAS[[#This Row],[Cantidad]],VENTAS[[#This Row],[Total]])</f>
        <v>20.242647058823529</v>
      </c>
      <c r="L686" s="6">
        <f>VENTAS[[#This Row],[Total]]-VENTAS[[#This Row],[Comisión 10%]]-VENTAS[[#This Row],[Costo SIN Comision]]</f>
        <v>4.757352941176471</v>
      </c>
      <c r="M686" s="6"/>
    </row>
    <row r="687" spans="1:13" ht="14" x14ac:dyDescent="0.15">
      <c r="A687" s="22"/>
      <c r="B687" t="str">
        <f>IFERROR(VLOOKUP(VENTAS[[#This Row],[Código del producto Vendido]],STOCK[],25,FALSE),"-")</f>
        <v>Viaje Agosto</v>
      </c>
      <c r="E687" t="s">
        <v>1055</v>
      </c>
      <c r="F687" s="2" t="str">
        <f>IFERROR(VLOOKUP(VENTAS[[#This Row],[Código del producto Vendido]],STOCK[],5,FALSE),"-")</f>
        <v>Short beich de pierna ancha </v>
      </c>
      <c r="G687" s="2">
        <v>3</v>
      </c>
      <c r="H687" s="6">
        <v>20</v>
      </c>
      <c r="I687" s="6">
        <f>VENTAS[[#This Row],[Cantidad]]*VENTAS[[#This Row],[Precio Venta]]</f>
        <v>60</v>
      </c>
      <c r="J687" s="6">
        <f>IF(VENTAS[[#This Row],[Nombre del Gestor]]&gt;1,  VENTAS[[#This Row],[Total]]*10%, 0)</f>
        <v>0</v>
      </c>
      <c r="K687" s="6">
        <f>IFERROR(VLOOKUP(VENTAS[[#This Row],[Código del producto Vendido]],STOCK[],16,FALSE)*VENTAS[[#This Row],[Cantidad]] + VLOOKUP(VENTAS[[#This Row],[Código del producto Vendido]],STOCK[],19,FALSE)*VENTAS[[#This Row],[Cantidad]],VENTAS[[#This Row],[Total]])</f>
        <v>43.11</v>
      </c>
      <c r="L687" s="6">
        <f>VENTAS[[#This Row],[Total]]-VENTAS[[#This Row],[Comisión 10%]]-VENTAS[[#This Row],[Costo SIN Comision]]</f>
        <v>16.89</v>
      </c>
      <c r="M687" s="6"/>
    </row>
    <row r="688" spans="1:13" ht="14" x14ac:dyDescent="0.15">
      <c r="A688" s="22"/>
      <c r="B688" t="str">
        <f>IFERROR(VLOOKUP(VENTAS[[#This Row],[Código del producto Vendido]],STOCK[],25,FALSE),"-")</f>
        <v>Viaje Agosto</v>
      </c>
      <c r="E688" t="s">
        <v>1095</v>
      </c>
      <c r="F688" s="2" t="str">
        <f>IFERROR(VLOOKUP(VENTAS[[#This Row],[Código del producto Vendido]],STOCK[],5,FALSE),"-")</f>
        <v>Short beiche de pierna ancha </v>
      </c>
      <c r="G688" s="2">
        <v>3</v>
      </c>
      <c r="H688" s="6">
        <v>20</v>
      </c>
      <c r="I688" s="6">
        <f>VENTAS[[#This Row],[Cantidad]]*VENTAS[[#This Row],[Precio Venta]]</f>
        <v>60</v>
      </c>
      <c r="J688" s="6">
        <f>IF(VENTAS[[#This Row],[Nombre del Gestor]]&gt;1,  VENTAS[[#This Row],[Total]]*10%, 0)</f>
        <v>0</v>
      </c>
      <c r="K688" s="6">
        <f>IFERROR(VLOOKUP(VENTAS[[#This Row],[Código del producto Vendido]],STOCK[],16,FALSE)*VENTAS[[#This Row],[Cantidad]] + VLOOKUP(VENTAS[[#This Row],[Código del producto Vendido]],STOCK[],19,FALSE)*VENTAS[[#This Row],[Cantidad]],VENTAS[[#This Row],[Total]])</f>
        <v>43.11</v>
      </c>
      <c r="L688" s="6">
        <f>VENTAS[[#This Row],[Total]]-VENTAS[[#This Row],[Comisión 10%]]-VENTAS[[#This Row],[Costo SIN Comision]]</f>
        <v>16.89</v>
      </c>
      <c r="M688" s="6"/>
    </row>
    <row r="689" spans="1:13" ht="14" x14ac:dyDescent="0.15">
      <c r="A689" s="22" t="s">
        <v>1504</v>
      </c>
      <c r="B689">
        <f>IFERROR(VLOOKUP(VENTAS[[#This Row],[Código del producto Vendido]],STOCK[],25,FALSE),"-")</f>
        <v>0</v>
      </c>
      <c r="E689" t="s">
        <v>1259</v>
      </c>
      <c r="F689" s="2" t="str">
        <f>IFERROR(VLOOKUP(VENTAS[[#This Row],[Código del producto Vendido]],STOCK[],5,FALSE),"-")</f>
        <v>Vestido espalda escotada</v>
      </c>
      <c r="G689" s="2">
        <v>2</v>
      </c>
      <c r="H689" s="6">
        <v>28</v>
      </c>
      <c r="I689" s="6">
        <f>VENTAS[[#This Row],[Cantidad]]*VENTAS[[#This Row],[Precio Venta]]</f>
        <v>56</v>
      </c>
      <c r="J689" s="6">
        <f>IF(VENTAS[[#This Row],[Nombre del Gestor]]&gt;1,  VENTAS[[#This Row],[Total]]*10%, 0)</f>
        <v>0</v>
      </c>
      <c r="K689" s="6">
        <f>IFERROR(VLOOKUP(VENTAS[[#This Row],[Código del producto Vendido]],STOCK[],16,FALSE)*VENTAS[[#This Row],[Cantidad]] + VLOOKUP(VENTAS[[#This Row],[Código del producto Vendido]],STOCK[],19,FALSE)*VENTAS[[#This Row],[Cantidad]],VENTAS[[#This Row],[Total]])</f>
        <v>34</v>
      </c>
      <c r="L689" s="6">
        <f>VENTAS[[#This Row],[Total]]-VENTAS[[#This Row],[Comisión 10%]]-VENTAS[[#This Row],[Costo SIN Comision]]</f>
        <v>22</v>
      </c>
      <c r="M689" s="6"/>
    </row>
    <row r="690" spans="1:13" ht="14" x14ac:dyDescent="0.15">
      <c r="A690" s="22" t="s">
        <v>1504</v>
      </c>
      <c r="B690" t="str">
        <f>IFERROR(VLOOKUP(VENTAS[[#This Row],[Código del producto Vendido]],STOCK[],25,FALSE),"-")</f>
        <v>-</v>
      </c>
      <c r="E690" t="s">
        <v>1085</v>
      </c>
      <c r="F690" s="2" t="str">
        <f>IFERROR(VLOOKUP(VENTAS[[#This Row],[Código del producto Vendido]],STOCK[],5,FALSE),"-")</f>
        <v>-</v>
      </c>
      <c r="G690" s="2">
        <v>2</v>
      </c>
      <c r="H690" s="6">
        <v>23</v>
      </c>
      <c r="I690" s="6">
        <f>VENTAS[[#This Row],[Cantidad]]*VENTAS[[#This Row],[Precio Venta]]</f>
        <v>46</v>
      </c>
      <c r="J690" s="6">
        <f>IF(VENTAS[[#This Row],[Nombre del Gestor]]&gt;1,  VENTAS[[#This Row],[Total]]*10%, 0)</f>
        <v>0</v>
      </c>
      <c r="K690" s="6">
        <f>IFERROR(VLOOKUP(VENTAS[[#This Row],[Código del producto Vendido]],STOCK[],16,FALSE)*VENTAS[[#This Row],[Cantidad]] + VLOOKUP(VENTAS[[#This Row],[Código del producto Vendido]],STOCK[],19,FALSE)*VENTAS[[#This Row],[Cantidad]],VENTAS[[#This Row],[Total]])</f>
        <v>46</v>
      </c>
      <c r="L690" s="6">
        <f>VENTAS[[#This Row],[Total]]-VENTAS[[#This Row],[Comisión 10%]]-VENTAS[[#This Row],[Costo SIN Comision]]</f>
        <v>0</v>
      </c>
      <c r="M690" s="6"/>
    </row>
    <row r="691" spans="1:13" ht="14" x14ac:dyDescent="0.15">
      <c r="A691" s="22"/>
      <c r="B691" t="str">
        <f>IFERROR(VLOOKUP(VENTAS[[#This Row],[Código del producto Vendido]],STOCK[],25,FALSE),"-")</f>
        <v>-</v>
      </c>
      <c r="E691" t="s">
        <v>1087</v>
      </c>
      <c r="F691" s="2" t="str">
        <f>IFERROR(VLOOKUP(VENTAS[[#This Row],[Código del producto Vendido]],STOCK[],5,FALSE),"-")</f>
        <v>-</v>
      </c>
      <c r="G691" s="2">
        <v>1</v>
      </c>
      <c r="H691" s="6">
        <v>23</v>
      </c>
      <c r="I691" s="6">
        <f>VENTAS[[#This Row],[Cantidad]]*VENTAS[[#This Row],[Precio Venta]]</f>
        <v>23</v>
      </c>
      <c r="J691" s="6">
        <f>IF(VENTAS[[#This Row],[Nombre del Gestor]]&gt;1,  VENTAS[[#This Row],[Total]]*10%, 0)</f>
        <v>0</v>
      </c>
      <c r="K691" s="6">
        <f>IFERROR(VLOOKUP(VENTAS[[#This Row],[Código del producto Vendido]],STOCK[],16,FALSE)*VENTAS[[#This Row],[Cantidad]] + VLOOKUP(VENTAS[[#This Row],[Código del producto Vendido]],STOCK[],19,FALSE)*VENTAS[[#This Row],[Cantidad]],VENTAS[[#This Row],[Total]])</f>
        <v>23</v>
      </c>
      <c r="L691" s="6">
        <f>VENTAS[[#This Row],[Total]]-VENTAS[[#This Row],[Comisión 10%]]-VENTAS[[#This Row],[Costo SIN Comision]]</f>
        <v>0</v>
      </c>
      <c r="M691" s="6"/>
    </row>
    <row r="692" spans="1:13" ht="14" x14ac:dyDescent="0.15">
      <c r="A692" s="22" t="s">
        <v>1504</v>
      </c>
      <c r="B692" t="str">
        <f>IFERROR(VLOOKUP(VENTAS[[#This Row],[Código del producto Vendido]],STOCK[],25,FALSE),"-")</f>
        <v>COMPRA F21</v>
      </c>
      <c r="E692" t="s">
        <v>1268</v>
      </c>
      <c r="F692" s="2" t="str">
        <f>IFERROR(VLOOKUP(VENTAS[[#This Row],[Código del producto Vendido]],STOCK[],5,FALSE),"-")</f>
        <v>Sandalias negras acolchadas</v>
      </c>
      <c r="G692" s="2">
        <v>1</v>
      </c>
      <c r="H692" s="6">
        <v>27</v>
      </c>
      <c r="I692" s="6">
        <f>VENTAS[[#This Row],[Cantidad]]*VENTAS[[#This Row],[Precio Venta]]</f>
        <v>27</v>
      </c>
      <c r="J692" s="6">
        <f>IF(VENTAS[[#This Row],[Nombre del Gestor]]&gt;1,  VENTAS[[#This Row],[Total]]*10%, 0)</f>
        <v>0</v>
      </c>
      <c r="K692" s="6">
        <f>IFERROR(VLOOKUP(VENTAS[[#This Row],[Código del producto Vendido]],STOCK[],16,FALSE)*VENTAS[[#This Row],[Cantidad]] + VLOOKUP(VENTAS[[#This Row],[Código del producto Vendido]],STOCK[],19,FALSE)*VENTAS[[#This Row],[Cantidad]],VENTAS[[#This Row],[Total]])</f>
        <v>12.49</v>
      </c>
      <c r="L692" s="6">
        <f>VENTAS[[#This Row],[Total]]-VENTAS[[#This Row],[Comisión 10%]]-VENTAS[[#This Row],[Costo SIN Comision]]</f>
        <v>14.51</v>
      </c>
      <c r="M692" s="6"/>
    </row>
    <row r="693" spans="1:13" ht="14" x14ac:dyDescent="0.15">
      <c r="A693" s="22" t="s">
        <v>1504</v>
      </c>
      <c r="B693">
        <f>IFERROR(VLOOKUP(VENTAS[[#This Row],[Código del producto Vendido]],STOCK[],25,FALSE),"-")</f>
        <v>0</v>
      </c>
      <c r="E693" t="s">
        <v>1466</v>
      </c>
      <c r="F693" s="2" t="str">
        <f>IFERROR(VLOOKUP(VENTAS[[#This Row],[Código del producto Vendido]],STOCK[],5,FALSE),"-")</f>
        <v>Vestido Frente Drapeado Negro y Blanco</v>
      </c>
      <c r="G693" s="2">
        <v>1</v>
      </c>
      <c r="H693" s="6">
        <v>25</v>
      </c>
      <c r="I693" s="6">
        <f>VENTAS[[#This Row],[Cantidad]]*VENTAS[[#This Row],[Precio Venta]]</f>
        <v>25</v>
      </c>
      <c r="J693" s="6">
        <f>IF(VENTAS[[#This Row],[Nombre del Gestor]]&gt;1,  VENTAS[[#This Row],[Total]]*10%, 0)</f>
        <v>0</v>
      </c>
      <c r="K693" s="6">
        <f>IFERROR(VLOOKUP(VENTAS[[#This Row],[Código del producto Vendido]],STOCK[],16,FALSE)*VENTAS[[#This Row],[Cantidad]] + VLOOKUP(VENTAS[[#This Row],[Código del producto Vendido]],STOCK[],19,FALSE)*VENTAS[[#This Row],[Cantidad]],VENTAS[[#This Row],[Total]])</f>
        <v>11.4</v>
      </c>
      <c r="L693" s="6">
        <f>VENTAS[[#This Row],[Total]]-VENTAS[[#This Row],[Comisión 10%]]-VENTAS[[#This Row],[Costo SIN Comision]]</f>
        <v>13.6</v>
      </c>
      <c r="M693" s="6"/>
    </row>
    <row r="694" spans="1:13" ht="14" x14ac:dyDescent="0.15">
      <c r="A694" s="22"/>
      <c r="B694" t="str">
        <f>IFERROR(VLOOKUP(VENTAS[[#This Row],[Código del producto Vendido]],STOCK[],25,FALSE),"-")</f>
        <v>Compra 7/12/2023</v>
      </c>
      <c r="E694" t="s">
        <v>1367</v>
      </c>
      <c r="F694" s="2" t="str">
        <f>IFERROR(VLOOKUP(VENTAS[[#This Row],[Código del producto Vendido]],STOCK[],5,FALSE),"-")</f>
        <v>Limpia botellas</v>
      </c>
      <c r="G694" s="2">
        <v>1</v>
      </c>
      <c r="H694" s="6">
        <v>4</v>
      </c>
      <c r="I694" s="6">
        <f>VENTAS[[#This Row],[Cantidad]]*VENTAS[[#This Row],[Precio Venta]]</f>
        <v>4</v>
      </c>
      <c r="J694" s="6">
        <f>IF(VENTAS[[#This Row],[Nombre del Gestor]]&gt;1,  VENTAS[[#This Row],[Total]]*10%, 0)</f>
        <v>0</v>
      </c>
      <c r="K694" s="6">
        <f>IFERROR(VLOOKUP(VENTAS[[#This Row],[Código del producto Vendido]],STOCK[],16,FALSE)*VENTAS[[#This Row],[Cantidad]] + VLOOKUP(VENTAS[[#This Row],[Código del producto Vendido]],STOCK[],19,FALSE)*VENTAS[[#This Row],[Cantidad]],VENTAS[[#This Row],[Total]])</f>
        <v>3.25</v>
      </c>
      <c r="L694" s="6">
        <f>VENTAS[[#This Row],[Total]]-VENTAS[[#This Row],[Comisión 10%]]-VENTAS[[#This Row],[Costo SIN Comision]]</f>
        <v>0.75</v>
      </c>
      <c r="M694" s="6"/>
    </row>
    <row r="695" spans="1:13" ht="14" x14ac:dyDescent="0.15">
      <c r="A695" s="22"/>
      <c r="B695" t="str">
        <f>IFERROR(VLOOKUP(VENTAS[[#This Row],[Código del producto Vendido]],STOCK[],25,FALSE),"-")</f>
        <v>Compra 7/12/2023</v>
      </c>
      <c r="E695" t="s">
        <v>1369</v>
      </c>
      <c r="F695" s="2" t="str">
        <f>IFERROR(VLOOKUP(VENTAS[[#This Row],[Código del producto Vendido]],STOCK[],5,FALSE),"-")</f>
        <v>Batidor</v>
      </c>
      <c r="G695" s="2">
        <v>1</v>
      </c>
      <c r="H695" s="6">
        <v>3</v>
      </c>
      <c r="I695" s="6">
        <f>VENTAS[[#This Row],[Cantidad]]*VENTAS[[#This Row],[Precio Venta]]</f>
        <v>3</v>
      </c>
      <c r="J695" s="6">
        <f>IF(VENTAS[[#This Row],[Nombre del Gestor]]&gt;1,  VENTAS[[#This Row],[Total]]*10%, 0)</f>
        <v>0</v>
      </c>
      <c r="K695" s="6">
        <f>IFERROR(VLOOKUP(VENTAS[[#This Row],[Código del producto Vendido]],STOCK[],16,FALSE)*VENTAS[[#This Row],[Cantidad]] + VLOOKUP(VENTAS[[#This Row],[Código del producto Vendido]],STOCK[],19,FALSE)*VENTAS[[#This Row],[Cantidad]],VENTAS[[#This Row],[Total]])</f>
        <v>3.5</v>
      </c>
      <c r="L695" s="6">
        <f>VENTAS[[#This Row],[Total]]-VENTAS[[#This Row],[Comisión 10%]]-VENTAS[[#This Row],[Costo SIN Comision]]</f>
        <v>-0.5</v>
      </c>
      <c r="M695" s="6"/>
    </row>
    <row r="696" spans="1:13" ht="14" x14ac:dyDescent="0.15">
      <c r="A696" s="22"/>
      <c r="B696" t="str">
        <f>IFERROR(VLOOKUP(VENTAS[[#This Row],[Código del producto Vendido]],STOCK[],25,FALSE),"-")</f>
        <v>Compra 7/12/2023</v>
      </c>
      <c r="E696" t="s">
        <v>1353</v>
      </c>
      <c r="F696" s="2" t="str">
        <f>IFERROR(VLOOKUP(VENTAS[[#This Row],[Código del producto Vendido]],STOCK[],5,FALSE),"-")</f>
        <v>Top Bustier encaje</v>
      </c>
      <c r="G696" s="2">
        <v>1</v>
      </c>
      <c r="H696" s="6">
        <v>22</v>
      </c>
      <c r="I696" s="6">
        <f>VENTAS[[#This Row],[Cantidad]]*VENTAS[[#This Row],[Precio Venta]]</f>
        <v>22</v>
      </c>
      <c r="J696" s="6">
        <f>IF(VENTAS[[#This Row],[Nombre del Gestor]]&gt;1,  VENTAS[[#This Row],[Total]]*10%, 0)</f>
        <v>0</v>
      </c>
      <c r="K696" s="6">
        <f>IFERROR(VLOOKUP(VENTAS[[#This Row],[Código del producto Vendido]],STOCK[],16,FALSE)*VENTAS[[#This Row],[Cantidad]] + VLOOKUP(VENTAS[[#This Row],[Código del producto Vendido]],STOCK[],19,FALSE)*VENTAS[[#This Row],[Cantidad]],VENTAS[[#This Row],[Total]])</f>
        <v>14.7</v>
      </c>
      <c r="L696" s="6">
        <f>VENTAS[[#This Row],[Total]]-VENTAS[[#This Row],[Comisión 10%]]-VENTAS[[#This Row],[Costo SIN Comision]]</f>
        <v>7.3000000000000007</v>
      </c>
      <c r="M696" s="6"/>
    </row>
    <row r="697" spans="1:13" ht="14" x14ac:dyDescent="0.15">
      <c r="A697" s="22"/>
      <c r="B697" t="str">
        <f>IFERROR(VLOOKUP(VENTAS[[#This Row],[Código del producto Vendido]],STOCK[],25,FALSE),"-")</f>
        <v>Compra 7/12/2023</v>
      </c>
      <c r="E697" t="s">
        <v>1365</v>
      </c>
      <c r="F697" s="2" t="str">
        <f>IFERROR(VLOOKUP(VENTAS[[#This Row],[Código del producto Vendido]],STOCK[],5,FALSE),"-")</f>
        <v>Lentes de Sol</v>
      </c>
      <c r="G697" s="2">
        <v>1</v>
      </c>
      <c r="H697" s="6">
        <v>5</v>
      </c>
      <c r="I697" s="6">
        <f>VENTAS[[#This Row],[Cantidad]]*VENTAS[[#This Row],[Precio Venta]]</f>
        <v>5</v>
      </c>
      <c r="J697" s="6">
        <f>IF(VENTAS[[#This Row],[Nombre del Gestor]]&gt;1,  VENTAS[[#This Row],[Total]]*10%, 0)</f>
        <v>0</v>
      </c>
      <c r="K697" s="6">
        <f>IFERROR(VLOOKUP(VENTAS[[#This Row],[Código del producto Vendido]],STOCK[],16,FALSE)*VENTAS[[#This Row],[Cantidad]] + VLOOKUP(VENTAS[[#This Row],[Código del producto Vendido]],STOCK[],19,FALSE)*VENTAS[[#This Row],[Cantidad]],VENTAS[[#This Row],[Total]])</f>
        <v>4.2200000000000006</v>
      </c>
      <c r="L697" s="6">
        <f>VENTAS[[#This Row],[Total]]-VENTAS[[#This Row],[Comisión 10%]]-VENTAS[[#This Row],[Costo SIN Comision]]</f>
        <v>0.77999999999999936</v>
      </c>
      <c r="M697" s="6"/>
    </row>
    <row r="698" spans="1:13" ht="14" x14ac:dyDescent="0.15">
      <c r="A698" s="22"/>
      <c r="B698" t="str">
        <f>IFERROR(VLOOKUP(VENTAS[[#This Row],[Código del producto Vendido]],STOCK[],25,FALSE),"-")</f>
        <v>Compra 7/12/2023</v>
      </c>
      <c r="E698" t="s">
        <v>1364</v>
      </c>
      <c r="F698" s="2" t="str">
        <f>IFERROR(VLOOKUP(VENTAS[[#This Row],[Código del producto Vendido]],STOCK[],5,FALSE),"-")</f>
        <v xml:space="preserve">Gafas de Sol </v>
      </c>
      <c r="G698" s="2">
        <v>1</v>
      </c>
      <c r="H698" s="6">
        <v>5</v>
      </c>
      <c r="I698" s="6">
        <f>VENTAS[[#This Row],[Cantidad]]*VENTAS[[#This Row],[Precio Venta]]</f>
        <v>5</v>
      </c>
      <c r="J698" s="6">
        <f>IF(VENTAS[[#This Row],[Nombre del Gestor]]&gt;1,  VENTAS[[#This Row],[Total]]*10%, 0)</f>
        <v>0</v>
      </c>
      <c r="K698" s="6">
        <f>IFERROR(VLOOKUP(VENTAS[[#This Row],[Código del producto Vendido]],STOCK[],16,FALSE)*VENTAS[[#This Row],[Cantidad]] + VLOOKUP(VENTAS[[#This Row],[Código del producto Vendido]],STOCK[],19,FALSE)*VENTAS[[#This Row],[Cantidad]],VENTAS[[#This Row],[Total]])</f>
        <v>6.2</v>
      </c>
      <c r="L698" s="6">
        <f>VENTAS[[#This Row],[Total]]-VENTAS[[#This Row],[Comisión 10%]]-VENTAS[[#This Row],[Costo SIN Comision]]</f>
        <v>-1.2000000000000002</v>
      </c>
      <c r="M698" s="6"/>
    </row>
    <row r="699" spans="1:13" ht="14" x14ac:dyDescent="0.15">
      <c r="A699" s="22"/>
      <c r="B699" t="str">
        <f>IFERROR(VLOOKUP(VENTAS[[#This Row],[Código del producto Vendido]],STOCK[],25,FALSE),"-")</f>
        <v>COMPRA F21</v>
      </c>
      <c r="E699" t="s">
        <v>1270</v>
      </c>
      <c r="F699" s="2" t="str">
        <f>IFERROR(VLOOKUP(VENTAS[[#This Row],[Código del producto Vendido]],STOCK[],5,FALSE),"-")</f>
        <v>Mocasín con herrajes</v>
      </c>
      <c r="G699" s="2">
        <v>1</v>
      </c>
      <c r="H699" s="6">
        <v>43</v>
      </c>
      <c r="I699" s="6">
        <f>VENTAS[[#This Row],[Cantidad]]*VENTAS[[#This Row],[Precio Venta]]</f>
        <v>43</v>
      </c>
      <c r="J699" s="6">
        <f>IF(VENTAS[[#This Row],[Nombre del Gestor]]&gt;1,  VENTAS[[#This Row],[Total]]*10%, 0)</f>
        <v>0</v>
      </c>
      <c r="K699" s="6">
        <f>IFERROR(VLOOKUP(VENTAS[[#This Row],[Código del producto Vendido]],STOCK[],16,FALSE)*VENTAS[[#This Row],[Cantidad]] + VLOOKUP(VENTAS[[#This Row],[Código del producto Vendido]],STOCK[],19,FALSE)*VENTAS[[#This Row],[Cantidad]],VENTAS[[#This Row],[Total]])</f>
        <v>27.49</v>
      </c>
      <c r="L699" s="6">
        <f>VENTAS[[#This Row],[Total]]-VENTAS[[#This Row],[Comisión 10%]]-VENTAS[[#This Row],[Costo SIN Comision]]</f>
        <v>15.510000000000002</v>
      </c>
      <c r="M699" s="6"/>
    </row>
    <row r="700" spans="1:13" ht="14" x14ac:dyDescent="0.15">
      <c r="A700" s="22"/>
      <c r="B700">
        <f>IFERROR(VLOOKUP(VENTAS[[#This Row],[Código del producto Vendido]],STOCK[],25,FALSE),"-")</f>
        <v>0</v>
      </c>
      <c r="E700" s="4" t="s">
        <v>723</v>
      </c>
      <c r="F700" s="2" t="str">
        <f>IFERROR(VLOOKUP(VENTAS[[#This Row],[Código del producto Vendido]],STOCK[],5,FALSE),"-")</f>
        <v>Rizador de pelo de color al azar 10 piezas</v>
      </c>
      <c r="G700" s="2">
        <v>1</v>
      </c>
      <c r="I700" s="6">
        <f>VENTAS[[#This Row],[Cantidad]]*VENTAS[[#This Row],[Precio Venta]]</f>
        <v>0</v>
      </c>
      <c r="J700" s="6">
        <f>IF(VENTAS[[#This Row],[Nombre del Gestor]]&gt;1,  VENTAS[[#This Row],[Total]]*10%, 0)</f>
        <v>0</v>
      </c>
      <c r="K700" s="6">
        <f>IFERROR(VLOOKUP(VENTAS[[#This Row],[Código del producto Vendido]],STOCK[],16,FALSE)*VENTAS[[#This Row],[Cantidad]] + VLOOKUP(VENTAS[[#This Row],[Código del producto Vendido]],STOCK[],19,FALSE)*VENTAS[[#This Row],[Cantidad]],VENTAS[[#This Row],[Total]])</f>
        <v>2.0477777777777777</v>
      </c>
      <c r="L700" s="6">
        <f>VENTAS[[#This Row],[Total]]-VENTAS[[#This Row],[Comisión 10%]]-VENTAS[[#This Row],[Costo SIN Comision]]</f>
        <v>-2.0477777777777777</v>
      </c>
      <c r="M700" s="6"/>
    </row>
    <row r="701" spans="1:13" ht="14" x14ac:dyDescent="0.15">
      <c r="A701" s="22"/>
      <c r="B701">
        <f>IFERROR(VLOOKUP(VENTAS[[#This Row],[Código del producto Vendido]],STOCK[],25,FALSE),"-")</f>
        <v>0</v>
      </c>
      <c r="E701" s="4" t="s">
        <v>719</v>
      </c>
      <c r="F701" s="2" t="str">
        <f>IFERROR(VLOOKUP(VENTAS[[#This Row],[Código del producto Vendido]],STOCK[],5,FALSE),"-")</f>
        <v xml:space="preserve"> Mocasines con puntada</v>
      </c>
      <c r="G701" s="2">
        <v>1</v>
      </c>
      <c r="I701" s="6">
        <f>VENTAS[[#This Row],[Cantidad]]*VENTAS[[#This Row],[Precio Venta]]</f>
        <v>0</v>
      </c>
      <c r="J701" s="6">
        <f>IF(VENTAS[[#This Row],[Nombre del Gestor]]&gt;1,  VENTAS[[#This Row],[Total]]*10%, 0)</f>
        <v>0</v>
      </c>
      <c r="K701" s="6">
        <f>IFERROR(VLOOKUP(VENTAS[[#This Row],[Código del producto Vendido]],STOCK[],16,FALSE)*VENTAS[[#This Row],[Cantidad]] + VLOOKUP(VENTAS[[#This Row],[Código del producto Vendido]],STOCK[],19,FALSE)*VENTAS[[#This Row],[Cantidad]],VENTAS[[#This Row],[Total]])</f>
        <v>16.926111111111112</v>
      </c>
      <c r="L701" s="6">
        <f>VENTAS[[#This Row],[Total]]-VENTAS[[#This Row],[Comisión 10%]]-VENTAS[[#This Row],[Costo SIN Comision]]</f>
        <v>-16.926111111111112</v>
      </c>
      <c r="M701" s="6"/>
    </row>
    <row r="702" spans="1:13" ht="14" x14ac:dyDescent="0.15">
      <c r="A702" s="22"/>
      <c r="B702">
        <f>IFERROR(VLOOKUP(VENTAS[[#This Row],[Código del producto Vendido]],STOCK[],25,FALSE),"-")</f>
        <v>0</v>
      </c>
      <c r="E702" s="4" t="s">
        <v>705</v>
      </c>
      <c r="F702" s="2" t="str">
        <f>IFERROR(VLOOKUP(VENTAS[[#This Row],[Código del producto Vendido]],STOCK[],5,FALSE),"-")</f>
        <v xml:space="preserve">Bolsa cuadrada mini geométrico </v>
      </c>
      <c r="G702" s="2">
        <v>1</v>
      </c>
      <c r="I702" s="6">
        <f>VENTAS[[#This Row],[Cantidad]]*VENTAS[[#This Row],[Precio Venta]]</f>
        <v>0</v>
      </c>
      <c r="J702" s="6">
        <f>IF(VENTAS[[#This Row],[Nombre del Gestor]]&gt;1,  VENTAS[[#This Row],[Total]]*10%, 0)</f>
        <v>0</v>
      </c>
      <c r="K702" s="6">
        <f>IFERROR(VLOOKUP(VENTAS[[#This Row],[Código del producto Vendido]],STOCK[],16,FALSE)*VENTAS[[#This Row],[Cantidad]] + VLOOKUP(VENTAS[[#This Row],[Código del producto Vendido]],STOCK[],19,FALSE)*VENTAS[[#This Row],[Cantidad]],VENTAS[[#This Row],[Total]])</f>
        <v>6.3377777777777773</v>
      </c>
      <c r="L702" s="6">
        <f>VENTAS[[#This Row],[Total]]-VENTAS[[#This Row],[Comisión 10%]]-VENTAS[[#This Row],[Costo SIN Comision]]</f>
        <v>-6.3377777777777773</v>
      </c>
      <c r="M702" s="6"/>
    </row>
    <row r="703" spans="1:13" ht="14" x14ac:dyDescent="0.15">
      <c r="A703" s="22">
        <v>45328</v>
      </c>
      <c r="B703">
        <f>IFERROR(VLOOKUP(VENTAS[[#This Row],[Código del producto Vendido]],STOCK[],25,FALSE),"-")</f>
        <v>0</v>
      </c>
      <c r="D703" s="4" t="s">
        <v>1498</v>
      </c>
      <c r="E703" s="4" t="s">
        <v>748</v>
      </c>
      <c r="F703" s="2" t="str">
        <f>IFERROR(VLOOKUP(VENTAS[[#This Row],[Código del producto Vendido]],STOCK[],5,FALSE),"-")</f>
        <v xml:space="preserve">Vestido pecho con fruncido </v>
      </c>
      <c r="G703" s="2">
        <v>1</v>
      </c>
      <c r="H703" s="6">
        <v>15</v>
      </c>
      <c r="I703" s="6">
        <f>VENTAS[[#This Row],[Cantidad]]*VENTAS[[#This Row],[Precio Venta]]</f>
        <v>15</v>
      </c>
      <c r="J703" s="6">
        <f>IF(VENTAS[[#This Row],[Nombre del Gestor]]&gt;1,  VENTAS[[#This Row],[Total]]*10%, 0)</f>
        <v>1.5</v>
      </c>
      <c r="K703" s="6">
        <f>IFERROR(VLOOKUP(VENTAS[[#This Row],[Código del producto Vendido]],STOCK[],16,FALSE)*VENTAS[[#This Row],[Cantidad]] + VLOOKUP(VENTAS[[#This Row],[Código del producto Vendido]],STOCK[],19,FALSE)*VENTAS[[#This Row],[Cantidad]],VENTAS[[#This Row],[Total]])</f>
        <v>10.722222222222221</v>
      </c>
      <c r="L703" s="6">
        <f>VENTAS[[#This Row],[Total]]-VENTAS[[#This Row],[Comisión 10%]]-VENTAS[[#This Row],[Costo SIN Comision]]</f>
        <v>2.7777777777777786</v>
      </c>
      <c r="M703" s="6"/>
    </row>
    <row r="704" spans="1:13" ht="14" x14ac:dyDescent="0.15">
      <c r="A704" s="22">
        <v>45328</v>
      </c>
      <c r="B704" t="str">
        <f>IFERROR(VLOOKUP(VENTAS[[#This Row],[Código del producto Vendido]],STOCK[],25,FALSE),"-")</f>
        <v>Viaje Agosto</v>
      </c>
      <c r="D704" s="4" t="s">
        <v>1497</v>
      </c>
      <c r="E704" s="4" t="s">
        <v>1032</v>
      </c>
      <c r="F704" s="2" t="str">
        <f>IFERROR(VLOOKUP(VENTAS[[#This Row],[Código del producto Vendido]],STOCK[],5,FALSE),"-")</f>
        <v>Sujetador adhesivo de silicona</v>
      </c>
      <c r="G704" s="2">
        <v>1</v>
      </c>
      <c r="H704" s="6">
        <v>12</v>
      </c>
      <c r="I704" s="6">
        <f>VENTAS[[#This Row],[Cantidad]]*VENTAS[[#This Row],[Precio Venta]]</f>
        <v>12</v>
      </c>
      <c r="J704" s="6">
        <f>IF(VENTAS[[#This Row],[Nombre del Gestor]]&gt;1,  VENTAS[[#This Row],[Total]]*10%, 0)</f>
        <v>1.2000000000000002</v>
      </c>
      <c r="K704" s="6">
        <f>IFERROR(VLOOKUP(VENTAS[[#This Row],[Código del producto Vendido]],STOCK[],16,FALSE)*VENTAS[[#This Row],[Cantidad]] + VLOOKUP(VENTAS[[#This Row],[Código del producto Vendido]],STOCK[],19,FALSE)*VENTAS[[#This Row],[Cantidad]],VENTAS[[#This Row],[Total]])</f>
        <v>5.87</v>
      </c>
      <c r="L704" s="6">
        <f>VENTAS[[#This Row],[Total]]-VENTAS[[#This Row],[Comisión 10%]]-VENTAS[[#This Row],[Costo SIN Comision]]</f>
        <v>4.9300000000000006</v>
      </c>
      <c r="M704" s="6"/>
    </row>
    <row r="705" spans="1:13" ht="14" x14ac:dyDescent="0.15">
      <c r="A705" s="22">
        <v>45328</v>
      </c>
      <c r="B705" t="str">
        <f>IFERROR(VLOOKUP(VENTAS[[#This Row],[Código del producto Vendido]],STOCK[],25,FALSE),"-")</f>
        <v>COMPRA F21</v>
      </c>
      <c r="D705" s="4" t="s">
        <v>1188</v>
      </c>
      <c r="E705" s="4" t="s">
        <v>1265</v>
      </c>
      <c r="F705" s="2" t="str">
        <f>IFERROR(VLOOKUP(VENTAS[[#This Row],[Código del producto Vendido]],STOCK[],5,FALSE),"-")</f>
        <v>Sandalias de velcro</v>
      </c>
      <c r="G705" s="2">
        <v>1</v>
      </c>
      <c r="H705" s="6">
        <v>30</v>
      </c>
      <c r="I705" s="6">
        <f>VENTAS[[#This Row],[Cantidad]]*VENTAS[[#This Row],[Precio Venta]]</f>
        <v>30</v>
      </c>
      <c r="J705" s="6">
        <f>IF(VENTAS[[#This Row],[Nombre del Gestor]]&gt;1,  VENTAS[[#This Row],[Total]]*10%, 0)</f>
        <v>3</v>
      </c>
      <c r="K705" s="6">
        <f>IFERROR(VLOOKUP(VENTAS[[#This Row],[Código del producto Vendido]],STOCK[],16,FALSE)*VENTAS[[#This Row],[Cantidad]] + VLOOKUP(VENTAS[[#This Row],[Código del producto Vendido]],STOCK[],19,FALSE)*VENTAS[[#This Row],[Cantidad]],VENTAS[[#This Row],[Total]])</f>
        <v>17</v>
      </c>
      <c r="L705" s="6">
        <f>VENTAS[[#This Row],[Total]]-VENTAS[[#This Row],[Comisión 10%]]-VENTAS[[#This Row],[Costo SIN Comision]]</f>
        <v>10</v>
      </c>
      <c r="M705" s="6"/>
    </row>
    <row r="706" spans="1:13" ht="14" x14ac:dyDescent="0.15">
      <c r="A706" s="22"/>
      <c r="B706" t="str">
        <f>IFERROR(VLOOKUP(VENTAS[[#This Row],[Código del producto Vendido]],STOCK[],25,FALSE),"-")</f>
        <v>Compra 9/12/2023</v>
      </c>
      <c r="D706" s="4"/>
      <c r="E706" s="4" t="s">
        <v>1415</v>
      </c>
      <c r="F706" s="2" t="str">
        <f>IFERROR(VLOOKUP(VENTAS[[#This Row],[Código del producto Vendido]],STOCK[],5,FALSE),"-")</f>
        <v>Vestido camisa modely</v>
      </c>
      <c r="G706" s="2">
        <v>1</v>
      </c>
      <c r="H706" s="6">
        <v>35</v>
      </c>
      <c r="I706" s="6">
        <f>VENTAS[[#This Row],[Cantidad]]*VENTAS[[#This Row],[Precio Venta]]</f>
        <v>35</v>
      </c>
      <c r="J706" s="6">
        <f>IF(VENTAS[[#This Row],[Nombre del Gestor]]&gt;1,  VENTAS[[#This Row],[Total]]*10%, 0)</f>
        <v>0</v>
      </c>
      <c r="K706" s="6">
        <f>IFERROR(VLOOKUP(VENTAS[[#This Row],[Código del producto Vendido]],STOCK[],16,FALSE)*VENTAS[[#This Row],[Cantidad]] + VLOOKUP(VENTAS[[#This Row],[Código del producto Vendido]],STOCK[],19,FALSE)*VENTAS[[#This Row],[Cantidad]],VENTAS[[#This Row],[Total]])</f>
        <v>14.84</v>
      </c>
      <c r="L706" s="6">
        <f>VENTAS[[#This Row],[Total]]-VENTAS[[#This Row],[Comisión 10%]]-VENTAS[[#This Row],[Costo SIN Comision]]</f>
        <v>20.16</v>
      </c>
      <c r="M706" s="6"/>
    </row>
    <row r="707" spans="1:13" ht="14" x14ac:dyDescent="0.15">
      <c r="A707" s="22"/>
      <c r="B707" t="str">
        <f>IFERROR(VLOOKUP(VENTAS[[#This Row],[Código del producto Vendido]],STOCK[],25,FALSE),"-")</f>
        <v>Compra 9/12/2023</v>
      </c>
      <c r="D707" s="4"/>
      <c r="E707" s="4" t="s">
        <v>1414</v>
      </c>
      <c r="F707" s="2" t="str">
        <f>IFERROR(VLOOKUP(VENTAS[[#This Row],[Código del producto Vendido]],STOCK[],5,FALSE),"-")</f>
        <v>Vestido camisa modely</v>
      </c>
      <c r="G707" s="2">
        <v>1</v>
      </c>
      <c r="H707" s="6">
        <v>30</v>
      </c>
      <c r="I707" s="6">
        <f>VENTAS[[#This Row],[Cantidad]]*VENTAS[[#This Row],[Precio Venta]]</f>
        <v>30</v>
      </c>
      <c r="J707" s="6">
        <f>IF(VENTAS[[#This Row],[Nombre del Gestor]]&gt;1,  VENTAS[[#This Row],[Total]]*10%, 0)</f>
        <v>0</v>
      </c>
      <c r="K707" s="6">
        <f>IFERROR(VLOOKUP(VENTAS[[#This Row],[Código del producto Vendido]],STOCK[],16,FALSE)*VENTAS[[#This Row],[Cantidad]] + VLOOKUP(VENTAS[[#This Row],[Código del producto Vendido]],STOCK[],19,FALSE)*VENTAS[[#This Row],[Cantidad]],VENTAS[[#This Row],[Total]])</f>
        <v>14.84</v>
      </c>
      <c r="L707" s="6">
        <f>VENTAS[[#This Row],[Total]]-VENTAS[[#This Row],[Comisión 10%]]-VENTAS[[#This Row],[Costo SIN Comision]]</f>
        <v>15.16</v>
      </c>
      <c r="M707" s="6"/>
    </row>
    <row r="708" spans="1:13" ht="14" x14ac:dyDescent="0.15">
      <c r="A708" s="22" t="s">
        <v>1504</v>
      </c>
      <c r="B708">
        <f>IFERROR(VLOOKUP(VENTAS[[#This Row],[Código del producto Vendido]],STOCK[],25,FALSE),"-")</f>
        <v>0</v>
      </c>
      <c r="D708" s="4"/>
      <c r="E708" s="4" t="s">
        <v>706</v>
      </c>
      <c r="F708" s="2" t="str">
        <f>IFERROR(VLOOKUP(VENTAS[[#This Row],[Código del producto Vendido]],STOCK[],5,FALSE),"-")</f>
        <v>Bikini estampado cebra</v>
      </c>
      <c r="G708" s="2">
        <v>1</v>
      </c>
      <c r="H708" s="6">
        <v>15</v>
      </c>
      <c r="I708" s="6">
        <f>VENTAS[[#This Row],[Cantidad]]*VENTAS[[#This Row],[Precio Venta]]</f>
        <v>15</v>
      </c>
      <c r="J708" s="6">
        <f>IF(VENTAS[[#This Row],[Nombre del Gestor]]&gt;1,  VENTAS[[#This Row],[Total]]*10%, 0)</f>
        <v>0</v>
      </c>
      <c r="K708" s="6">
        <f>IFERROR(VLOOKUP(VENTAS[[#This Row],[Código del producto Vendido]],STOCK[],16,FALSE)*VENTAS[[#This Row],[Cantidad]] + VLOOKUP(VENTAS[[#This Row],[Código del producto Vendido]],STOCK[],19,FALSE)*VENTAS[[#This Row],[Cantidad]],VENTAS[[#This Row],[Total]])</f>
        <v>8.7872222222222227</v>
      </c>
      <c r="L708" s="6">
        <f>VENTAS[[#This Row],[Total]]-VENTAS[[#This Row],[Comisión 10%]]-VENTAS[[#This Row],[Costo SIN Comision]]</f>
        <v>6.2127777777777773</v>
      </c>
      <c r="M708" s="6"/>
    </row>
    <row r="709" spans="1:13" ht="14" x14ac:dyDescent="0.15">
      <c r="A709" s="22" t="s">
        <v>1504</v>
      </c>
      <c r="B709">
        <f>IFERROR(VLOOKUP(VENTAS[[#This Row],[Código del producto Vendido]],STOCK[],25,FALSE),"-")</f>
        <v>0</v>
      </c>
      <c r="D709" s="4"/>
      <c r="E709" s="4" t="s">
        <v>683</v>
      </c>
      <c r="F709" s="2" t="str">
        <f>IFERROR(VLOOKUP(VENTAS[[#This Row],[Código del producto Vendido]],STOCK[],5,FALSE),"-")</f>
        <v>Bikini Floral</v>
      </c>
      <c r="G709" s="2">
        <v>1</v>
      </c>
      <c r="H709" s="6">
        <v>22</v>
      </c>
      <c r="I709" s="6">
        <f>VENTAS[[#This Row],[Cantidad]]*VENTAS[[#This Row],[Precio Venta]]</f>
        <v>22</v>
      </c>
      <c r="J709" s="6">
        <f>IF(VENTAS[[#This Row],[Nombre del Gestor]]&gt;1,  VENTAS[[#This Row],[Total]]*10%, 0)</f>
        <v>0</v>
      </c>
      <c r="K709" s="6">
        <f>IFERROR(VLOOKUP(VENTAS[[#This Row],[Código del producto Vendido]],STOCK[],16,FALSE)*VENTAS[[#This Row],[Cantidad]] + VLOOKUP(VENTAS[[#This Row],[Código del producto Vendido]],STOCK[],19,FALSE)*VENTAS[[#This Row],[Cantidad]],VENTAS[[#This Row],[Total]])</f>
        <v>13.944444444444445</v>
      </c>
      <c r="L709" s="6">
        <f>VENTAS[[#This Row],[Total]]-VENTAS[[#This Row],[Comisión 10%]]-VENTAS[[#This Row],[Costo SIN Comision]]</f>
        <v>8.0555555555555554</v>
      </c>
      <c r="M709" s="6"/>
    </row>
    <row r="710" spans="1:13" ht="14" x14ac:dyDescent="0.15">
      <c r="A710" s="22" t="s">
        <v>1504</v>
      </c>
      <c r="B710">
        <f>IFERROR(VLOOKUP(VENTAS[[#This Row],[Código del producto Vendido]],STOCK[],25,FALSE),"-")</f>
        <v>0</v>
      </c>
      <c r="D710" s="4"/>
      <c r="E710" s="4" t="s">
        <v>815</v>
      </c>
      <c r="F710" s="2" t="str">
        <f>IFERROR(VLOOKUP(VENTAS[[#This Row],[Código del producto Vendido]],STOCK[],5,FALSE),"-")</f>
        <v>Bañador a rayas con lazo</v>
      </c>
      <c r="G710" s="2">
        <v>1</v>
      </c>
      <c r="H710" s="6">
        <v>18</v>
      </c>
      <c r="I710" s="6">
        <f>VENTAS[[#This Row],[Cantidad]]*VENTAS[[#This Row],[Precio Venta]]</f>
        <v>18</v>
      </c>
      <c r="J710" s="6">
        <f>IF(VENTAS[[#This Row],[Nombre del Gestor]]&gt;1,  VENTAS[[#This Row],[Total]]*10%, 0)</f>
        <v>0</v>
      </c>
      <c r="K710" s="6">
        <f>IFERROR(VLOOKUP(VENTAS[[#This Row],[Código del producto Vendido]],STOCK[],16,FALSE)*VENTAS[[#This Row],[Cantidad]] + VLOOKUP(VENTAS[[#This Row],[Código del producto Vendido]],STOCK[],19,FALSE)*VENTAS[[#This Row],[Cantidad]],VENTAS[[#This Row],[Total]])</f>
        <v>9.5</v>
      </c>
      <c r="L710" s="6">
        <f>VENTAS[[#This Row],[Total]]-VENTAS[[#This Row],[Comisión 10%]]-VENTAS[[#This Row],[Costo SIN Comision]]</f>
        <v>8.5</v>
      </c>
      <c r="M710" s="6"/>
    </row>
    <row r="711" spans="1:13" ht="14" x14ac:dyDescent="0.15">
      <c r="A711" s="22" t="s">
        <v>1504</v>
      </c>
      <c r="B711">
        <f>IFERROR(VLOOKUP(VENTAS[[#This Row],[Código del producto Vendido]],STOCK[],25,FALSE),"-")</f>
        <v>0</v>
      </c>
      <c r="D711" s="4"/>
      <c r="E711" s="4" t="s">
        <v>870</v>
      </c>
      <c r="F711" s="2" t="str">
        <f>IFERROR(VLOOKUP(VENTAS[[#This Row],[Código del producto Vendido]],STOCK[],5,FALSE),"-")</f>
        <v>Bañador con zíper de pierna alta</v>
      </c>
      <c r="G711" s="2">
        <v>1</v>
      </c>
      <c r="H711" s="6">
        <v>25</v>
      </c>
      <c r="I711" s="6">
        <f>VENTAS[[#This Row],[Cantidad]]*VENTAS[[#This Row],[Precio Venta]]</f>
        <v>25</v>
      </c>
      <c r="J711" s="6">
        <f>IF(VENTAS[[#This Row],[Nombre del Gestor]]&gt;1,  VENTAS[[#This Row],[Total]]*10%, 0)</f>
        <v>0</v>
      </c>
      <c r="K711" s="6">
        <f>IFERROR(VLOOKUP(VENTAS[[#This Row],[Código del producto Vendido]],STOCK[],16,FALSE)*VENTAS[[#This Row],[Cantidad]] + VLOOKUP(VENTAS[[#This Row],[Código del producto Vendido]],STOCK[],19,FALSE)*VENTAS[[#This Row],[Cantidad]],VENTAS[[#This Row],[Total]])</f>
        <v>14.023181818181817</v>
      </c>
      <c r="L711" s="6">
        <f>VENTAS[[#This Row],[Total]]-VENTAS[[#This Row],[Comisión 10%]]-VENTAS[[#This Row],[Costo SIN Comision]]</f>
        <v>10.976818181818183</v>
      </c>
      <c r="M711" s="6"/>
    </row>
    <row r="712" spans="1:13" ht="14" x14ac:dyDescent="0.15">
      <c r="A712" s="22" t="s">
        <v>1504</v>
      </c>
      <c r="B712">
        <f>IFERROR(VLOOKUP(VENTAS[[#This Row],[Código del producto Vendido]],STOCK[],25,FALSE),"-")</f>
        <v>0</v>
      </c>
      <c r="D712" s="4"/>
      <c r="E712" s="4" t="s">
        <v>566</v>
      </c>
      <c r="F712" s="2" t="str">
        <f>IFERROR(VLOOKUP(VENTAS[[#This Row],[Código del producto Vendido]],STOCK[],5,FALSE),"-")</f>
        <v xml:space="preserve">Bañador floral </v>
      </c>
      <c r="G712" s="2">
        <v>1</v>
      </c>
      <c r="H712" s="6">
        <v>25</v>
      </c>
      <c r="I712" s="6">
        <f>VENTAS[[#This Row],[Cantidad]]*VENTAS[[#This Row],[Precio Venta]]</f>
        <v>25</v>
      </c>
      <c r="J712" s="6">
        <f>IF(VENTAS[[#This Row],[Nombre del Gestor]]&gt;1,  VENTAS[[#This Row],[Total]]*10%, 0)</f>
        <v>0</v>
      </c>
      <c r="K712" s="6">
        <f>IFERROR(VLOOKUP(VENTAS[[#This Row],[Código del producto Vendido]],STOCK[],16,FALSE)*VENTAS[[#This Row],[Cantidad]] + VLOOKUP(VENTAS[[#This Row],[Código del producto Vendido]],STOCK[],19,FALSE)*VENTAS[[#This Row],[Cantidad]],VENTAS[[#This Row],[Total]])</f>
        <v>18.053888888888888</v>
      </c>
      <c r="L712" s="6">
        <f>VENTAS[[#This Row],[Total]]-VENTAS[[#This Row],[Comisión 10%]]-VENTAS[[#This Row],[Costo SIN Comision]]</f>
        <v>6.9461111111111116</v>
      </c>
      <c r="M712" s="6"/>
    </row>
    <row r="713" spans="1:13" ht="14" x14ac:dyDescent="0.15">
      <c r="A713" s="22" t="s">
        <v>1504</v>
      </c>
      <c r="B713">
        <f>IFERROR(VLOOKUP(VENTAS[[#This Row],[Código del producto Vendido]],STOCK[],25,FALSE),"-")</f>
        <v>0</v>
      </c>
      <c r="D713" s="4"/>
      <c r="E713" s="4" t="s">
        <v>816</v>
      </c>
      <c r="F713" s="2" t="str">
        <f>IFERROR(VLOOKUP(VENTAS[[#This Row],[Código del producto Vendido]],STOCK[],5,FALSE),"-")</f>
        <v>Bañador estampado en contraste</v>
      </c>
      <c r="G713" s="2">
        <v>1</v>
      </c>
      <c r="H713" s="6">
        <v>18</v>
      </c>
      <c r="I713" s="6">
        <f>VENTAS[[#This Row],[Cantidad]]*VENTAS[[#This Row],[Precio Venta]]</f>
        <v>18</v>
      </c>
      <c r="J713" s="6">
        <f>IF(VENTAS[[#This Row],[Nombre del Gestor]]&gt;1,  VENTAS[[#This Row],[Total]]*10%, 0)</f>
        <v>0</v>
      </c>
      <c r="K713" s="6">
        <f>IFERROR(VLOOKUP(VENTAS[[#This Row],[Código del producto Vendido]],STOCK[],16,FALSE)*VENTAS[[#This Row],[Cantidad]] + VLOOKUP(VENTAS[[#This Row],[Código del producto Vendido]],STOCK[],19,FALSE)*VENTAS[[#This Row],[Cantidad]],VENTAS[[#This Row],[Total]])</f>
        <v>7.833333333333333</v>
      </c>
      <c r="L713" s="6">
        <f>VENTAS[[#This Row],[Total]]-VENTAS[[#This Row],[Comisión 10%]]-VENTAS[[#This Row],[Costo SIN Comision]]</f>
        <v>10.166666666666668</v>
      </c>
      <c r="M713" s="6"/>
    </row>
    <row r="714" spans="1:13" ht="14" x14ac:dyDescent="0.15">
      <c r="A714" s="22" t="s">
        <v>1504</v>
      </c>
      <c r="B714">
        <f>IFERROR(VLOOKUP(VENTAS[[#This Row],[Código del producto Vendido]],STOCK[],25,FALSE),"-")</f>
        <v>0</v>
      </c>
      <c r="D714" s="4"/>
      <c r="E714" s="4" t="s">
        <v>840</v>
      </c>
      <c r="F714" s="2" t="str">
        <f>IFERROR(VLOOKUP(VENTAS[[#This Row],[Código del producto Vendido]],STOCK[],5,FALSE),"-")</f>
        <v>Bikini rosa canalé</v>
      </c>
      <c r="G714" s="2">
        <v>1</v>
      </c>
      <c r="H714" s="6">
        <v>20</v>
      </c>
      <c r="I714" s="6">
        <f>VENTAS[[#This Row],[Cantidad]]*VENTAS[[#This Row],[Precio Venta]]</f>
        <v>20</v>
      </c>
      <c r="J714" s="6">
        <f>IF(VENTAS[[#This Row],[Nombre del Gestor]]&gt;1,  VENTAS[[#This Row],[Total]]*10%, 0)</f>
        <v>0</v>
      </c>
      <c r="K714" s="6">
        <f>IFERROR(VLOOKUP(VENTAS[[#This Row],[Código del producto Vendido]],STOCK[],16,FALSE)*VENTAS[[#This Row],[Cantidad]] + VLOOKUP(VENTAS[[#This Row],[Código del producto Vendido]],STOCK[],19,FALSE)*VENTAS[[#This Row],[Cantidad]],VENTAS[[#This Row],[Total]])</f>
        <v>13.444444444444445</v>
      </c>
      <c r="L714" s="6">
        <f>VENTAS[[#This Row],[Total]]-VENTAS[[#This Row],[Comisión 10%]]-VENTAS[[#This Row],[Costo SIN Comision]]</f>
        <v>6.5555555555555554</v>
      </c>
      <c r="M714" s="6"/>
    </row>
    <row r="715" spans="1:13" ht="14" x14ac:dyDescent="0.15">
      <c r="A715" s="22" t="s">
        <v>1504</v>
      </c>
      <c r="B715">
        <f>IFERROR(VLOOKUP(VENTAS[[#This Row],[Código del producto Vendido]],STOCK[],25,FALSE),"-")</f>
        <v>0</v>
      </c>
      <c r="D715" s="4"/>
      <c r="E715" s="4" t="s">
        <v>592</v>
      </c>
      <c r="F715" s="2" t="str">
        <f>IFERROR(VLOOKUP(VENTAS[[#This Row],[Código del producto Vendido]],STOCK[],5,FALSE),"-")</f>
        <v>Traje de baño niñitas malla protectora</v>
      </c>
      <c r="G715" s="2">
        <v>1</v>
      </c>
      <c r="H715" s="6">
        <v>20</v>
      </c>
      <c r="I715" s="6">
        <f>VENTAS[[#This Row],[Cantidad]]*VENTAS[[#This Row],[Precio Venta]]</f>
        <v>20</v>
      </c>
      <c r="J715" s="6">
        <f>IF(VENTAS[[#This Row],[Nombre del Gestor]]&gt;1,  VENTAS[[#This Row],[Total]]*10%, 0)</f>
        <v>0</v>
      </c>
      <c r="K715" s="6">
        <f>IFERROR(VLOOKUP(VENTAS[[#This Row],[Código del producto Vendido]],STOCK[],16,FALSE)*VENTAS[[#This Row],[Cantidad]] + VLOOKUP(VENTAS[[#This Row],[Código del producto Vendido]],STOCK[],19,FALSE)*VENTAS[[#This Row],[Cantidad]],VENTAS[[#This Row],[Total]])</f>
        <v>12.442222222222222</v>
      </c>
      <c r="L715" s="6">
        <f>VENTAS[[#This Row],[Total]]-VENTAS[[#This Row],[Comisión 10%]]-VENTAS[[#This Row],[Costo SIN Comision]]</f>
        <v>7.5577777777777779</v>
      </c>
      <c r="M715" s="6"/>
    </row>
    <row r="716" spans="1:13" ht="14" x14ac:dyDescent="0.15">
      <c r="A716" s="22">
        <v>45330</v>
      </c>
      <c r="B716">
        <f>IFERROR(VLOOKUP(VENTAS[[#This Row],[Código del producto Vendido]],STOCK[],25,FALSE),"-")</f>
        <v>0</v>
      </c>
      <c r="D716" s="4" t="s">
        <v>1498</v>
      </c>
      <c r="E716" s="4" t="s">
        <v>559</v>
      </c>
      <c r="F716" s="2" t="str">
        <f>IFERROR(VLOOKUP(VENTAS[[#This Row],[Código del producto Vendido]],STOCK[],5,FALSE),"-")</f>
        <v>Vestido camisero elegante</v>
      </c>
      <c r="G716" s="2">
        <v>1</v>
      </c>
      <c r="H716" s="6">
        <v>30</v>
      </c>
      <c r="I716" s="6">
        <f>VENTAS[[#This Row],[Cantidad]]*VENTAS[[#This Row],[Precio Venta]]</f>
        <v>30</v>
      </c>
      <c r="J716" s="6">
        <f>IF(VENTAS[[#This Row],[Nombre del Gestor]]&gt;1,  VENTAS[[#This Row],[Total]]*10%, 0)</f>
        <v>3</v>
      </c>
      <c r="K716" s="6">
        <f>IFERROR(VLOOKUP(VENTAS[[#This Row],[Código del producto Vendido]],STOCK[],16,FALSE)*VENTAS[[#This Row],[Cantidad]] + VLOOKUP(VENTAS[[#This Row],[Código del producto Vendido]],STOCK[],19,FALSE)*VENTAS[[#This Row],[Cantidad]],VENTAS[[#This Row],[Total]])</f>
        <v>19.002222222222223</v>
      </c>
      <c r="L716" s="6">
        <f>VENTAS[[#This Row],[Total]]-VENTAS[[#This Row],[Comisión 10%]]-VENTAS[[#This Row],[Costo SIN Comision]]</f>
        <v>7.9977777777777774</v>
      </c>
      <c r="M716" s="6"/>
    </row>
    <row r="717" spans="1:13" ht="14" x14ac:dyDescent="0.15">
      <c r="A717" s="22">
        <v>45331</v>
      </c>
      <c r="B717">
        <f>IFERROR(VLOOKUP(VENTAS[[#This Row],[Código del producto Vendido]],STOCK[],25,FALSE),"-")</f>
        <v>0</v>
      </c>
      <c r="C717" s="4" t="s">
        <v>1750</v>
      </c>
      <c r="D717" s="4"/>
      <c r="E717" s="4" t="s">
        <v>1256</v>
      </c>
      <c r="F717" s="2" t="str">
        <f>IFERROR(VLOOKUP(VENTAS[[#This Row],[Código del producto Vendido]],STOCK[],5,FALSE),"-")</f>
        <v>Short de tela suave con cinturón</v>
      </c>
      <c r="G717" s="2">
        <v>1</v>
      </c>
      <c r="H717" s="6">
        <v>20</v>
      </c>
      <c r="I717" s="6">
        <f>VENTAS[[#This Row],[Cantidad]]*VENTAS[[#This Row],[Precio Venta]]</f>
        <v>20</v>
      </c>
      <c r="J717" s="6">
        <f>IF(VENTAS[[#This Row],[Nombre del Gestor]]&gt;1,  VENTAS[[#This Row],[Total]]*10%, 0)</f>
        <v>0</v>
      </c>
      <c r="K717" s="6">
        <f>IFERROR(VLOOKUP(VENTAS[[#This Row],[Código del producto Vendido]],STOCK[],16,FALSE)*VENTAS[[#This Row],[Cantidad]] + VLOOKUP(VENTAS[[#This Row],[Código del producto Vendido]],STOCK[],19,FALSE)*VENTAS[[#This Row],[Cantidad]],VENTAS[[#This Row],[Total]])</f>
        <v>12.99</v>
      </c>
      <c r="L717" s="6">
        <f>VENTAS[[#This Row],[Total]]-VENTAS[[#This Row],[Comisión 10%]]-VENTAS[[#This Row],[Costo SIN Comision]]</f>
        <v>7.01</v>
      </c>
      <c r="M717" s="6"/>
    </row>
    <row r="718" spans="1:13" ht="14" x14ac:dyDescent="0.15">
      <c r="A718" s="22">
        <v>45330</v>
      </c>
      <c r="B718" t="str">
        <f>IFERROR(VLOOKUP(VENTAS[[#This Row],[Código del producto Vendido]],STOCK[],25,FALSE),"-")</f>
        <v>Compra 9/12/2023</v>
      </c>
      <c r="C718" s="4"/>
      <c r="D718" s="4" t="s">
        <v>1498</v>
      </c>
      <c r="E718" s="4" t="s">
        <v>1430</v>
      </c>
      <c r="F718" s="2" t="str">
        <f>IFERROR(VLOOKUP(VENTAS[[#This Row],[Código del producto Vendido]],STOCK[],5,FALSE),"-")</f>
        <v>Vestidos Burdeos</v>
      </c>
      <c r="G718" s="2">
        <v>1</v>
      </c>
      <c r="H718" s="6">
        <v>25</v>
      </c>
      <c r="I718" s="6">
        <f>VENTAS[[#This Row],[Cantidad]]*VENTAS[[#This Row],[Precio Venta]]</f>
        <v>25</v>
      </c>
      <c r="J718" s="6">
        <f>IF(VENTAS[[#This Row],[Nombre del Gestor]]&gt;1,  VENTAS[[#This Row],[Total]]*10%, 0)</f>
        <v>2.5</v>
      </c>
      <c r="K718" s="6">
        <f>IFERROR(VLOOKUP(VENTAS[[#This Row],[Código del producto Vendido]],STOCK[],16,FALSE)*VENTAS[[#This Row],[Cantidad]] + VLOOKUP(VENTAS[[#This Row],[Código del producto Vendido]],STOCK[],19,FALSE)*VENTAS[[#This Row],[Cantidad]],VENTAS[[#This Row],[Total]])</f>
        <v>14.33</v>
      </c>
      <c r="L718" s="6">
        <f>VENTAS[[#This Row],[Total]]-VENTAS[[#This Row],[Comisión 10%]]-VENTAS[[#This Row],[Costo SIN Comision]]</f>
        <v>8.17</v>
      </c>
      <c r="M718" s="6"/>
    </row>
    <row r="719" spans="1:13" ht="14" x14ac:dyDescent="0.15">
      <c r="A719" s="22">
        <v>45324</v>
      </c>
      <c r="B719" t="str">
        <f>IFERROR(VLOOKUP(VENTAS[[#This Row],[Código del producto Vendido]],STOCK[],25,FALSE),"-")</f>
        <v>Compra 9/12/2023</v>
      </c>
      <c r="C719" s="4"/>
      <c r="D719" s="4" t="s">
        <v>1497</v>
      </c>
      <c r="E719" s="4" t="s">
        <v>1440</v>
      </c>
      <c r="F719" s="2" t="str">
        <f>IFERROR(VLOOKUP(VENTAS[[#This Row],[Código del producto Vendido]],STOCK[],5,FALSE),"-")</f>
        <v>Mono palazzo</v>
      </c>
      <c r="G719" s="2">
        <v>1</v>
      </c>
      <c r="H719" s="6">
        <v>30</v>
      </c>
      <c r="I719" s="6">
        <f>VENTAS[[#This Row],[Cantidad]]*VENTAS[[#This Row],[Precio Venta]]</f>
        <v>30</v>
      </c>
      <c r="J719" s="6">
        <f>IF(VENTAS[[#This Row],[Nombre del Gestor]]&gt;1,  VENTAS[[#This Row],[Total]]*10%, 0)</f>
        <v>3</v>
      </c>
      <c r="K719" s="6">
        <f>IFERROR(VLOOKUP(VENTAS[[#This Row],[Código del producto Vendido]],STOCK[],16,FALSE)*VENTAS[[#This Row],[Cantidad]] + VLOOKUP(VENTAS[[#This Row],[Código del producto Vendido]],STOCK[],19,FALSE)*VENTAS[[#This Row],[Cantidad]],VENTAS[[#This Row],[Total]])</f>
        <v>17.87</v>
      </c>
      <c r="L719" s="6">
        <f>VENTAS[[#This Row],[Total]]-VENTAS[[#This Row],[Comisión 10%]]-VENTAS[[#This Row],[Costo SIN Comision]]</f>
        <v>9.129999999999999</v>
      </c>
      <c r="M719" s="6"/>
    </row>
    <row r="720" spans="1:13" ht="13" customHeight="1" x14ac:dyDescent="0.15">
      <c r="A720" s="22">
        <v>45330</v>
      </c>
      <c r="B720">
        <f>IFERROR(VLOOKUP(VENTAS[[#This Row],[Código del producto Vendido]],STOCK[],25,FALSE),"-")</f>
        <v>0</v>
      </c>
      <c r="C720" s="4"/>
      <c r="D720" s="4" t="s">
        <v>1498</v>
      </c>
      <c r="E720" s="4" t="s">
        <v>1459</v>
      </c>
      <c r="F720" s="2" t="str">
        <f>IFERROR(VLOOKUP(VENTAS[[#This Row],[Código del producto Vendido]],STOCK[],5,FALSE),"-")</f>
        <v>Mono con cinturón</v>
      </c>
      <c r="G720" s="2">
        <v>1</v>
      </c>
      <c r="H720" s="6">
        <v>30</v>
      </c>
      <c r="I720" s="6">
        <f>VENTAS[[#This Row],[Cantidad]]*VENTAS[[#This Row],[Precio Venta]]</f>
        <v>30</v>
      </c>
      <c r="J720" s="6">
        <f>IF(VENTAS[[#This Row],[Nombre del Gestor]]&gt;1,  VENTAS[[#This Row],[Total]]*10%, 0)</f>
        <v>3</v>
      </c>
      <c r="K720" s="6">
        <f>IFERROR(VLOOKUP(VENTAS[[#This Row],[Código del producto Vendido]],STOCK[],16,FALSE)*VENTAS[[#This Row],[Cantidad]] + VLOOKUP(VENTAS[[#This Row],[Código del producto Vendido]],STOCK[],19,FALSE)*VENTAS[[#This Row],[Cantidad]],VENTAS[[#This Row],[Total]])</f>
        <v>17.8</v>
      </c>
      <c r="L720" s="6">
        <f>VENTAS[[#This Row],[Total]]-VENTAS[[#This Row],[Comisión 10%]]-VENTAS[[#This Row],[Costo SIN Comision]]</f>
        <v>9.1999999999999993</v>
      </c>
      <c r="M720" s="6"/>
    </row>
    <row r="721" spans="1:13" ht="14" x14ac:dyDescent="0.15">
      <c r="A721" s="22">
        <v>45324</v>
      </c>
      <c r="B721" t="str">
        <f>IFERROR(VLOOKUP(VENTAS[[#This Row],[Código del producto Vendido]],STOCK[],25,FALSE),"-")</f>
        <v>Viaje Agosto</v>
      </c>
      <c r="C721" s="4"/>
      <c r="D721" s="4" t="s">
        <v>1188</v>
      </c>
      <c r="E721" s="4" t="s">
        <v>1089</v>
      </c>
      <c r="F721" s="2" t="str">
        <f>IFERROR(VLOOKUP(VENTAS[[#This Row],[Código del producto Vendido]],STOCK[],5,FALSE),"-")</f>
        <v xml:space="preserve">Top corto asimétrico </v>
      </c>
      <c r="G721" s="2">
        <v>1</v>
      </c>
      <c r="H721" s="6">
        <v>10</v>
      </c>
      <c r="I721" s="6">
        <f>VENTAS[[#This Row],[Cantidad]]*VENTAS[[#This Row],[Precio Venta]]</f>
        <v>10</v>
      </c>
      <c r="J721" s="6">
        <f>IF(VENTAS[[#This Row],[Nombre del Gestor]]&gt;1,  VENTAS[[#This Row],[Total]]*10%, 0)</f>
        <v>1</v>
      </c>
      <c r="K721" s="6">
        <f>IFERROR(VLOOKUP(VENTAS[[#This Row],[Código del producto Vendido]],STOCK[],16,FALSE)*VENTAS[[#This Row],[Cantidad]] + VLOOKUP(VENTAS[[#This Row],[Código del producto Vendido]],STOCK[],19,FALSE)*VENTAS[[#This Row],[Cantidad]],VENTAS[[#This Row],[Total]])</f>
        <v>5.77</v>
      </c>
      <c r="L721" s="6">
        <f>VENTAS[[#This Row],[Total]]-VENTAS[[#This Row],[Comisión 10%]]-VENTAS[[#This Row],[Costo SIN Comision]]</f>
        <v>3.2300000000000004</v>
      </c>
      <c r="M721" s="6"/>
    </row>
    <row r="722" spans="1:13" ht="14" x14ac:dyDescent="0.15">
      <c r="A722" s="22">
        <v>45331</v>
      </c>
      <c r="B722" t="str">
        <f>IFERROR(VLOOKUP(VENTAS[[#This Row],[Código del producto Vendido]],STOCK[],25,FALSE),"-")</f>
        <v>Compra 9/12/2023</v>
      </c>
      <c r="C722" s="4" t="s">
        <v>1750</v>
      </c>
      <c r="D722" s="4"/>
      <c r="E722" s="4" t="s">
        <v>1431</v>
      </c>
      <c r="F722" s="2" t="str">
        <f>IFERROR(VLOOKUP(VENTAS[[#This Row],[Código del producto Vendido]],STOCK[],5,FALSE),"-")</f>
        <v xml:space="preserve">Vestido Privé </v>
      </c>
      <c r="G722" s="2">
        <v>1</v>
      </c>
      <c r="H722" s="6">
        <v>25</v>
      </c>
      <c r="I722" s="6">
        <f>VENTAS[[#This Row],[Cantidad]]*VENTAS[[#This Row],[Precio Venta]]</f>
        <v>25</v>
      </c>
      <c r="J722" s="6">
        <f>IF(VENTAS[[#This Row],[Nombre del Gestor]]&gt;1,  VENTAS[[#This Row],[Total]]*10%, 0)</f>
        <v>0</v>
      </c>
      <c r="K722" s="6">
        <f>IFERROR(VLOOKUP(VENTAS[[#This Row],[Código del producto Vendido]],STOCK[],16,FALSE)*VENTAS[[#This Row],[Cantidad]] + VLOOKUP(VENTAS[[#This Row],[Código del producto Vendido]],STOCK[],19,FALSE)*VENTAS[[#This Row],[Cantidad]],VENTAS[[#This Row],[Total]])</f>
        <v>11.1</v>
      </c>
      <c r="L722" s="6">
        <f>VENTAS[[#This Row],[Total]]-VENTAS[[#This Row],[Comisión 10%]]-VENTAS[[#This Row],[Costo SIN Comision]]</f>
        <v>13.9</v>
      </c>
      <c r="M722" s="6"/>
    </row>
    <row r="723" spans="1:13" ht="14" x14ac:dyDescent="0.15">
      <c r="A723" s="22">
        <v>45332</v>
      </c>
      <c r="B723" t="str">
        <f>IFERROR(VLOOKUP(VENTAS[[#This Row],[Código del producto Vendido]],STOCK[],25,FALSE),"-")</f>
        <v>-</v>
      </c>
      <c r="C723" s="4"/>
      <c r="D723" s="4"/>
      <c r="E723" s="4"/>
      <c r="F723" s="2" t="str">
        <f>IFERROR(VLOOKUP(VENTAS[[#This Row],[Código del producto Vendido]],STOCK[],5,FALSE),"-")</f>
        <v>-</v>
      </c>
      <c r="G723" s="2">
        <v>1</v>
      </c>
      <c r="H723" s="6">
        <v>28</v>
      </c>
      <c r="I723" s="6">
        <f>VENTAS[[#This Row],[Cantidad]]*VENTAS[[#This Row],[Precio Venta]]</f>
        <v>28</v>
      </c>
      <c r="J723" s="6">
        <f>IF(VENTAS[[#This Row],[Nombre del Gestor]]&gt;1,  VENTAS[[#This Row],[Total]]*10%, 0)</f>
        <v>0</v>
      </c>
      <c r="K723" s="6">
        <f>IFERROR(VLOOKUP(VENTAS[[#This Row],[Código del producto Vendido]],STOCK[],16,FALSE)*VENTAS[[#This Row],[Cantidad]] + VLOOKUP(VENTAS[[#This Row],[Código del producto Vendido]],STOCK[],19,FALSE)*VENTAS[[#This Row],[Cantidad]],VENTAS[[#This Row],[Total]])</f>
        <v>28</v>
      </c>
      <c r="L723" s="6">
        <f>VENTAS[[#This Row],[Total]]-VENTAS[[#This Row],[Comisión 10%]]-VENTAS[[#This Row],[Costo SIN Comision]]</f>
        <v>0</v>
      </c>
      <c r="M723" s="6"/>
    </row>
    <row r="724" spans="1:13" ht="14" x14ac:dyDescent="0.15">
      <c r="A724" s="22">
        <v>45333</v>
      </c>
      <c r="B724" t="str">
        <f>IFERROR(VLOOKUP(VENTAS[[#This Row],[Código del producto Vendido]],STOCK[],25,FALSE),"-")</f>
        <v>Compra 9/12/2023</v>
      </c>
      <c r="C724" s="4" t="s">
        <v>1761</v>
      </c>
      <c r="D724" s="4"/>
      <c r="E724" s="4" t="s">
        <v>1424</v>
      </c>
      <c r="F724" s="2" t="str">
        <f>IFERROR(VLOOKUP(VENTAS[[#This Row],[Código del producto Vendido]],STOCK[],5,FALSE),"-")</f>
        <v>Vestido Becka</v>
      </c>
      <c r="G724" s="2">
        <v>1</v>
      </c>
      <c r="H724" s="6">
        <v>25</v>
      </c>
      <c r="I724" s="6">
        <f>VENTAS[[#This Row],[Cantidad]]*VENTAS[[#This Row],[Precio Venta]]</f>
        <v>25</v>
      </c>
      <c r="J724" s="6">
        <f>IF(VENTAS[[#This Row],[Nombre del Gestor]]&gt;1,  VENTAS[[#This Row],[Total]]*10%, 0)</f>
        <v>0</v>
      </c>
      <c r="K724" s="6">
        <f>IFERROR(VLOOKUP(VENTAS[[#This Row],[Código del producto Vendido]],STOCK[],16,FALSE)*VENTAS[[#This Row],[Cantidad]] + VLOOKUP(VENTAS[[#This Row],[Código del producto Vendido]],STOCK[],19,FALSE)*VENTAS[[#This Row],[Cantidad]],VENTAS[[#This Row],[Total]])</f>
        <v>12.4</v>
      </c>
      <c r="L724" s="6">
        <f>VENTAS[[#This Row],[Total]]-VENTAS[[#This Row],[Comisión 10%]]-VENTAS[[#This Row],[Costo SIN Comision]]</f>
        <v>12.6</v>
      </c>
      <c r="M724" s="6"/>
    </row>
    <row r="725" spans="1:13" ht="14" x14ac:dyDescent="0.15">
      <c r="A725" s="22">
        <v>45333</v>
      </c>
      <c r="B725" t="str">
        <f>IFERROR(VLOOKUP(VENTAS[[#This Row],[Código del producto Vendido]],STOCK[],25,FALSE),"-")</f>
        <v>Compra 9/12/2023</v>
      </c>
      <c r="C725" s="4"/>
      <c r="D725" s="4"/>
      <c r="E725" s="4" t="s">
        <v>1426</v>
      </c>
      <c r="F725" s="2" t="str">
        <f>IFERROR(VLOOKUP(VENTAS[[#This Row],[Código del producto Vendido]],STOCK[],5,FALSE),"-")</f>
        <v>Vestido Tarsha</v>
      </c>
      <c r="G725" s="2">
        <v>1</v>
      </c>
      <c r="H725" s="6">
        <v>27</v>
      </c>
      <c r="I725" s="6">
        <f>VENTAS[[#This Row],[Cantidad]]*VENTAS[[#This Row],[Precio Venta]]</f>
        <v>27</v>
      </c>
      <c r="J725" s="6">
        <f>IF(VENTAS[[#This Row],[Nombre del Gestor]]&gt;1,  VENTAS[[#This Row],[Total]]*10%, 0)</f>
        <v>0</v>
      </c>
      <c r="K725" s="6">
        <f>IFERROR(VLOOKUP(VENTAS[[#This Row],[Código del producto Vendido]],STOCK[],16,FALSE)*VENTAS[[#This Row],[Cantidad]] + VLOOKUP(VENTAS[[#This Row],[Código del producto Vendido]],STOCK[],19,FALSE)*VENTAS[[#This Row],[Cantidad]],VENTAS[[#This Row],[Total]])</f>
        <v>13.97</v>
      </c>
      <c r="L725" s="6">
        <f>VENTAS[[#This Row],[Total]]-VENTAS[[#This Row],[Comisión 10%]]-VENTAS[[#This Row],[Costo SIN Comision]]</f>
        <v>13.03</v>
      </c>
      <c r="M725" s="6"/>
    </row>
    <row r="726" spans="1:13" ht="14" x14ac:dyDescent="0.15">
      <c r="A726" s="22">
        <v>45324</v>
      </c>
      <c r="B726">
        <f>IFERROR(VLOOKUP(VENTAS[[#This Row],[Código del producto Vendido]],STOCK[],25,FALSE),"-")</f>
        <v>0</v>
      </c>
      <c r="C726" s="4"/>
      <c r="D726" s="4" t="s">
        <v>1498</v>
      </c>
      <c r="E726" s="4" t="s">
        <v>1101</v>
      </c>
      <c r="F726" s="2" t="str">
        <f>IFERROR(VLOOKUP(VENTAS[[#This Row],[Código del producto Vendido]],STOCK[],5,FALSE),"-")</f>
        <v xml:space="preserve">Jean skinny oscuro </v>
      </c>
      <c r="G726" s="2">
        <v>1</v>
      </c>
      <c r="H726" s="6">
        <v>30</v>
      </c>
      <c r="I726" s="6">
        <f>VENTAS[[#This Row],[Cantidad]]*VENTAS[[#This Row],[Precio Venta]]</f>
        <v>30</v>
      </c>
      <c r="J726" s="6">
        <f>IF(VENTAS[[#This Row],[Nombre del Gestor]]&gt;1,  VENTAS[[#This Row],[Total]]*10%, 0)</f>
        <v>3</v>
      </c>
      <c r="K726" s="6">
        <f>IFERROR(VLOOKUP(VENTAS[[#This Row],[Código del producto Vendido]],STOCK[],16,FALSE)*VENTAS[[#This Row],[Cantidad]] + VLOOKUP(VENTAS[[#This Row],[Código del producto Vendido]],STOCK[],19,FALSE)*VENTAS[[#This Row],[Cantidad]],VENTAS[[#This Row],[Total]])</f>
        <v>20.79</v>
      </c>
      <c r="L726" s="6">
        <f>VENTAS[[#This Row],[Total]]-VENTAS[[#This Row],[Comisión 10%]]-VENTAS[[#This Row],[Costo SIN Comision]]</f>
        <v>6.2100000000000009</v>
      </c>
      <c r="M726" s="6"/>
    </row>
    <row r="727" spans="1:13" ht="14" x14ac:dyDescent="0.15">
      <c r="A727" s="22">
        <v>45324</v>
      </c>
      <c r="B727" t="str">
        <f>IFERROR(VLOOKUP(VENTAS[[#This Row],[Código del producto Vendido]],STOCK[],25,FALSE),"-")</f>
        <v>Compra 9/12/2023</v>
      </c>
      <c r="C727" s="4"/>
      <c r="D727" s="4" t="s">
        <v>1496</v>
      </c>
      <c r="E727" s="4" t="s">
        <v>1417</v>
      </c>
      <c r="F727" s="2" t="str">
        <f>IFERROR(VLOOKUP(VENTAS[[#This Row],[Código del producto Vendido]],STOCK[],5,FALSE),"-")</f>
        <v>Camisa Modely</v>
      </c>
      <c r="G727" s="2">
        <v>1</v>
      </c>
      <c r="H727" s="6">
        <v>22</v>
      </c>
      <c r="I727" s="6">
        <f>VENTAS[[#This Row],[Cantidad]]*VENTAS[[#This Row],[Precio Venta]]</f>
        <v>22</v>
      </c>
      <c r="J727" s="6">
        <f>IF(VENTAS[[#This Row],[Nombre del Gestor]]&gt;1,  VENTAS[[#This Row],[Total]]*10%, 0)</f>
        <v>2.2000000000000002</v>
      </c>
      <c r="K727" s="6">
        <f>IFERROR(VLOOKUP(VENTAS[[#This Row],[Código del producto Vendido]],STOCK[],16,FALSE)*VENTAS[[#This Row],[Cantidad]] + VLOOKUP(VENTAS[[#This Row],[Código del producto Vendido]],STOCK[],19,FALSE)*VENTAS[[#This Row],[Cantidad]],VENTAS[[#This Row],[Total]])</f>
        <v>9.74</v>
      </c>
      <c r="L727" s="6">
        <f>VENTAS[[#This Row],[Total]]-VENTAS[[#This Row],[Comisión 10%]]-VENTAS[[#This Row],[Costo SIN Comision]]</f>
        <v>10.06</v>
      </c>
      <c r="M727" s="6"/>
    </row>
    <row r="728" spans="1:13" ht="14" x14ac:dyDescent="0.15">
      <c r="A728" s="22">
        <v>45330</v>
      </c>
      <c r="B728" t="str">
        <f>IFERROR(VLOOKUP(VENTAS[[#This Row],[Código del producto Vendido]],STOCK[],25,FALSE),"-")</f>
        <v>Compra 9/12/2023</v>
      </c>
      <c r="C728" s="4" t="s">
        <v>1762</v>
      </c>
      <c r="D728" s="4"/>
      <c r="E728" s="4" t="s">
        <v>1447</v>
      </c>
      <c r="F728" s="2" t="str">
        <f>IFERROR(VLOOKUP(VENTAS[[#This Row],[Código del producto Vendido]],STOCK[],5,FALSE),"-")</f>
        <v>Suéter cuello de Cisne</v>
      </c>
      <c r="G728" s="2">
        <v>1</v>
      </c>
      <c r="H728" s="6">
        <v>15</v>
      </c>
      <c r="I728" s="6">
        <f>VENTAS[[#This Row],[Cantidad]]*VENTAS[[#This Row],[Precio Venta]]</f>
        <v>15</v>
      </c>
      <c r="J728" s="6">
        <f>IF(VENTAS[[#This Row],[Nombre del Gestor]]&gt;1,  VENTAS[[#This Row],[Total]]*10%, 0)</f>
        <v>0</v>
      </c>
      <c r="K728" s="6">
        <f>IFERROR(VLOOKUP(VENTAS[[#This Row],[Código del producto Vendido]],STOCK[],16,FALSE)*VENTAS[[#This Row],[Cantidad]] + VLOOKUP(VENTAS[[#This Row],[Código del producto Vendido]],STOCK[],19,FALSE)*VENTAS[[#This Row],[Cantidad]],VENTAS[[#This Row],[Total]])</f>
        <v>5.78</v>
      </c>
      <c r="L728" s="6">
        <f>VENTAS[[#This Row],[Total]]-VENTAS[[#This Row],[Comisión 10%]]-VENTAS[[#This Row],[Costo SIN Comision]]</f>
        <v>9.2199999999999989</v>
      </c>
      <c r="M728" s="6"/>
    </row>
    <row r="729" spans="1:13" ht="14" x14ac:dyDescent="0.15">
      <c r="A729" s="22">
        <v>45330</v>
      </c>
      <c r="B729" t="str">
        <f>IFERROR(VLOOKUP(VENTAS[[#This Row],[Código del producto Vendido]],STOCK[],25,FALSE),"-")</f>
        <v>Compra 9/12/2023</v>
      </c>
      <c r="C729" s="4" t="s">
        <v>1762</v>
      </c>
      <c r="D729" s="4"/>
      <c r="E729" s="4" t="s">
        <v>1449</v>
      </c>
      <c r="F729" s="2" t="str">
        <f>IFERROR(VLOOKUP(VENTAS[[#This Row],[Código del producto Vendido]],STOCK[],5,FALSE),"-")</f>
        <v>Top Healter negro</v>
      </c>
      <c r="G729" s="2">
        <v>1</v>
      </c>
      <c r="H729" s="6">
        <v>12</v>
      </c>
      <c r="I729" s="6">
        <f>VENTAS[[#This Row],[Cantidad]]*VENTAS[[#This Row],[Precio Venta]]</f>
        <v>12</v>
      </c>
      <c r="J729" s="6">
        <f>IF(VENTAS[[#This Row],[Nombre del Gestor]]&gt;1,  VENTAS[[#This Row],[Total]]*10%, 0)</f>
        <v>0</v>
      </c>
      <c r="K729" s="6">
        <f>IFERROR(VLOOKUP(VENTAS[[#This Row],[Código del producto Vendido]],STOCK[],16,FALSE)*VENTAS[[#This Row],[Cantidad]] + VLOOKUP(VENTAS[[#This Row],[Código del producto Vendido]],STOCK[],19,FALSE)*VENTAS[[#This Row],[Cantidad]],VENTAS[[#This Row],[Total]])</f>
        <v>6.37</v>
      </c>
      <c r="L729" s="6">
        <f>VENTAS[[#This Row],[Total]]-VENTAS[[#This Row],[Comisión 10%]]-VENTAS[[#This Row],[Costo SIN Comision]]</f>
        <v>5.63</v>
      </c>
      <c r="M729" s="6"/>
    </row>
    <row r="730" spans="1:13" ht="14" x14ac:dyDescent="0.15">
      <c r="A730" s="22"/>
      <c r="B730" t="str">
        <f>IFERROR(VLOOKUP(VENTAS[[#This Row],[Código del producto Vendido]],STOCK[],25,FALSE),"-")</f>
        <v>Compra 9/12/2023</v>
      </c>
      <c r="C730" s="4" t="s">
        <v>1750</v>
      </c>
      <c r="D730" s="4"/>
      <c r="E730" s="4" t="s">
        <v>1448</v>
      </c>
      <c r="F730" s="2" t="str">
        <f>IFERROR(VLOOKUP(VENTAS[[#This Row],[Código del producto Vendido]],STOCK[],5,FALSE),"-")</f>
        <v>Top healter negro</v>
      </c>
      <c r="G730" s="2">
        <v>1</v>
      </c>
      <c r="H730" s="6">
        <v>12</v>
      </c>
      <c r="I730" s="6">
        <f>VENTAS[[#This Row],[Cantidad]]*VENTAS[[#This Row],[Precio Venta]]</f>
        <v>12</v>
      </c>
      <c r="J730" s="6">
        <f>IF(VENTAS[[#This Row],[Nombre del Gestor]]&gt;1,  VENTAS[[#This Row],[Total]]*10%, 0)</f>
        <v>0</v>
      </c>
      <c r="K730" s="6">
        <f>IFERROR(VLOOKUP(VENTAS[[#This Row],[Código del producto Vendido]],STOCK[],16,FALSE)*VENTAS[[#This Row],[Cantidad]] + VLOOKUP(VENTAS[[#This Row],[Código del producto Vendido]],STOCK[],19,FALSE)*VENTAS[[#This Row],[Cantidad]],VENTAS[[#This Row],[Total]])</f>
        <v>6.37</v>
      </c>
      <c r="L730" s="6">
        <f>VENTAS[[#This Row],[Total]]-VENTAS[[#This Row],[Comisión 10%]]-VENTAS[[#This Row],[Costo SIN Comision]]</f>
        <v>5.63</v>
      </c>
      <c r="M730" s="6"/>
    </row>
    <row r="731" spans="1:13" ht="14" x14ac:dyDescent="0.15">
      <c r="A731" s="22">
        <v>45324</v>
      </c>
      <c r="B731" t="str">
        <f>IFERROR(VLOOKUP(VENTAS[[#This Row],[Código del producto Vendido]],STOCK[],25,FALSE),"-")</f>
        <v>Compra 9/12/2023</v>
      </c>
      <c r="C731" s="4"/>
      <c r="D731" s="4"/>
      <c r="E731" s="4" t="s">
        <v>1458</v>
      </c>
      <c r="F731" s="2" t="str">
        <f>IFERROR(VLOOKUP(VENTAS[[#This Row],[Código del producto Vendido]],STOCK[],5,FALSE),"-")</f>
        <v>Vestido de mangas en contraste</v>
      </c>
      <c r="G731" s="2">
        <v>1</v>
      </c>
      <c r="H731" s="6">
        <v>28</v>
      </c>
      <c r="I731" s="6">
        <f>VENTAS[[#This Row],[Cantidad]]*VENTAS[[#This Row],[Precio Venta]]</f>
        <v>28</v>
      </c>
      <c r="J731" s="6">
        <f>IF(VENTAS[[#This Row],[Nombre del Gestor]]&gt;1,  VENTAS[[#This Row],[Total]]*10%, 0)</f>
        <v>0</v>
      </c>
      <c r="K731" s="6">
        <f>IFERROR(VLOOKUP(VENTAS[[#This Row],[Código del producto Vendido]],STOCK[],16,FALSE)*VENTAS[[#This Row],[Cantidad]] + VLOOKUP(VENTAS[[#This Row],[Código del producto Vendido]],STOCK[],19,FALSE)*VENTAS[[#This Row],[Cantidad]],VENTAS[[#This Row],[Total]])</f>
        <v>17.25</v>
      </c>
      <c r="L731" s="6">
        <f>VENTAS[[#This Row],[Total]]-VENTAS[[#This Row],[Comisión 10%]]-VENTAS[[#This Row],[Costo SIN Comision]]</f>
        <v>10.75</v>
      </c>
      <c r="M731" s="6"/>
    </row>
    <row r="732" spans="1:13" ht="14" x14ac:dyDescent="0.15">
      <c r="A732" s="22" t="s">
        <v>1504</v>
      </c>
      <c r="B732">
        <f>IFERROR(VLOOKUP(VENTAS[[#This Row],[Código del producto Vendido]],STOCK[],25,FALSE),"-")</f>
        <v>0</v>
      </c>
      <c r="C732" s="4"/>
      <c r="D732" s="4"/>
      <c r="E732" s="4" t="s">
        <v>1462</v>
      </c>
      <c r="F732" s="2" t="str">
        <f>IFERROR(VLOOKUP(VENTAS[[#This Row],[Código del producto Vendido]],STOCK[],5,FALSE),"-")</f>
        <v>Chaleco corto de traje cuadros</v>
      </c>
      <c r="G732" s="2">
        <v>1</v>
      </c>
      <c r="H732" s="6">
        <v>36</v>
      </c>
      <c r="I732" s="6">
        <f>VENTAS[[#This Row],[Cantidad]]*VENTAS[[#This Row],[Precio Venta]]</f>
        <v>36</v>
      </c>
      <c r="J732" s="6">
        <f>IF(VENTAS[[#This Row],[Nombre del Gestor]]&gt;1,  VENTAS[[#This Row],[Total]]*10%, 0)</f>
        <v>0</v>
      </c>
      <c r="K732" s="6">
        <f>IFERROR(VLOOKUP(VENTAS[[#This Row],[Código del producto Vendido]],STOCK[],16,FALSE)*VENTAS[[#This Row],[Cantidad]] + VLOOKUP(VENTAS[[#This Row],[Código del producto Vendido]],STOCK[],19,FALSE)*VENTAS[[#This Row],[Cantidad]],VENTAS[[#This Row],[Total]])</f>
        <v>24</v>
      </c>
      <c r="L732" s="6">
        <f>VENTAS[[#This Row],[Total]]-VENTAS[[#This Row],[Comisión 10%]]-VENTAS[[#This Row],[Costo SIN Comision]]</f>
        <v>12</v>
      </c>
      <c r="M732" s="6"/>
    </row>
    <row r="733" spans="1:13" ht="14" x14ac:dyDescent="0.15">
      <c r="A733" s="22"/>
      <c r="B733" t="str">
        <f>IFERROR(VLOOKUP(VENTAS[[#This Row],[Código del producto Vendido]],STOCK[],25,FALSE),"-")</f>
        <v>Compra Shein22012024</v>
      </c>
      <c r="C733" s="4" t="s">
        <v>1763</v>
      </c>
      <c r="D733" s="4"/>
      <c r="E733" s="4" t="s">
        <v>1746</v>
      </c>
      <c r="F733" s="2" t="str">
        <f>IFERROR(VLOOKUP(VENTAS[[#This Row],[Código del producto Vendido]],STOCK[],5,FALSE),"-")</f>
        <v>Chaleco de traje Negro</v>
      </c>
      <c r="G733" s="2">
        <v>1</v>
      </c>
      <c r="H733" s="6">
        <v>25</v>
      </c>
      <c r="I733" s="6">
        <f>VENTAS[[#This Row],[Cantidad]]*VENTAS[[#This Row],[Precio Venta]]</f>
        <v>25</v>
      </c>
      <c r="J733" s="6">
        <f>IF(VENTAS[[#This Row],[Nombre del Gestor]]&gt;1,  VENTAS[[#This Row],[Total]]*10%, 0)</f>
        <v>0</v>
      </c>
      <c r="K733" s="6">
        <f>IFERROR(VLOOKUP(VENTAS[[#This Row],[Código del producto Vendido]],STOCK[],16,FALSE)*VENTAS[[#This Row],[Cantidad]] + VLOOKUP(VENTAS[[#This Row],[Código del producto Vendido]],STOCK[],19,FALSE)*VENTAS[[#This Row],[Cantidad]],VENTAS[[#This Row],[Total]])</f>
        <v>17.941176470588236</v>
      </c>
      <c r="L733" s="6">
        <f>VENTAS[[#This Row],[Total]]-VENTAS[[#This Row],[Comisión 10%]]-VENTAS[[#This Row],[Costo SIN Comision]]</f>
        <v>7.0588235294117645</v>
      </c>
      <c r="M733" s="6"/>
    </row>
    <row r="734" spans="1:13" ht="14" x14ac:dyDescent="0.15">
      <c r="A734" s="22">
        <v>45335</v>
      </c>
      <c r="C734" s="4" t="s">
        <v>237</v>
      </c>
      <c r="D734" s="4"/>
      <c r="E734" s="4" t="s">
        <v>1735</v>
      </c>
      <c r="F734" s="2" t="str">
        <f>IFERROR(VLOOKUP(VENTAS[[#This Row],[Código del producto Vendido]],STOCK[],5,FALSE),"-")</f>
        <v>Zapatillas blanco casual</v>
      </c>
      <c r="G734" s="2">
        <v>1</v>
      </c>
      <c r="H734" s="6">
        <v>39</v>
      </c>
      <c r="I734" s="6">
        <f>VENTAS[[#This Row],[Cantidad]]*VENTAS[[#This Row],[Precio Venta]]</f>
        <v>39</v>
      </c>
      <c r="J734" s="6">
        <f>IF(VENTAS[[#This Row],[Nombre del Gestor]]&gt;1,  VENTAS[[#This Row],[Total]]*10%, 0)</f>
        <v>0</v>
      </c>
      <c r="K734" s="6">
        <f>IFERROR(VLOOKUP(VENTAS[[#This Row],[Código del producto Vendido]],STOCK[],16,FALSE)*VENTAS[[#This Row],[Cantidad]] + VLOOKUP(VENTAS[[#This Row],[Código del producto Vendido]],STOCK[],19,FALSE)*VENTAS[[#This Row],[Cantidad]],VENTAS[[#This Row],[Total]])</f>
        <v>25.470588235294116</v>
      </c>
      <c r="L734" s="6">
        <f>VENTAS[[#This Row],[Total]]-VENTAS[[#This Row],[Comisión 10%]]-VENTAS[[#This Row],[Costo SIN Comision]]</f>
        <v>13.529411764705884</v>
      </c>
      <c r="M734" s="6"/>
    </row>
    <row r="735" spans="1:13" ht="14" x14ac:dyDescent="0.15">
      <c r="A735" s="22"/>
      <c r="C735" s="4"/>
      <c r="D735" s="4"/>
      <c r="E735" s="4" t="s">
        <v>1720</v>
      </c>
      <c r="F735" s="2" t="str">
        <f>IFERROR(VLOOKUP(VENTAS[[#This Row],[Código del producto Vendido]],STOCK[],5,FALSE),"-")</f>
        <v>Pasador de cabello en forma de lazo</v>
      </c>
      <c r="G735" s="2">
        <v>1</v>
      </c>
      <c r="H735" s="6">
        <v>2.5</v>
      </c>
      <c r="I735" s="6">
        <f>VENTAS[[#This Row],[Cantidad]]*VENTAS[[#This Row],[Precio Venta]]</f>
        <v>2.5</v>
      </c>
      <c r="J735" s="6">
        <f>IF(VENTAS[[#This Row],[Nombre del Gestor]]&gt;1,  VENTAS[[#This Row],[Total]]*10%, 0)</f>
        <v>0</v>
      </c>
      <c r="K735" s="6">
        <f>IFERROR(VLOOKUP(VENTAS[[#This Row],[Código del producto Vendido]],STOCK[],16,FALSE)*VENTAS[[#This Row],[Cantidad]] + VLOOKUP(VENTAS[[#This Row],[Código del producto Vendido]],STOCK[],19,FALSE)*VENTAS[[#This Row],[Cantidad]],VENTAS[[#This Row],[Total]])</f>
        <v>1.7352941176470589</v>
      </c>
      <c r="L735" s="6">
        <f>VENTAS[[#This Row],[Total]]-VENTAS[[#This Row],[Comisión 10%]]-VENTAS[[#This Row],[Costo SIN Comision]]</f>
        <v>0.76470588235294112</v>
      </c>
      <c r="M735" s="6"/>
    </row>
    <row r="736" spans="1:13" ht="14" x14ac:dyDescent="0.15">
      <c r="A736" s="22">
        <v>45327</v>
      </c>
      <c r="C736" s="4" t="s">
        <v>1750</v>
      </c>
      <c r="D736" s="4"/>
      <c r="E736" s="4" t="s">
        <v>666</v>
      </c>
      <c r="F736" s="2" t="str">
        <f>IFERROR(VLOOKUP(VENTAS[[#This Row],[Código del producto Vendido]],STOCK[],5,FALSE),"-")</f>
        <v>Vestido de espalda cruzada</v>
      </c>
      <c r="G736" s="2">
        <v>1</v>
      </c>
      <c r="H736" s="6">
        <v>20</v>
      </c>
      <c r="I736" s="6">
        <f>VENTAS[[#This Row],[Cantidad]]*VENTAS[[#This Row],[Precio Venta]]</f>
        <v>20</v>
      </c>
      <c r="J736" s="6">
        <f>IF(VENTAS[[#This Row],[Nombre del Gestor]]&gt;1,  VENTAS[[#This Row],[Total]]*10%, 0)</f>
        <v>0</v>
      </c>
      <c r="K736" s="6">
        <f>IFERROR(VLOOKUP(VENTAS[[#This Row],[Código del producto Vendido]],STOCK[],16,FALSE)*VENTAS[[#This Row],[Cantidad]] + VLOOKUP(VENTAS[[#This Row],[Código del producto Vendido]],STOCK[],19,FALSE)*VENTAS[[#This Row],[Cantidad]],VENTAS[[#This Row],[Total]])</f>
        <v>14.66611111111111</v>
      </c>
      <c r="L736" s="6">
        <f>VENTAS[[#This Row],[Total]]-VENTAS[[#This Row],[Comisión 10%]]-VENTAS[[#This Row],[Costo SIN Comision]]</f>
        <v>5.3338888888888896</v>
      </c>
      <c r="M736" s="6"/>
    </row>
    <row r="737" spans="1:13" ht="14" x14ac:dyDescent="0.15">
      <c r="A737" s="22">
        <v>45327</v>
      </c>
      <c r="C737" s="4" t="s">
        <v>1750</v>
      </c>
      <c r="D737" s="4"/>
      <c r="E737" s="4" t="s">
        <v>1263</v>
      </c>
      <c r="F737" s="2" t="str">
        <f>IFERROR(VLOOKUP(VENTAS[[#This Row],[Código del producto Vendido]],STOCK[],5,FALSE),"-")</f>
        <v>Sandalias de velcro</v>
      </c>
      <c r="G737" s="2">
        <v>1</v>
      </c>
      <c r="H737" s="6">
        <v>30</v>
      </c>
      <c r="I737" s="6">
        <f>VENTAS[[#This Row],[Cantidad]]*VENTAS[[#This Row],[Precio Venta]]</f>
        <v>30</v>
      </c>
      <c r="J737" s="6">
        <f>IF(VENTAS[[#This Row],[Nombre del Gestor]]&gt;1,  VENTAS[[#This Row],[Total]]*10%, 0)</f>
        <v>0</v>
      </c>
      <c r="K737" s="6">
        <f>IFERROR(VLOOKUP(VENTAS[[#This Row],[Código del producto Vendido]],STOCK[],16,FALSE)*VENTAS[[#This Row],[Cantidad]] + VLOOKUP(VENTAS[[#This Row],[Código del producto Vendido]],STOCK[],19,FALSE)*VENTAS[[#This Row],[Cantidad]],VENTAS[[#This Row],[Total]])</f>
        <v>17</v>
      </c>
      <c r="L737" s="6">
        <f>VENTAS[[#This Row],[Total]]-VENTAS[[#This Row],[Comisión 10%]]-VENTAS[[#This Row],[Costo SIN Comision]]</f>
        <v>13</v>
      </c>
      <c r="M737" s="6"/>
    </row>
    <row r="738" spans="1:13" ht="14" x14ac:dyDescent="0.15">
      <c r="A738" s="22">
        <v>45329</v>
      </c>
      <c r="C738" s="4"/>
      <c r="D738" s="4" t="s">
        <v>1497</v>
      </c>
      <c r="E738" s="4" t="s">
        <v>1106</v>
      </c>
      <c r="F738" s="2" t="str">
        <f>IFERROR(VLOOKUP(VENTAS[[#This Row],[Código del producto Vendido]],STOCK[],5,FALSE),"-")</f>
        <v>Jean ajustado Claro</v>
      </c>
      <c r="G738" s="2">
        <v>1</v>
      </c>
      <c r="H738" s="6">
        <v>30</v>
      </c>
      <c r="I738" s="6">
        <f>VENTAS[[#This Row],[Cantidad]]*VENTAS[[#This Row],[Precio Venta]]</f>
        <v>30</v>
      </c>
      <c r="J738" s="6">
        <f>IF(VENTAS[[#This Row],[Nombre del Gestor]]&gt;1,  VENTAS[[#This Row],[Total]]*10%, 0)</f>
        <v>3</v>
      </c>
      <c r="K738" s="6">
        <f>IFERROR(VLOOKUP(VENTAS[[#This Row],[Código del producto Vendido]],STOCK[],16,FALSE)*VENTAS[[#This Row],[Cantidad]] + VLOOKUP(VENTAS[[#This Row],[Código del producto Vendido]],STOCK[],19,FALSE)*VENTAS[[#This Row],[Cantidad]],VENTAS[[#This Row],[Total]])</f>
        <v>23.79</v>
      </c>
      <c r="L738" s="6">
        <f>VENTAS[[#This Row],[Total]]-VENTAS[[#This Row],[Comisión 10%]]-VENTAS[[#This Row],[Costo SIN Comision]]</f>
        <v>3.2100000000000009</v>
      </c>
      <c r="M738" s="6"/>
    </row>
    <row r="739" spans="1:13" ht="14" x14ac:dyDescent="0.15">
      <c r="A739" s="22" t="s">
        <v>1504</v>
      </c>
      <c r="C739" s="4"/>
      <c r="D739" s="4"/>
      <c r="E739" s="4" t="s">
        <v>720</v>
      </c>
      <c r="F739" s="2" t="str">
        <f>IFERROR(VLOOKUP(VENTAS[[#This Row],[Código del producto Vendido]],STOCK[],5,FALSE),"-")</f>
        <v xml:space="preserve">Almohadilla de maquillaje </v>
      </c>
      <c r="G739" s="2">
        <v>1</v>
      </c>
      <c r="H739" s="6">
        <v>1</v>
      </c>
      <c r="I739" s="6">
        <f>VENTAS[[#This Row],[Cantidad]]*VENTAS[[#This Row],[Precio Venta]]</f>
        <v>1</v>
      </c>
      <c r="J739" s="6">
        <f>IF(VENTAS[[#This Row],[Nombre del Gestor]]&gt;1,  VENTAS[[#This Row],[Total]]*10%, 0)</f>
        <v>0</v>
      </c>
      <c r="K739" s="6">
        <f>IFERROR(VLOOKUP(VENTAS[[#This Row],[Código del producto Vendido]],STOCK[],16,FALSE)*VENTAS[[#This Row],[Cantidad]] + VLOOKUP(VENTAS[[#This Row],[Código del producto Vendido]],STOCK[],19,FALSE)*VENTAS[[#This Row],[Cantidad]],VENTAS[[#This Row],[Total]])</f>
        <v>0.24138888888888888</v>
      </c>
      <c r="L739" s="6">
        <f>VENTAS[[#This Row],[Total]]-VENTAS[[#This Row],[Comisión 10%]]-VENTAS[[#This Row],[Costo SIN Comision]]</f>
        <v>0.75861111111111112</v>
      </c>
      <c r="M739" s="6"/>
    </row>
    <row r="740" spans="1:13" ht="14" x14ac:dyDescent="0.15">
      <c r="A740" s="22">
        <v>45329</v>
      </c>
      <c r="C740" s="4"/>
      <c r="D740" s="4"/>
      <c r="E740" s="4" t="s">
        <v>1713</v>
      </c>
      <c r="F740" s="2" t="str">
        <f>IFERROR(VLOOKUP(VENTAS[[#This Row],[Código del producto Vendido]],STOCK[],5,FALSE),"-")</f>
        <v>Horquillas en forma de lazo</v>
      </c>
      <c r="G740" s="2">
        <v>3</v>
      </c>
      <c r="H740" s="6">
        <v>2.5</v>
      </c>
      <c r="I740" s="6">
        <f>VENTAS[[#This Row],[Cantidad]]*VENTAS[[#This Row],[Precio Venta]]</f>
        <v>7.5</v>
      </c>
      <c r="J740" s="6">
        <f>IF(VENTAS[[#This Row],[Nombre del Gestor]]&gt;1,  VENTAS[[#This Row],[Total]]*10%, 0)</f>
        <v>0</v>
      </c>
      <c r="K740" s="6">
        <f>IFERROR(VLOOKUP(VENTAS[[#This Row],[Código del producto Vendido]],STOCK[],16,FALSE)*VENTAS[[#This Row],[Cantidad]] + VLOOKUP(VENTAS[[#This Row],[Código del producto Vendido]],STOCK[],19,FALSE)*VENTAS[[#This Row],[Cantidad]],VENTAS[[#This Row],[Total]])</f>
        <v>4.1735294117647062</v>
      </c>
      <c r="L740" s="6">
        <f>VENTAS[[#This Row],[Total]]-VENTAS[[#This Row],[Comisión 10%]]-VENTAS[[#This Row],[Costo SIN Comision]]</f>
        <v>3.3264705882352938</v>
      </c>
      <c r="M740" s="6"/>
    </row>
    <row r="741" spans="1:13" ht="14" x14ac:dyDescent="0.15">
      <c r="A741" s="22">
        <v>45329</v>
      </c>
      <c r="C741" s="4"/>
      <c r="D741" s="4"/>
      <c r="E741" s="4" t="s">
        <v>1714</v>
      </c>
      <c r="F741" s="2" t="str">
        <f>IFERROR(VLOOKUP(VENTAS[[#This Row],[Código del producto Vendido]],STOCK[],5,FALSE),"-")</f>
        <v>Horquillas en forma de lazo</v>
      </c>
      <c r="G741" s="2">
        <v>1</v>
      </c>
      <c r="H741" s="6">
        <v>2.5</v>
      </c>
      <c r="I741" s="6">
        <f>VENTAS[[#This Row],[Cantidad]]*VENTAS[[#This Row],[Precio Venta]]</f>
        <v>2.5</v>
      </c>
      <c r="J741" s="6">
        <f>IF(VENTAS[[#This Row],[Nombre del Gestor]]&gt;1,  VENTAS[[#This Row],[Total]]*10%, 0)</f>
        <v>0</v>
      </c>
      <c r="K741" s="6">
        <f>IFERROR(VLOOKUP(VENTAS[[#This Row],[Código del producto Vendido]],STOCK[],16,FALSE)*VENTAS[[#This Row],[Cantidad]] + VLOOKUP(VENTAS[[#This Row],[Código del producto Vendido]],STOCK[],19,FALSE)*VENTAS[[#This Row],[Cantidad]],VENTAS[[#This Row],[Total]])</f>
        <v>1.3911764705882352</v>
      </c>
      <c r="L741" s="6">
        <f>VENTAS[[#This Row],[Total]]-VENTAS[[#This Row],[Comisión 10%]]-VENTAS[[#This Row],[Costo SIN Comision]]</f>
        <v>1.1088235294117648</v>
      </c>
      <c r="M741" s="6"/>
    </row>
    <row r="742" spans="1:13" ht="14" x14ac:dyDescent="0.15">
      <c r="A742" s="22">
        <v>45329</v>
      </c>
      <c r="C742" s="4"/>
      <c r="D742" s="4"/>
      <c r="E742" s="4" t="s">
        <v>1715</v>
      </c>
      <c r="F742" s="2" t="str">
        <f>IFERROR(VLOOKUP(VENTAS[[#This Row],[Código del producto Vendido]],STOCK[],5,FALSE),"-")</f>
        <v>Horquillas en forma de lazo</v>
      </c>
      <c r="G742" s="2">
        <v>2</v>
      </c>
      <c r="H742" s="6">
        <v>2.5</v>
      </c>
      <c r="I742" s="6">
        <f>VENTAS[[#This Row],[Cantidad]]*VENTAS[[#This Row],[Precio Venta]]</f>
        <v>5</v>
      </c>
      <c r="J742" s="6">
        <f>IF(VENTAS[[#This Row],[Nombre del Gestor]]&gt;1,  VENTAS[[#This Row],[Total]]*10%, 0)</f>
        <v>0</v>
      </c>
      <c r="K742" s="6">
        <f>IFERROR(VLOOKUP(VENTAS[[#This Row],[Código del producto Vendido]],STOCK[],16,FALSE)*VENTAS[[#This Row],[Cantidad]] + VLOOKUP(VENTAS[[#This Row],[Código del producto Vendido]],STOCK[],19,FALSE)*VENTAS[[#This Row],[Cantidad]],VENTAS[[#This Row],[Total]])</f>
        <v>2.7823529411764705</v>
      </c>
      <c r="L742" s="6">
        <f>VENTAS[[#This Row],[Total]]-VENTAS[[#This Row],[Comisión 10%]]-VENTAS[[#This Row],[Costo SIN Comision]]</f>
        <v>2.2176470588235295</v>
      </c>
      <c r="M742" s="6"/>
    </row>
    <row r="743" spans="1:13" ht="14" x14ac:dyDescent="0.15">
      <c r="A743" s="22"/>
      <c r="C743" s="4"/>
      <c r="D743" s="4"/>
      <c r="E743" s="4" t="s">
        <v>1720</v>
      </c>
      <c r="F743" s="2" t="str">
        <f>IFERROR(VLOOKUP(VENTAS[[#This Row],[Código del producto Vendido]],STOCK[],5,FALSE),"-")</f>
        <v>Pasador de cabello en forma de lazo</v>
      </c>
      <c r="G743" s="2">
        <v>1</v>
      </c>
      <c r="H743" s="6">
        <v>2.5</v>
      </c>
      <c r="I743" s="6">
        <f>VENTAS[[#This Row],[Cantidad]]*VENTAS[[#This Row],[Precio Venta]]</f>
        <v>2.5</v>
      </c>
      <c r="J743" s="6">
        <f>IF(VENTAS[[#This Row],[Nombre del Gestor]]&gt;1,  VENTAS[[#This Row],[Total]]*10%, 0)</f>
        <v>0</v>
      </c>
      <c r="K743" s="6">
        <f>IFERROR(VLOOKUP(VENTAS[[#This Row],[Código del producto Vendido]],STOCK[],16,FALSE)*VENTAS[[#This Row],[Cantidad]] + VLOOKUP(VENTAS[[#This Row],[Código del producto Vendido]],STOCK[],19,FALSE)*VENTAS[[#This Row],[Cantidad]],VENTAS[[#This Row],[Total]])</f>
        <v>1.7352941176470589</v>
      </c>
      <c r="L743" s="6">
        <f>VENTAS[[#This Row],[Total]]-VENTAS[[#This Row],[Comisión 10%]]-VENTAS[[#This Row],[Costo SIN Comision]]</f>
        <v>0.76470588235294112</v>
      </c>
      <c r="M743" s="6"/>
    </row>
    <row r="744" spans="1:13" ht="14" x14ac:dyDescent="0.15">
      <c r="A744" s="22">
        <v>45337</v>
      </c>
      <c r="C744" s="4"/>
      <c r="D744" s="4" t="s">
        <v>993</v>
      </c>
      <c r="E744" s="4" t="s">
        <v>1715</v>
      </c>
      <c r="F744" s="2" t="str">
        <f>IFERROR(VLOOKUP(VENTAS[[#This Row],[Código del producto Vendido]],STOCK[],5,FALSE),"-")</f>
        <v>Horquillas en forma de lazo</v>
      </c>
      <c r="G744" s="2">
        <v>1</v>
      </c>
      <c r="H744" s="6">
        <v>2.5</v>
      </c>
      <c r="I744" s="6">
        <f>VENTAS[[#This Row],[Cantidad]]*VENTAS[[#This Row],[Precio Venta]]</f>
        <v>2.5</v>
      </c>
      <c r="J744" s="6">
        <f>IF(VENTAS[[#This Row],[Nombre del Gestor]]&gt;1,  VENTAS[[#This Row],[Total]]*10%, 0)</f>
        <v>0.25</v>
      </c>
      <c r="K744" s="6">
        <f>IFERROR(VLOOKUP(VENTAS[[#This Row],[Código del producto Vendido]],STOCK[],16,FALSE)*VENTAS[[#This Row],[Cantidad]] + VLOOKUP(VENTAS[[#This Row],[Código del producto Vendido]],STOCK[],19,FALSE)*VENTAS[[#This Row],[Cantidad]],VENTAS[[#This Row],[Total]])</f>
        <v>1.3911764705882352</v>
      </c>
      <c r="L744" s="6">
        <f>VENTAS[[#This Row],[Total]]-VENTAS[[#This Row],[Comisión 10%]]-VENTAS[[#This Row],[Costo SIN Comision]]</f>
        <v>0.85882352941176476</v>
      </c>
      <c r="M744" s="6"/>
    </row>
    <row r="745" spans="1:13" ht="14" x14ac:dyDescent="0.15">
      <c r="A745" s="22">
        <v>45337</v>
      </c>
      <c r="C745" s="4"/>
      <c r="D745" s="4" t="s">
        <v>993</v>
      </c>
      <c r="E745" s="4" t="s">
        <v>1721</v>
      </c>
      <c r="F745" s="2" t="str">
        <f>IFERROR(VLOOKUP(VENTAS[[#This Row],[Código del producto Vendido]],STOCK[],5,FALSE),"-")</f>
        <v>Lazo para coletas</v>
      </c>
      <c r="G745" s="2">
        <v>1</v>
      </c>
      <c r="H745" s="6">
        <v>2</v>
      </c>
      <c r="I745" s="6">
        <f>VENTAS[[#This Row],[Cantidad]]*VENTAS[[#This Row],[Precio Venta]]</f>
        <v>2</v>
      </c>
      <c r="J745" s="6">
        <f>IF(VENTAS[[#This Row],[Nombre del Gestor]]&gt;1,  VENTAS[[#This Row],[Total]]*10%, 0)</f>
        <v>0.2</v>
      </c>
      <c r="K745" s="6">
        <f>IFERROR(VLOOKUP(VENTAS[[#This Row],[Código del producto Vendido]],STOCK[],16,FALSE)*VENTAS[[#This Row],[Cantidad]] + VLOOKUP(VENTAS[[#This Row],[Código del producto Vendido]],STOCK[],19,FALSE)*VENTAS[[#This Row],[Cantidad]],VENTAS[[#This Row],[Total]])</f>
        <v>1.911764705882353</v>
      </c>
      <c r="L745" s="6">
        <f>VENTAS[[#This Row],[Total]]-VENTAS[[#This Row],[Comisión 10%]]-VENTAS[[#This Row],[Costo SIN Comision]]</f>
        <v>-0.11176470588235299</v>
      </c>
      <c r="M745" s="6"/>
    </row>
    <row r="746" spans="1:13" ht="14" x14ac:dyDescent="0.15">
      <c r="A746" s="22">
        <v>45337</v>
      </c>
      <c r="C746" s="4" t="s">
        <v>492</v>
      </c>
      <c r="D746" s="4"/>
      <c r="E746" s="4" t="s">
        <v>586</v>
      </c>
      <c r="F746" s="2" t="str">
        <f>IFERROR(VLOOKUP(VENTAS[[#This Row],[Código del producto Vendido]],STOCK[],5,FALSE),"-")</f>
        <v>Jean Boyfriend con rotos</v>
      </c>
      <c r="G746" s="2">
        <v>1</v>
      </c>
      <c r="H746" s="6">
        <v>30</v>
      </c>
      <c r="I746" s="6">
        <f>VENTAS[[#This Row],[Cantidad]]*VENTAS[[#This Row],[Precio Venta]]</f>
        <v>30</v>
      </c>
      <c r="J746" s="6">
        <f>IF(VENTAS[[#This Row],[Nombre del Gestor]]&gt;1,  VENTAS[[#This Row],[Total]]*10%, 0)</f>
        <v>0</v>
      </c>
      <c r="K746" s="6">
        <f>IFERROR(VLOOKUP(VENTAS[[#This Row],[Código del producto Vendido]],STOCK[],16,FALSE)*VENTAS[[#This Row],[Cantidad]] + VLOOKUP(VENTAS[[#This Row],[Código del producto Vendido]],STOCK[],19,FALSE)*VENTAS[[#This Row],[Cantidad]],VENTAS[[#This Row],[Total]])</f>
        <v>18.686666666666667</v>
      </c>
      <c r="L746" s="6">
        <f>VENTAS[[#This Row],[Total]]-VENTAS[[#This Row],[Comisión 10%]]-VENTAS[[#This Row],[Costo SIN Comision]]</f>
        <v>11.313333333333333</v>
      </c>
      <c r="M746" s="6"/>
    </row>
    <row r="747" spans="1:13" ht="14" x14ac:dyDescent="0.15">
      <c r="A747" s="22" t="s">
        <v>1504</v>
      </c>
      <c r="C747" s="4"/>
      <c r="D747" s="4"/>
      <c r="E747" s="4" t="s">
        <v>951</v>
      </c>
      <c r="F747" s="2" t="str">
        <f>IFERROR(VLOOKUP(VENTAS[[#This Row],[Código del producto Vendido]],STOCK[],5,FALSE),"-")</f>
        <v>Set de lencería de encaje</v>
      </c>
      <c r="G747" s="2">
        <v>1</v>
      </c>
      <c r="H747" s="6">
        <v>15</v>
      </c>
      <c r="I747" s="6">
        <f>VENTAS[[#This Row],[Cantidad]]*VENTAS[[#This Row],[Precio Venta]]</f>
        <v>15</v>
      </c>
      <c r="J747" s="6">
        <f>IF(VENTAS[[#This Row],[Nombre del Gestor]]&gt;1,  VENTAS[[#This Row],[Total]]*10%, 0)</f>
        <v>0</v>
      </c>
      <c r="K747" s="6">
        <f>IFERROR(VLOOKUP(VENTAS[[#This Row],[Código del producto Vendido]],STOCK[],16,FALSE)*VENTAS[[#This Row],[Cantidad]] + VLOOKUP(VENTAS[[#This Row],[Código del producto Vendido]],STOCK[],19,FALSE)*VENTAS[[#This Row],[Cantidad]],VENTAS[[#This Row],[Total]])</f>
        <v>7.1088235294117643</v>
      </c>
      <c r="L747" s="6">
        <f>VENTAS[[#This Row],[Total]]-VENTAS[[#This Row],[Comisión 10%]]-VENTAS[[#This Row],[Costo SIN Comision]]</f>
        <v>7.8911764705882357</v>
      </c>
      <c r="M747" s="6"/>
    </row>
    <row r="748" spans="1:13" ht="13" customHeight="1" x14ac:dyDescent="0.15">
      <c r="A748" s="22">
        <v>45329</v>
      </c>
      <c r="C748" s="4" t="s">
        <v>1784</v>
      </c>
      <c r="D748" s="4"/>
      <c r="E748" s="4" t="s">
        <v>674</v>
      </c>
      <c r="F748" s="2" t="str">
        <f>IFERROR(VLOOKUP(VENTAS[[#This Row],[Código del producto Vendido]],STOCK[],5,FALSE),"-")</f>
        <v>Cinturones Casual</v>
      </c>
      <c r="G748" s="2">
        <v>1</v>
      </c>
      <c r="H748" s="6">
        <v>10</v>
      </c>
      <c r="I748" s="6">
        <f>VENTAS[[#This Row],[Cantidad]]*VENTAS[[#This Row],[Precio Venta]]</f>
        <v>10</v>
      </c>
      <c r="J748" s="6">
        <f>IF(VENTAS[[#This Row],[Nombre del Gestor]]&gt;1,  VENTAS[[#This Row],[Total]]*10%, 0)</f>
        <v>0</v>
      </c>
      <c r="K748" s="6">
        <f>IFERROR(VLOOKUP(VENTAS[[#This Row],[Código del producto Vendido]],STOCK[],16,FALSE)*VENTAS[[#This Row],[Cantidad]] + VLOOKUP(VENTAS[[#This Row],[Código del producto Vendido]],STOCK[],19,FALSE)*VENTAS[[#This Row],[Cantidad]],VENTAS[[#This Row],[Total]])</f>
        <v>4.3816666666666668</v>
      </c>
      <c r="L748" s="6">
        <f>VENTAS[[#This Row],[Total]]-VENTAS[[#This Row],[Comisión 10%]]-VENTAS[[#This Row],[Costo SIN Comision]]</f>
        <v>5.6183333333333332</v>
      </c>
      <c r="M748" s="6"/>
    </row>
    <row r="749" spans="1:13" ht="14" x14ac:dyDescent="0.15">
      <c r="A749" s="22">
        <v>45337</v>
      </c>
      <c r="C749" s="4" t="s">
        <v>1772</v>
      </c>
      <c r="D749" s="4"/>
      <c r="E749" s="4" t="s">
        <v>1412</v>
      </c>
      <c r="F749" s="2" t="str">
        <f>IFERROR(VLOOKUP(VENTAS[[#This Row],[Código del producto Vendido]],STOCK[],5,FALSE),"-")</f>
        <v>Cardigan classy</v>
      </c>
      <c r="G749" s="2">
        <v>1</v>
      </c>
      <c r="H749" s="6">
        <v>22</v>
      </c>
      <c r="I749" s="6">
        <f>VENTAS[[#This Row],[Cantidad]]*VENTAS[[#This Row],[Precio Venta]]</f>
        <v>22</v>
      </c>
      <c r="J749" s="6">
        <f>IF(VENTAS[[#This Row],[Nombre del Gestor]]&gt;1,  VENTAS[[#This Row],[Total]]*10%, 0)</f>
        <v>0</v>
      </c>
      <c r="K749" s="6">
        <f>IFERROR(VLOOKUP(VENTAS[[#This Row],[Código del producto Vendido]],STOCK[],16,FALSE)*VENTAS[[#This Row],[Cantidad]] + VLOOKUP(VENTAS[[#This Row],[Código del producto Vendido]],STOCK[],19,FALSE)*VENTAS[[#This Row],[Cantidad]],VENTAS[[#This Row],[Total]])</f>
        <v>11.8</v>
      </c>
      <c r="L749" s="6">
        <f>VENTAS[[#This Row],[Total]]-VENTAS[[#This Row],[Comisión 10%]]-VENTAS[[#This Row],[Costo SIN Comision]]</f>
        <v>10.199999999999999</v>
      </c>
      <c r="M749" s="6"/>
    </row>
    <row r="750" spans="1:13" ht="14" x14ac:dyDescent="0.15">
      <c r="A750" s="22">
        <v>45337</v>
      </c>
      <c r="C750" s="4" t="s">
        <v>1772</v>
      </c>
      <c r="D750" s="4"/>
      <c r="E750" s="4" t="s">
        <v>1414</v>
      </c>
      <c r="F750" s="2" t="str">
        <f>IFERROR(VLOOKUP(VENTAS[[#This Row],[Código del producto Vendido]],STOCK[],5,FALSE),"-")</f>
        <v>Vestido camisa modely</v>
      </c>
      <c r="G750" s="2">
        <v>1</v>
      </c>
      <c r="H750" s="6">
        <v>35</v>
      </c>
      <c r="I750" s="6">
        <f>VENTAS[[#This Row],[Cantidad]]*VENTAS[[#This Row],[Precio Venta]]</f>
        <v>35</v>
      </c>
      <c r="J750" s="6">
        <f>IF(VENTAS[[#This Row],[Nombre del Gestor]]&gt;1,  VENTAS[[#This Row],[Total]]*10%, 0)</f>
        <v>0</v>
      </c>
      <c r="K750" s="6">
        <f>IFERROR(VLOOKUP(VENTAS[[#This Row],[Código del producto Vendido]],STOCK[],16,FALSE)*VENTAS[[#This Row],[Cantidad]] + VLOOKUP(VENTAS[[#This Row],[Código del producto Vendido]],STOCK[],19,FALSE)*VENTAS[[#This Row],[Cantidad]],VENTAS[[#This Row],[Total]])</f>
        <v>14.84</v>
      </c>
      <c r="L750" s="6">
        <f>VENTAS[[#This Row],[Total]]-VENTAS[[#This Row],[Comisión 10%]]-VENTAS[[#This Row],[Costo SIN Comision]]</f>
        <v>20.16</v>
      </c>
      <c r="M750" s="6"/>
    </row>
    <row r="751" spans="1:13" ht="14" x14ac:dyDescent="0.15">
      <c r="A751" s="22">
        <v>45337</v>
      </c>
      <c r="C751" s="4" t="s">
        <v>1772</v>
      </c>
      <c r="D751" s="4"/>
      <c r="E751" s="4" t="s">
        <v>1758</v>
      </c>
      <c r="F751" s="2" t="str">
        <f>IFERROR(VLOOKUP(VENTAS[[#This Row],[Código del producto Vendido]],STOCK[],5,FALSE),"-")</f>
        <v>Cinturón básico grueso Negro</v>
      </c>
      <c r="G751" s="2">
        <v>1</v>
      </c>
      <c r="H751" s="6">
        <v>8</v>
      </c>
      <c r="I751" s="6">
        <f>VENTAS[[#This Row],[Cantidad]]*VENTAS[[#This Row],[Precio Venta]]</f>
        <v>8</v>
      </c>
      <c r="J751" s="6">
        <f>IF(VENTAS[[#This Row],[Nombre del Gestor]]&gt;1,  VENTAS[[#This Row],[Total]]*10%, 0)</f>
        <v>0</v>
      </c>
      <c r="K751" s="6">
        <f>IFERROR(VLOOKUP(VENTAS[[#This Row],[Código del producto Vendido]],STOCK[],16,FALSE)*VENTAS[[#This Row],[Cantidad]] + VLOOKUP(VENTAS[[#This Row],[Código del producto Vendido]],STOCK[],19,FALSE)*VENTAS[[#This Row],[Cantidad]],VENTAS[[#This Row],[Total]])</f>
        <v>4.2352941176470589</v>
      </c>
      <c r="L751" s="6">
        <f>VENTAS[[#This Row],[Total]]-VENTAS[[#This Row],[Comisión 10%]]-VENTAS[[#This Row],[Costo SIN Comision]]</f>
        <v>3.7647058823529411</v>
      </c>
      <c r="M751" s="6"/>
    </row>
    <row r="752" spans="1:13" ht="14" x14ac:dyDescent="0.15">
      <c r="A752" s="22">
        <v>45337</v>
      </c>
      <c r="C752" s="4" t="s">
        <v>1750</v>
      </c>
      <c r="D752" s="4"/>
      <c r="E752" s="4" t="s">
        <v>668</v>
      </c>
      <c r="F752" s="2" t="str">
        <f>IFERROR(VLOOKUP(VENTAS[[#This Row],[Código del producto Vendido]],STOCK[],5,FALSE),"-")</f>
        <v xml:space="preserve">Pantalón tejido de rayas </v>
      </c>
      <c r="G752" s="2">
        <v>1</v>
      </c>
      <c r="H752" s="6">
        <v>20</v>
      </c>
      <c r="I752" s="6">
        <f>VENTAS[[#This Row],[Cantidad]]*VENTAS[[#This Row],[Precio Venta]]</f>
        <v>20</v>
      </c>
      <c r="J752" s="6">
        <f>IF(VENTAS[[#This Row],[Nombre del Gestor]]&gt;1,  VENTAS[[#This Row],[Total]]*10%, 0)</f>
        <v>0</v>
      </c>
      <c r="K752" s="6">
        <f>IFERROR(VLOOKUP(VENTAS[[#This Row],[Código del producto Vendido]],STOCK[],16,FALSE)*VENTAS[[#This Row],[Cantidad]] + VLOOKUP(VENTAS[[#This Row],[Código del producto Vendido]],STOCK[],19,FALSE)*VENTAS[[#This Row],[Cantidad]],VENTAS[[#This Row],[Total]])</f>
        <v>12.883333333333333</v>
      </c>
      <c r="L752" s="6">
        <f>VENTAS[[#This Row],[Total]]-VENTAS[[#This Row],[Comisión 10%]]-VENTAS[[#This Row],[Costo SIN Comision]]</f>
        <v>7.1166666666666671</v>
      </c>
      <c r="M752" s="6"/>
    </row>
    <row r="753" spans="1:13" ht="14" x14ac:dyDescent="0.15">
      <c r="A753" s="22">
        <v>45337</v>
      </c>
      <c r="C753" s="4" t="s">
        <v>1495</v>
      </c>
      <c r="D753" s="4"/>
      <c r="E753" s="4" t="s">
        <v>1316</v>
      </c>
      <c r="F753" s="2" t="str">
        <f>IFERROR(VLOOKUP(VENTAS[[#This Row],[Código del producto Vendido]],STOCK[],5,FALSE),"-")</f>
        <v>Sandalias de tacón fino</v>
      </c>
      <c r="G753" s="2">
        <v>1</v>
      </c>
      <c r="H753" s="6">
        <v>35</v>
      </c>
      <c r="I753" s="6">
        <f>VENTAS[[#This Row],[Cantidad]]*VENTAS[[#This Row],[Precio Venta]]</f>
        <v>35</v>
      </c>
      <c r="J753" s="6">
        <f>IF(VENTAS[[#This Row],[Nombre del Gestor]]&gt;1,  VENTAS[[#This Row],[Total]]*10%, 0)</f>
        <v>0</v>
      </c>
      <c r="K753" s="6">
        <f>IFERROR(VLOOKUP(VENTAS[[#This Row],[Código del producto Vendido]],STOCK[],16,FALSE)*VENTAS[[#This Row],[Cantidad]] + VLOOKUP(VENTAS[[#This Row],[Código del producto Vendido]],STOCK[],19,FALSE)*VENTAS[[#This Row],[Cantidad]],VENTAS[[#This Row],[Total]])</f>
        <v>23.5</v>
      </c>
      <c r="L753" s="6">
        <f>VENTAS[[#This Row],[Total]]-VENTAS[[#This Row],[Comisión 10%]]-VENTAS[[#This Row],[Costo SIN Comision]]</f>
        <v>11.5</v>
      </c>
      <c r="M753" s="6"/>
    </row>
    <row r="754" spans="1:13" ht="14" x14ac:dyDescent="0.15">
      <c r="A754" s="22">
        <v>45337</v>
      </c>
      <c r="C754" s="4"/>
      <c r="D754" s="4"/>
      <c r="E754" s="4" t="s">
        <v>1714</v>
      </c>
      <c r="F754" s="2" t="str">
        <f>IFERROR(VLOOKUP(VENTAS[[#This Row],[Código del producto Vendido]],STOCK[],5,FALSE),"-")</f>
        <v>Horquillas en forma de lazo</v>
      </c>
      <c r="G754" s="2">
        <v>1</v>
      </c>
      <c r="H754" s="6">
        <v>2.5</v>
      </c>
      <c r="I754" s="6">
        <f>VENTAS[[#This Row],[Cantidad]]*VENTAS[[#This Row],[Precio Venta]]</f>
        <v>2.5</v>
      </c>
      <c r="J754" s="6">
        <f>IF(VENTAS[[#This Row],[Nombre del Gestor]]&gt;1,  VENTAS[[#This Row],[Total]]*10%, 0)</f>
        <v>0</v>
      </c>
      <c r="K754" s="6">
        <f>IFERROR(VLOOKUP(VENTAS[[#This Row],[Código del producto Vendido]],STOCK[],16,FALSE)*VENTAS[[#This Row],[Cantidad]] + VLOOKUP(VENTAS[[#This Row],[Código del producto Vendido]],STOCK[],19,FALSE)*VENTAS[[#This Row],[Cantidad]],VENTAS[[#This Row],[Total]])</f>
        <v>1.3911764705882352</v>
      </c>
      <c r="L754" s="6">
        <f>VENTAS[[#This Row],[Total]]-VENTAS[[#This Row],[Comisión 10%]]-VENTAS[[#This Row],[Costo SIN Comision]]</f>
        <v>1.1088235294117648</v>
      </c>
      <c r="M754" s="6"/>
    </row>
    <row r="755" spans="1:13" ht="14" x14ac:dyDescent="0.15">
      <c r="A755" s="22">
        <v>45343</v>
      </c>
      <c r="C755" s="4" t="s">
        <v>1781</v>
      </c>
      <c r="D755" s="4"/>
      <c r="E755" s="4" t="s">
        <v>1537</v>
      </c>
      <c r="F755" s="2" t="str">
        <f>IFERROR(VLOOKUP(VENTAS[[#This Row],[Código del producto Vendido]],STOCK[],5,FALSE),"-")</f>
        <v>Vestido negro corte A</v>
      </c>
      <c r="G755" s="2">
        <v>1</v>
      </c>
      <c r="H755" s="6">
        <v>20</v>
      </c>
      <c r="I755" s="6">
        <f>VENTAS[[#This Row],[Cantidad]]*VENTAS[[#This Row],[Precio Venta]]</f>
        <v>20</v>
      </c>
      <c r="J755" s="6">
        <f>IF(VENTAS[[#This Row],[Nombre del Gestor]]&gt;1,  VENTAS[[#This Row],[Total]]*10%, 0)</f>
        <v>0</v>
      </c>
      <c r="K755" s="6">
        <f>IFERROR(VLOOKUP(VENTAS[[#This Row],[Código del producto Vendido]],STOCK[],16,FALSE)*VENTAS[[#This Row],[Cantidad]] + VLOOKUP(VENTAS[[#This Row],[Código del producto Vendido]],STOCK[],19,FALSE)*VENTAS[[#This Row],[Cantidad]],VENTAS[[#This Row],[Total]])</f>
        <v>11</v>
      </c>
      <c r="L755" s="6">
        <f>VENTAS[[#This Row],[Total]]-VENTAS[[#This Row],[Comisión 10%]]-VENTAS[[#This Row],[Costo SIN Comision]]</f>
        <v>9</v>
      </c>
      <c r="M755" s="6"/>
    </row>
    <row r="756" spans="1:13" ht="14" x14ac:dyDescent="0.15">
      <c r="A756" s="22">
        <v>45324</v>
      </c>
      <c r="F756" s="2" t="str">
        <f>IFERROR(VLOOKUP(VENTAS[[#This Row],[Código del producto Vendido]],STOCK[],5,FALSE),"-")</f>
        <v>-</v>
      </c>
      <c r="G756" s="2">
        <v>1</v>
      </c>
      <c r="H756" s="6">
        <v>28</v>
      </c>
      <c r="I756" s="6">
        <f>VENTAS[[#This Row],[Cantidad]]*VENTAS[[#This Row],[Precio Venta]]</f>
        <v>28</v>
      </c>
      <c r="J756" s="6">
        <f>IF(VENTAS[[#This Row],[Nombre del Gestor]]&gt;1,  VENTAS[[#This Row],[Total]]*10%, 0)</f>
        <v>0</v>
      </c>
      <c r="K756" s="6">
        <f>IFERROR(VLOOKUP(VENTAS[[#This Row],[Código del producto Vendido]],STOCK[],16,FALSE)*VENTAS[[#This Row],[Cantidad]] + VLOOKUP(VENTAS[[#This Row],[Código del producto Vendido]],STOCK[],19,FALSE)*VENTAS[[#This Row],[Cantidad]],VENTAS[[#This Row],[Total]])</f>
        <v>28</v>
      </c>
      <c r="L756" s="6">
        <f>VENTAS[[#This Row],[Total]]-VENTAS[[#This Row],[Comisión 10%]]-VENTAS[[#This Row],[Costo SIN Comision]]</f>
        <v>0</v>
      </c>
      <c r="M756" s="6"/>
    </row>
    <row r="757" spans="1:13" ht="14" x14ac:dyDescent="0.15">
      <c r="A757" s="22">
        <v>45324</v>
      </c>
      <c r="E757" t="s">
        <v>1453</v>
      </c>
      <c r="F757" s="2" t="str">
        <f>IFERROR(VLOOKUP(VENTAS[[#This Row],[Código del producto Vendido]],STOCK[],5,FALSE),"-")</f>
        <v>Conjunto Albaricoque</v>
      </c>
      <c r="G757" s="2">
        <v>1</v>
      </c>
      <c r="H757" s="6">
        <v>28</v>
      </c>
      <c r="I757" s="6">
        <f>VENTAS[[#This Row],[Cantidad]]*VENTAS[[#This Row],[Precio Venta]]</f>
        <v>28</v>
      </c>
      <c r="J757" s="6">
        <f>IF(VENTAS[[#This Row],[Nombre del Gestor]]&gt;1,  VENTAS[[#This Row],[Total]]*10%, 0)</f>
        <v>0</v>
      </c>
      <c r="K757" s="6">
        <f>IFERROR(VLOOKUP(VENTAS[[#This Row],[Código del producto Vendido]],STOCK[],16,FALSE)*VENTAS[[#This Row],[Cantidad]] + VLOOKUP(VENTAS[[#This Row],[Código del producto Vendido]],STOCK[],19,FALSE)*VENTAS[[#This Row],[Cantidad]],VENTAS[[#This Row],[Total]])</f>
        <v>13.97</v>
      </c>
      <c r="L757" s="6">
        <f>VENTAS[[#This Row],[Total]]-VENTAS[[#This Row],[Comisión 10%]]-VENTAS[[#This Row],[Costo SIN Comision]]</f>
        <v>14.03</v>
      </c>
      <c r="M757" s="6"/>
    </row>
    <row r="758" spans="1:13" ht="14" x14ac:dyDescent="0.15">
      <c r="A758" s="22">
        <v>45324</v>
      </c>
      <c r="E758" t="s">
        <v>1417</v>
      </c>
      <c r="F758" s="2" t="str">
        <f>IFERROR(VLOOKUP(VENTAS[[#This Row],[Código del producto Vendido]],STOCK[],5,FALSE),"-")</f>
        <v>Camisa Modely</v>
      </c>
      <c r="G758" s="2">
        <v>1</v>
      </c>
      <c r="H758" s="6">
        <v>22</v>
      </c>
      <c r="I758" s="6">
        <f>VENTAS[[#This Row],[Cantidad]]*VENTAS[[#This Row],[Precio Venta]]</f>
        <v>22</v>
      </c>
      <c r="J758" s="6">
        <f>IF(VENTAS[[#This Row],[Nombre del Gestor]]&gt;1,  VENTAS[[#This Row],[Total]]*10%, 0)</f>
        <v>0</v>
      </c>
      <c r="K758" s="6">
        <f>IFERROR(VLOOKUP(VENTAS[[#This Row],[Código del producto Vendido]],STOCK[],16,FALSE)*VENTAS[[#This Row],[Cantidad]] + VLOOKUP(VENTAS[[#This Row],[Código del producto Vendido]],STOCK[],19,FALSE)*VENTAS[[#This Row],[Cantidad]],VENTAS[[#This Row],[Total]])</f>
        <v>9.74</v>
      </c>
      <c r="L758" s="6">
        <f>VENTAS[[#This Row],[Total]]-VENTAS[[#This Row],[Comisión 10%]]-VENTAS[[#This Row],[Costo SIN Comision]]</f>
        <v>12.26</v>
      </c>
      <c r="M758" s="6"/>
    </row>
    <row r="759" spans="1:13" ht="14" x14ac:dyDescent="0.15">
      <c r="A759" s="22">
        <v>45347</v>
      </c>
      <c r="E759" t="s">
        <v>1412</v>
      </c>
      <c r="F759" s="2" t="str">
        <f>IFERROR(VLOOKUP(VENTAS[[#This Row],[Código del producto Vendido]],STOCK[],5,FALSE),"-")</f>
        <v>Cardigan classy</v>
      </c>
      <c r="G759" s="2">
        <v>1</v>
      </c>
      <c r="H759" s="6">
        <v>22</v>
      </c>
      <c r="I759" s="6">
        <f>VENTAS[[#This Row],[Cantidad]]*VENTAS[[#This Row],[Precio Venta]]</f>
        <v>22</v>
      </c>
      <c r="J759" s="6">
        <f>IF(VENTAS[[#This Row],[Nombre del Gestor]]&gt;1,  VENTAS[[#This Row],[Total]]*10%, 0)</f>
        <v>0</v>
      </c>
      <c r="K759" s="6">
        <f>IFERROR(VLOOKUP(VENTAS[[#This Row],[Código del producto Vendido]],STOCK[],16,FALSE)*VENTAS[[#This Row],[Cantidad]] + VLOOKUP(VENTAS[[#This Row],[Código del producto Vendido]],STOCK[],19,FALSE)*VENTAS[[#This Row],[Cantidad]],VENTAS[[#This Row],[Total]])</f>
        <v>11.8</v>
      </c>
      <c r="L759" s="6">
        <f>VENTAS[[#This Row],[Total]]-VENTAS[[#This Row],[Comisión 10%]]-VENTAS[[#This Row],[Costo SIN Comision]]</f>
        <v>10.199999999999999</v>
      </c>
      <c r="M759" s="6"/>
    </row>
    <row r="760" spans="1:13" ht="14" x14ac:dyDescent="0.15">
      <c r="A760" s="22">
        <v>45339</v>
      </c>
      <c r="E760" t="s">
        <v>1742</v>
      </c>
      <c r="F760" s="2" t="str">
        <f>IFERROR(VLOOKUP(VENTAS[[#This Row],[Código del producto Vendido]],STOCK[],5,FALSE),"-")</f>
        <v>Kimono Dazy Elegante</v>
      </c>
      <c r="G760" s="2">
        <v>1</v>
      </c>
      <c r="H760" s="6">
        <v>22</v>
      </c>
      <c r="I760" s="6">
        <f>VENTAS[[#This Row],[Cantidad]]*VENTAS[[#This Row],[Precio Venta]]</f>
        <v>22</v>
      </c>
      <c r="J760" s="6">
        <f>IF(VENTAS[[#This Row],[Nombre del Gestor]]&gt;1,  VENTAS[[#This Row],[Total]]*10%, 0)</f>
        <v>0</v>
      </c>
      <c r="K760" s="6">
        <f>IFERROR(VLOOKUP(VENTAS[[#This Row],[Código del producto Vendido]],STOCK[],16,FALSE)*VENTAS[[#This Row],[Cantidad]] + VLOOKUP(VENTAS[[#This Row],[Código del producto Vendido]],STOCK[],19,FALSE)*VENTAS[[#This Row],[Cantidad]],VENTAS[[#This Row],[Total]])</f>
        <v>13.352941176470589</v>
      </c>
      <c r="L760" s="6">
        <f>VENTAS[[#This Row],[Total]]-VENTAS[[#This Row],[Comisión 10%]]-VENTAS[[#This Row],[Costo SIN Comision]]</f>
        <v>8.6470588235294112</v>
      </c>
      <c r="M760" s="6"/>
    </row>
    <row r="761" spans="1:13" ht="14" x14ac:dyDescent="0.15">
      <c r="A761" s="22">
        <v>45326</v>
      </c>
      <c r="C761" t="s">
        <v>396</v>
      </c>
      <c r="D761" t="s">
        <v>1188</v>
      </c>
      <c r="E761" t="s">
        <v>799</v>
      </c>
      <c r="F761" s="2" t="str">
        <f>IFERROR(VLOOKUP(VENTAS[[#This Row],[Código del producto Vendido]],STOCK[],5,FALSE),"-")</f>
        <v xml:space="preserve">Sandalias atadas </v>
      </c>
      <c r="G761" s="2">
        <v>1</v>
      </c>
      <c r="H761" s="6">
        <v>39</v>
      </c>
      <c r="I761" s="6">
        <f>VENTAS[[#This Row],[Cantidad]]*VENTAS[[#This Row],[Precio Venta]]</f>
        <v>39</v>
      </c>
      <c r="J761" s="6">
        <f>IF(VENTAS[[#This Row],[Nombre del Gestor]]&gt;1,  VENTAS[[#This Row],[Total]]*10%, 0)</f>
        <v>3.9000000000000004</v>
      </c>
      <c r="K761" s="6">
        <f>IFERROR(VLOOKUP(VENTAS[[#This Row],[Código del producto Vendido]],STOCK[],16,FALSE)*VENTAS[[#This Row],[Cantidad]] + VLOOKUP(VENTAS[[#This Row],[Código del producto Vendido]],STOCK[],19,FALSE)*VENTAS[[#This Row],[Cantidad]],VENTAS[[#This Row],[Total]])</f>
        <v>29.5</v>
      </c>
      <c r="L761" s="6">
        <f>VENTAS[[#This Row],[Total]]-VENTAS[[#This Row],[Comisión 10%]]-VENTAS[[#This Row],[Costo SIN Comision]]</f>
        <v>5.6000000000000014</v>
      </c>
      <c r="M761" s="6"/>
    </row>
    <row r="762" spans="1:13" ht="14" x14ac:dyDescent="0.15">
      <c r="A762" s="22">
        <v>45350</v>
      </c>
      <c r="C762" t="s">
        <v>1192</v>
      </c>
      <c r="D762" t="s">
        <v>1188</v>
      </c>
      <c r="E762" t="s">
        <v>1354</v>
      </c>
      <c r="F762" s="2" t="str">
        <f>IFERROR(VLOOKUP(VENTAS[[#This Row],[Código del producto Vendido]],STOCK[],5,FALSE),"-")</f>
        <v>Sandalias de tacón fino</v>
      </c>
      <c r="G762" s="2">
        <v>1</v>
      </c>
      <c r="H762" s="6">
        <v>35</v>
      </c>
      <c r="I762" s="6">
        <f>VENTAS[[#This Row],[Cantidad]]*VENTAS[[#This Row],[Precio Venta]]</f>
        <v>35</v>
      </c>
      <c r="J762" s="6">
        <f>IF(VENTAS[[#This Row],[Nombre del Gestor]]&gt;1,  VENTAS[[#This Row],[Total]]*10%, 0)</f>
        <v>3.5</v>
      </c>
      <c r="K762" s="6">
        <f>IFERROR(VLOOKUP(VENTAS[[#This Row],[Código del producto Vendido]],STOCK[],16,FALSE)*VENTAS[[#This Row],[Cantidad]] + VLOOKUP(VENTAS[[#This Row],[Código del producto Vendido]],STOCK[],19,FALSE)*VENTAS[[#This Row],[Cantidad]],VENTAS[[#This Row],[Total]])</f>
        <v>20</v>
      </c>
      <c r="L762" s="6">
        <f>VENTAS[[#This Row],[Total]]-VENTAS[[#This Row],[Comisión 10%]]-VENTAS[[#This Row],[Costo SIN Comision]]</f>
        <v>11.5</v>
      </c>
      <c r="M762" s="6"/>
    </row>
    <row r="763" spans="1:13" ht="14" x14ac:dyDescent="0.15">
      <c r="A763" s="22">
        <v>45346</v>
      </c>
      <c r="C763" t="s">
        <v>1763</v>
      </c>
      <c r="E763" t="s">
        <v>586</v>
      </c>
      <c r="F763" s="2" t="str">
        <f>IFERROR(VLOOKUP(VENTAS[[#This Row],[Código del producto Vendido]],STOCK[],5,FALSE),"-")</f>
        <v>Jean Boyfriend con rotos</v>
      </c>
      <c r="G763" s="2">
        <v>1</v>
      </c>
      <c r="H763" s="6">
        <v>30</v>
      </c>
      <c r="I763" s="6">
        <f>VENTAS[[#This Row],[Cantidad]]*VENTAS[[#This Row],[Precio Venta]]</f>
        <v>30</v>
      </c>
      <c r="J763" s="6">
        <f>IF(VENTAS[[#This Row],[Nombre del Gestor]]&gt;1,  VENTAS[[#This Row],[Total]]*10%, 0)</f>
        <v>0</v>
      </c>
      <c r="K763" s="6">
        <f>IFERROR(VLOOKUP(VENTAS[[#This Row],[Código del producto Vendido]],STOCK[],16,FALSE)*VENTAS[[#This Row],[Cantidad]] + VLOOKUP(VENTAS[[#This Row],[Código del producto Vendido]],STOCK[],19,FALSE)*VENTAS[[#This Row],[Cantidad]],VENTAS[[#This Row],[Total]])</f>
        <v>18.686666666666667</v>
      </c>
      <c r="L763" s="6">
        <f>VENTAS[[#This Row],[Total]]-VENTAS[[#This Row],[Comisión 10%]]-VENTAS[[#This Row],[Costo SIN Comision]]</f>
        <v>11.313333333333333</v>
      </c>
      <c r="M763" s="6"/>
    </row>
    <row r="764" spans="1:13" ht="14" x14ac:dyDescent="0.15">
      <c r="A764" s="22">
        <v>45346</v>
      </c>
      <c r="C764" t="s">
        <v>1763</v>
      </c>
      <c r="E764" t="s">
        <v>1418</v>
      </c>
      <c r="F764" s="2" t="str">
        <f>IFERROR(VLOOKUP(VENTAS[[#This Row],[Código del producto Vendido]],STOCK[],5,FALSE),"-")</f>
        <v>Camisa Modely</v>
      </c>
      <c r="G764" s="2">
        <v>1</v>
      </c>
      <c r="H764" s="6">
        <v>22</v>
      </c>
      <c r="I764" s="6">
        <f>VENTAS[[#This Row],[Cantidad]]*VENTAS[[#This Row],[Precio Venta]]</f>
        <v>22</v>
      </c>
      <c r="J764" s="6">
        <f>IF(VENTAS[[#This Row],[Nombre del Gestor]]&gt;1,  VENTAS[[#This Row],[Total]]*10%, 0)</f>
        <v>0</v>
      </c>
      <c r="K764" s="6">
        <f>IFERROR(VLOOKUP(VENTAS[[#This Row],[Código del producto Vendido]],STOCK[],16,FALSE)*VENTAS[[#This Row],[Cantidad]] + VLOOKUP(VENTAS[[#This Row],[Código del producto Vendido]],STOCK[],19,FALSE)*VENTAS[[#This Row],[Cantidad]],VENTAS[[#This Row],[Total]])</f>
        <v>9.74</v>
      </c>
      <c r="L764" s="6">
        <f>VENTAS[[#This Row],[Total]]-VENTAS[[#This Row],[Comisión 10%]]-VENTAS[[#This Row],[Costo SIN Comision]]</f>
        <v>12.26</v>
      </c>
      <c r="M764" s="6"/>
    </row>
    <row r="765" spans="1:13" ht="14" x14ac:dyDescent="0.15">
      <c r="A765" s="22">
        <v>45346</v>
      </c>
      <c r="E765" t="s">
        <v>1106</v>
      </c>
      <c r="F765" s="2" t="str">
        <f>IFERROR(VLOOKUP(VENTAS[[#This Row],[Código del producto Vendido]],STOCK[],5,FALSE),"-")</f>
        <v>Jean ajustado Claro</v>
      </c>
      <c r="G765" s="2">
        <v>1</v>
      </c>
      <c r="H765" s="6">
        <v>32</v>
      </c>
      <c r="I765" s="6">
        <f>VENTAS[[#This Row],[Cantidad]]*VENTAS[[#This Row],[Precio Venta]]</f>
        <v>32</v>
      </c>
      <c r="J765" s="6">
        <f>IF(VENTAS[[#This Row],[Nombre del Gestor]]&gt;1,  VENTAS[[#This Row],[Total]]*10%, 0)</f>
        <v>0</v>
      </c>
      <c r="K765" s="6">
        <f>IFERROR(VLOOKUP(VENTAS[[#This Row],[Código del producto Vendido]],STOCK[],16,FALSE)*VENTAS[[#This Row],[Cantidad]] + VLOOKUP(VENTAS[[#This Row],[Código del producto Vendido]],STOCK[],19,FALSE)*VENTAS[[#This Row],[Cantidad]],VENTAS[[#This Row],[Total]])</f>
        <v>23.79</v>
      </c>
      <c r="L765" s="6">
        <f>VENTAS[[#This Row],[Total]]-VENTAS[[#This Row],[Comisión 10%]]-VENTAS[[#This Row],[Costo SIN Comision]]</f>
        <v>8.2100000000000009</v>
      </c>
      <c r="M765" s="6"/>
    </row>
    <row r="766" spans="1:13" ht="14" x14ac:dyDescent="0.15">
      <c r="A766" s="22">
        <v>45346</v>
      </c>
      <c r="D766" t="s">
        <v>993</v>
      </c>
      <c r="E766" t="s">
        <v>871</v>
      </c>
      <c r="F766" s="2" t="str">
        <f>IFERROR(VLOOKUP(VENTAS[[#This Row],[Código del producto Vendido]],STOCK[],5,FALSE),"-")</f>
        <v>Vestido tropical</v>
      </c>
      <c r="G766" s="2">
        <v>1</v>
      </c>
      <c r="H766" s="6">
        <v>30</v>
      </c>
      <c r="I766" s="6">
        <f>VENTAS[[#This Row],[Cantidad]]*VENTAS[[#This Row],[Precio Venta]]</f>
        <v>30</v>
      </c>
      <c r="J766" s="6">
        <f>IF(VENTAS[[#This Row],[Nombre del Gestor]]&gt;1,  VENTAS[[#This Row],[Total]]*10%, 0)</f>
        <v>3</v>
      </c>
      <c r="K766" s="6">
        <f>IFERROR(VLOOKUP(VENTAS[[#This Row],[Código del producto Vendido]],STOCK[],16,FALSE)*VENTAS[[#This Row],[Cantidad]] + VLOOKUP(VENTAS[[#This Row],[Código del producto Vendido]],STOCK[],19,FALSE)*VENTAS[[#This Row],[Cantidad]],VENTAS[[#This Row],[Total]])</f>
        <v>19.018636363636364</v>
      </c>
      <c r="L766" s="6">
        <f>VENTAS[[#This Row],[Total]]-VENTAS[[#This Row],[Comisión 10%]]-VENTAS[[#This Row],[Costo SIN Comision]]</f>
        <v>7.9813636363636355</v>
      </c>
      <c r="M766" s="6"/>
    </row>
    <row r="767" spans="1:13" ht="14" x14ac:dyDescent="0.15">
      <c r="A767" s="22">
        <v>45346</v>
      </c>
      <c r="C767" t="s">
        <v>1785</v>
      </c>
      <c r="E767" t="s">
        <v>1029</v>
      </c>
      <c r="F767" s="2" t="str">
        <f>IFERROR(VLOOKUP(VENTAS[[#This Row],[Código del producto Vendido]],STOCK[],5,FALSE),"-")</f>
        <v>Conjunto de top y falda cruzada</v>
      </c>
      <c r="G767" s="2">
        <v>1</v>
      </c>
      <c r="H767" s="6">
        <v>0</v>
      </c>
      <c r="I767" s="6">
        <f>VENTAS[[#This Row],[Cantidad]]*VENTAS[[#This Row],[Precio Venta]]</f>
        <v>0</v>
      </c>
      <c r="J767" s="6">
        <f>IF(VENTAS[[#This Row],[Nombre del Gestor]]&gt;1,  VENTAS[[#This Row],[Total]]*10%, 0)</f>
        <v>0</v>
      </c>
      <c r="K767" s="6">
        <f>IFERROR(VLOOKUP(VENTAS[[#This Row],[Código del producto Vendido]],STOCK[],16,FALSE)*VENTAS[[#This Row],[Cantidad]] + VLOOKUP(VENTAS[[#This Row],[Código del producto Vendido]],STOCK[],19,FALSE)*VENTAS[[#This Row],[Cantidad]],VENTAS[[#This Row],[Total]])</f>
        <v>27.82</v>
      </c>
      <c r="L767" s="6">
        <f>VENTAS[[#This Row],[Total]]-VENTAS[[#This Row],[Comisión 10%]]-VENTAS[[#This Row],[Costo SIN Comision]]</f>
        <v>-27.82</v>
      </c>
      <c r="M767" s="6"/>
    </row>
    <row r="768" spans="1:13" ht="42" x14ac:dyDescent="0.15">
      <c r="A768" s="22">
        <v>45346</v>
      </c>
      <c r="C768" t="s">
        <v>1786</v>
      </c>
      <c r="F768" s="2" t="str">
        <f>IFERROR(VLOOKUP(VENTAS[[#This Row],[Código del producto Vendido]],STOCK[],5,FALSE),"-")</f>
        <v>-</v>
      </c>
      <c r="G768" s="2">
        <v>10</v>
      </c>
      <c r="H768" s="6">
        <v>1.8</v>
      </c>
      <c r="I768" s="6">
        <f>VENTAS[[#This Row],[Cantidad]]*VENTAS[[#This Row],[Precio Venta]]</f>
        <v>18</v>
      </c>
      <c r="J768" s="6">
        <f>IF(VENTAS[[#This Row],[Nombre del Gestor]]&gt;1,  VENTAS[[#This Row],[Total]]*10%, 0)</f>
        <v>0</v>
      </c>
      <c r="K768" s="6">
        <f>IFERROR(VLOOKUP(VENTAS[[#This Row],[Código del producto Vendido]],STOCK[],16,FALSE)*VENTAS[[#This Row],[Cantidad]] + VLOOKUP(VENTAS[[#This Row],[Código del producto Vendido]],STOCK[],19,FALSE)*VENTAS[[#This Row],[Cantidad]],VENTAS[[#This Row],[Total]])</f>
        <v>18</v>
      </c>
      <c r="L768" s="6">
        <f>VENTAS[[#This Row],[Total]]-VENTAS[[#This Row],[Comisión 10%]]-VENTAS[[#This Row],[Costo SIN Comision]]</f>
        <v>0</v>
      </c>
      <c r="M768" s="6"/>
    </row>
    <row r="769" spans="1:13" ht="14" x14ac:dyDescent="0.15">
      <c r="A769" s="22">
        <v>45346</v>
      </c>
      <c r="C769" t="s">
        <v>1750</v>
      </c>
      <c r="E769" t="s">
        <v>615</v>
      </c>
      <c r="F769" s="2" t="str">
        <f>IFERROR(VLOOKUP(VENTAS[[#This Row],[Código del producto Vendido]],STOCK[],5,FALSE),"-")</f>
        <v xml:space="preserve"> Pantalón ancho con cinturón</v>
      </c>
      <c r="G769" s="2">
        <v>1</v>
      </c>
      <c r="H769" s="6">
        <v>23</v>
      </c>
      <c r="I769" s="6">
        <f>VENTAS[[#This Row],[Cantidad]]*VENTAS[[#This Row],[Precio Venta]]</f>
        <v>23</v>
      </c>
      <c r="J769" s="6">
        <f>IF(VENTAS[[#This Row],[Nombre del Gestor]]&gt;1,  VENTAS[[#This Row],[Total]]*10%, 0)</f>
        <v>0</v>
      </c>
      <c r="K769" s="6">
        <f>IFERROR(VLOOKUP(VENTAS[[#This Row],[Código del producto Vendido]],STOCK[],16,FALSE)*VENTAS[[#This Row],[Cantidad]] + VLOOKUP(VENTAS[[#This Row],[Código del producto Vendido]],STOCK[],19,FALSE)*VENTAS[[#This Row],[Cantidad]],VENTAS[[#This Row],[Total]])</f>
        <v>13.944444444444445</v>
      </c>
      <c r="L769" s="6">
        <f>VENTAS[[#This Row],[Total]]-VENTAS[[#This Row],[Comisión 10%]]-VENTAS[[#This Row],[Costo SIN Comision]]</f>
        <v>9.0555555555555554</v>
      </c>
      <c r="M769" s="6"/>
    </row>
    <row r="770" spans="1:13" ht="14" x14ac:dyDescent="0.15">
      <c r="A770" s="22">
        <v>45346</v>
      </c>
      <c r="C770" t="s">
        <v>1802</v>
      </c>
      <c r="E770" t="s">
        <v>641</v>
      </c>
      <c r="F770" s="2" t="str">
        <f>IFERROR(VLOOKUP(VENTAS[[#This Row],[Código del producto Vendido]],STOCK[],5,FALSE),"-")</f>
        <v xml:space="preserve"> Conjunto elegante acanalado </v>
      </c>
      <c r="G770" s="2">
        <v>1</v>
      </c>
      <c r="H770" s="6">
        <v>30</v>
      </c>
      <c r="I770" s="6">
        <f>VENTAS[[#This Row],[Cantidad]]*VENTAS[[#This Row],[Precio Venta]]</f>
        <v>30</v>
      </c>
      <c r="J770" s="6">
        <f>IF(VENTAS[[#This Row],[Nombre del Gestor]]&gt;1,  VENTAS[[#This Row],[Total]]*10%, 0)</f>
        <v>0</v>
      </c>
      <c r="K770" s="6">
        <f>IFERROR(VLOOKUP(VENTAS[[#This Row],[Código del producto Vendido]],STOCK[],16,FALSE)*VENTAS[[#This Row],[Cantidad]] + VLOOKUP(VENTAS[[#This Row],[Código del producto Vendido]],STOCK[],19,FALSE)*VENTAS[[#This Row],[Cantidad]],VENTAS[[#This Row],[Total]])</f>
        <v>14.793333333333333</v>
      </c>
      <c r="L770" s="6">
        <f>VENTAS[[#This Row],[Total]]-VENTAS[[#This Row],[Comisión 10%]]-VENTAS[[#This Row],[Costo SIN Comision]]</f>
        <v>15.206666666666667</v>
      </c>
      <c r="M770" s="6"/>
    </row>
    <row r="771" spans="1:13" ht="14" x14ac:dyDescent="0.15">
      <c r="A771" s="22">
        <v>45346</v>
      </c>
      <c r="C771" t="s">
        <v>1803</v>
      </c>
      <c r="E771" t="s">
        <v>755</v>
      </c>
      <c r="F771" s="2" t="str">
        <f>IFERROR(VLOOKUP(VENTAS[[#This Row],[Código del producto Vendido]],STOCK[],5,FALSE),"-")</f>
        <v>Vestido con estampado floral</v>
      </c>
      <c r="G771" s="2">
        <v>1</v>
      </c>
      <c r="H771" s="6">
        <v>0</v>
      </c>
      <c r="I771" s="6">
        <f>VENTAS[[#This Row],[Cantidad]]*VENTAS[[#This Row],[Precio Venta]]</f>
        <v>0</v>
      </c>
      <c r="J771" s="6">
        <f>IF(VENTAS[[#This Row],[Nombre del Gestor]]&gt;1,  VENTAS[[#This Row],[Total]]*10%, 0)</f>
        <v>0</v>
      </c>
      <c r="K771" s="6">
        <f>IFERROR(VLOOKUP(VENTAS[[#This Row],[Código del producto Vendido]],STOCK[],16,FALSE)*VENTAS[[#This Row],[Cantidad]] + VLOOKUP(VENTAS[[#This Row],[Código del producto Vendido]],STOCK[],19,FALSE)*VENTAS[[#This Row],[Cantidad]],VENTAS[[#This Row],[Total]])</f>
        <v>10.722222222222221</v>
      </c>
      <c r="L771" s="6">
        <f>VENTAS[[#This Row],[Total]]-VENTAS[[#This Row],[Comisión 10%]]-VENTAS[[#This Row],[Costo SIN Comision]]</f>
        <v>-10.722222222222221</v>
      </c>
      <c r="M771" s="6"/>
    </row>
    <row r="772" spans="1:13" ht="14" x14ac:dyDescent="0.15">
      <c r="A772" s="22">
        <v>45346</v>
      </c>
      <c r="C772" t="s">
        <v>1802</v>
      </c>
      <c r="E772" t="s">
        <v>807</v>
      </c>
      <c r="F772" s="2" t="str">
        <f>IFERROR(VLOOKUP(VENTAS[[#This Row],[Código del producto Vendido]],STOCK[],5,FALSE),"-")</f>
        <v>Visera rosa</v>
      </c>
      <c r="G772" s="2">
        <v>1</v>
      </c>
      <c r="H772" s="6">
        <v>15</v>
      </c>
      <c r="I772" s="6">
        <f>VENTAS[[#This Row],[Cantidad]]*VENTAS[[#This Row],[Precio Venta]]</f>
        <v>15</v>
      </c>
      <c r="J772" s="6">
        <f>IF(VENTAS[[#This Row],[Nombre del Gestor]]&gt;1,  VENTAS[[#This Row],[Total]]*10%, 0)</f>
        <v>0</v>
      </c>
      <c r="K772" s="6">
        <f>IFERROR(VLOOKUP(VENTAS[[#This Row],[Código del producto Vendido]],STOCK[],16,FALSE)*VENTAS[[#This Row],[Cantidad]] + VLOOKUP(VENTAS[[#This Row],[Código del producto Vendido]],STOCK[],19,FALSE)*VENTAS[[#This Row],[Cantidad]],VENTAS[[#This Row],[Total]])</f>
        <v>11.555555555555555</v>
      </c>
      <c r="L772" s="6">
        <f>VENTAS[[#This Row],[Total]]-VENTAS[[#This Row],[Comisión 10%]]-VENTAS[[#This Row],[Costo SIN Comision]]</f>
        <v>3.4444444444444446</v>
      </c>
      <c r="M772" s="6"/>
    </row>
    <row r="773" spans="1:13" ht="14" x14ac:dyDescent="0.15">
      <c r="A773" s="22">
        <v>45346</v>
      </c>
      <c r="C773" t="s">
        <v>1802</v>
      </c>
      <c r="E773" t="s">
        <v>1732</v>
      </c>
      <c r="F773" s="2" t="str">
        <f>IFERROR(VLOOKUP(VENTAS[[#This Row],[Código del producto Vendido]],STOCK[],5,FALSE),"-")</f>
        <v>Calcetines bajos</v>
      </c>
      <c r="G773" s="2">
        <v>2</v>
      </c>
      <c r="H773" s="6">
        <v>1</v>
      </c>
      <c r="I773" s="6">
        <f>VENTAS[[#This Row],[Cantidad]]*VENTAS[[#This Row],[Precio Venta]]</f>
        <v>2</v>
      </c>
      <c r="J773" s="6">
        <f>IF(VENTAS[[#This Row],[Nombre del Gestor]]&gt;1,  VENTAS[[#This Row],[Total]]*10%, 0)</f>
        <v>0</v>
      </c>
      <c r="K773" s="6">
        <f>IFERROR(VLOOKUP(VENTAS[[#This Row],[Código del producto Vendido]],STOCK[],16,FALSE)*VENTAS[[#This Row],[Cantidad]] + VLOOKUP(VENTAS[[#This Row],[Código del producto Vendido]],STOCK[],19,FALSE)*VENTAS[[#This Row],[Cantidad]],VENTAS[[#This Row],[Total]])</f>
        <v>0.85882352941176465</v>
      </c>
      <c r="L773" s="6">
        <f>VENTAS[[#This Row],[Total]]-VENTAS[[#This Row],[Comisión 10%]]-VENTAS[[#This Row],[Costo SIN Comision]]</f>
        <v>1.1411764705882352</v>
      </c>
      <c r="M773" s="6"/>
    </row>
    <row r="774" spans="1:13" ht="14" x14ac:dyDescent="0.15">
      <c r="A774" s="22">
        <v>45359</v>
      </c>
      <c r="C774" t="s">
        <v>993</v>
      </c>
      <c r="E774" t="s">
        <v>1722</v>
      </c>
      <c r="F774" s="2" t="str">
        <f>IFERROR(VLOOKUP(VENTAS[[#This Row],[Código del producto Vendido]],STOCK[],5,FALSE),"-")</f>
        <v xml:space="preserve">Traje de baño blanco sexy </v>
      </c>
      <c r="G774" s="2">
        <v>1</v>
      </c>
      <c r="H774" s="6">
        <v>20</v>
      </c>
      <c r="I774" s="6">
        <f>VENTAS[[#This Row],[Cantidad]]*VENTAS[[#This Row],[Precio Venta]]</f>
        <v>20</v>
      </c>
      <c r="J774" s="6">
        <f>IF(VENTAS[[#This Row],[Nombre del Gestor]]&gt;1,  VENTAS[[#This Row],[Total]]*10%, 0)</f>
        <v>0</v>
      </c>
      <c r="K774" s="6">
        <f>IFERROR(VLOOKUP(VENTAS[[#This Row],[Código del producto Vendido]],STOCK[],16,FALSE)*VENTAS[[#This Row],[Cantidad]] + VLOOKUP(VENTAS[[#This Row],[Código del producto Vendido]],STOCK[],19,FALSE)*VENTAS[[#This Row],[Cantidad]],VENTAS[[#This Row],[Total]])</f>
        <v>9.5882352941176467</v>
      </c>
      <c r="L774" s="6">
        <f>VENTAS[[#This Row],[Total]]-VENTAS[[#This Row],[Comisión 10%]]-VENTAS[[#This Row],[Costo SIN Comision]]</f>
        <v>10.411764705882353</v>
      </c>
      <c r="M774" s="6"/>
    </row>
    <row r="775" spans="1:13" ht="14" x14ac:dyDescent="0.15">
      <c r="A775" s="22">
        <v>45359</v>
      </c>
      <c r="C775" t="s">
        <v>993</v>
      </c>
      <c r="E775" t="s">
        <v>875</v>
      </c>
      <c r="F775" s="2" t="str">
        <f>IFERROR(VLOOKUP(VENTAS[[#This Row],[Código del producto Vendido]],STOCK[],5,FALSE),"-")</f>
        <v xml:space="preserve"> Top Básico Business </v>
      </c>
      <c r="G775" s="2">
        <v>1</v>
      </c>
      <c r="H775" s="6">
        <v>12</v>
      </c>
      <c r="I775" s="6">
        <f>VENTAS[[#This Row],[Cantidad]]*VENTAS[[#This Row],[Precio Venta]]</f>
        <v>12</v>
      </c>
      <c r="J775" s="6">
        <f>IF(VENTAS[[#This Row],[Nombre del Gestor]]&gt;1,  VENTAS[[#This Row],[Total]]*10%, 0)</f>
        <v>0</v>
      </c>
      <c r="K775" s="6">
        <f>IFERROR(VLOOKUP(VENTAS[[#This Row],[Código del producto Vendido]],STOCK[],16,FALSE)*VENTAS[[#This Row],[Cantidad]] + VLOOKUP(VENTAS[[#This Row],[Código del producto Vendido]],STOCK[],19,FALSE)*VENTAS[[#This Row],[Cantidad]],VENTAS[[#This Row],[Total]])</f>
        <v>7.2090909090909081</v>
      </c>
      <c r="L775" s="6">
        <f>VENTAS[[#This Row],[Total]]-VENTAS[[#This Row],[Comisión 10%]]-VENTAS[[#This Row],[Costo SIN Comision]]</f>
        <v>4.7909090909090919</v>
      </c>
      <c r="M775" s="6"/>
    </row>
    <row r="776" spans="1:13" ht="14" x14ac:dyDescent="0.15">
      <c r="A776" s="22">
        <v>45359</v>
      </c>
      <c r="C776" t="s">
        <v>1205</v>
      </c>
      <c r="E776" t="s">
        <v>1453</v>
      </c>
      <c r="F776" s="2" t="str">
        <f>IFERROR(VLOOKUP(VENTAS[[#This Row],[Código del producto Vendido]],STOCK[],5,FALSE),"-")</f>
        <v>Conjunto Albaricoque</v>
      </c>
      <c r="G776" s="2">
        <v>1</v>
      </c>
      <c r="H776" s="6">
        <v>28</v>
      </c>
      <c r="I776" s="6">
        <f>VENTAS[[#This Row],[Cantidad]]*VENTAS[[#This Row],[Precio Venta]]</f>
        <v>28</v>
      </c>
      <c r="J776" s="6">
        <f>IF(VENTAS[[#This Row],[Nombre del Gestor]]&gt;1,  VENTAS[[#This Row],[Total]]*10%, 0)</f>
        <v>0</v>
      </c>
      <c r="K776" s="6">
        <f>IFERROR(VLOOKUP(VENTAS[[#This Row],[Código del producto Vendido]],STOCK[],16,FALSE)*VENTAS[[#This Row],[Cantidad]] + VLOOKUP(VENTAS[[#This Row],[Código del producto Vendido]],STOCK[],19,FALSE)*VENTAS[[#This Row],[Cantidad]],VENTAS[[#This Row],[Total]])</f>
        <v>13.97</v>
      </c>
      <c r="L776" s="6">
        <f>VENTAS[[#This Row],[Total]]-VENTAS[[#This Row],[Comisión 10%]]-VENTAS[[#This Row],[Costo SIN Comision]]</f>
        <v>14.03</v>
      </c>
      <c r="M776" s="6"/>
    </row>
    <row r="777" spans="1:13" ht="14" x14ac:dyDescent="0.15">
      <c r="A777" s="22">
        <v>45361</v>
      </c>
      <c r="C777" t="s">
        <v>2025</v>
      </c>
      <c r="E777" t="s">
        <v>1098</v>
      </c>
      <c r="F777" s="2" t="str">
        <f>IFERROR(VLOOKUP(VENTAS[[#This Row],[Código del producto Vendido]],STOCK[],5,FALSE),"-")</f>
        <v>Pantalón de corte recto</v>
      </c>
      <c r="G777" s="2">
        <v>1</v>
      </c>
      <c r="H777" s="6">
        <v>25</v>
      </c>
      <c r="I777" s="6">
        <f>VENTAS[[#This Row],[Cantidad]]*VENTAS[[#This Row],[Precio Venta]]</f>
        <v>25</v>
      </c>
      <c r="J777" s="6">
        <f>IF(VENTAS[[#This Row],[Nombre del Gestor]]&gt;1,  VENTAS[[#This Row],[Total]]*10%, 0)</f>
        <v>0</v>
      </c>
      <c r="K777" s="6">
        <f>IFERROR(VLOOKUP(VENTAS[[#This Row],[Código del producto Vendido]],STOCK[],16,FALSE)*VENTAS[[#This Row],[Cantidad]] + VLOOKUP(VENTAS[[#This Row],[Código del producto Vendido]],STOCK[],19,FALSE)*VENTAS[[#This Row],[Cantidad]],VENTAS[[#This Row],[Total]])</f>
        <v>20.78</v>
      </c>
      <c r="L777" s="6">
        <f>VENTAS[[#This Row],[Total]]-VENTAS[[#This Row],[Comisión 10%]]-VENTAS[[#This Row],[Costo SIN Comision]]</f>
        <v>4.2199999999999989</v>
      </c>
      <c r="M777" s="6"/>
    </row>
    <row r="778" spans="1:13" ht="14" x14ac:dyDescent="0.15">
      <c r="A778" s="22">
        <v>45361</v>
      </c>
      <c r="C778" t="s">
        <v>2025</v>
      </c>
      <c r="E778" s="4" t="s">
        <v>1250</v>
      </c>
      <c r="F778" s="2" t="str">
        <f>IFERROR(VLOOKUP(VENTAS[[#This Row],[Código del producto Vendido]],STOCK[],5,FALSE),"-")</f>
        <v>Pantaloneta con abertura y bolsillos</v>
      </c>
      <c r="G778" s="2">
        <v>1</v>
      </c>
      <c r="H778" s="6">
        <v>23</v>
      </c>
      <c r="I778" s="6">
        <f>VENTAS[[#This Row],[Cantidad]]*VENTAS[[#This Row],[Precio Venta]]</f>
        <v>23</v>
      </c>
      <c r="J778" s="6">
        <f>IF(VENTAS[[#This Row],[Nombre del Gestor]]&gt;1,  VENTAS[[#This Row],[Total]]*10%, 0)</f>
        <v>0</v>
      </c>
      <c r="K778" s="6">
        <f>IFERROR(VLOOKUP(VENTAS[[#This Row],[Código del producto Vendido]],STOCK[],16,FALSE)*VENTAS[[#This Row],[Cantidad]] + VLOOKUP(VENTAS[[#This Row],[Código del producto Vendido]],STOCK[],19,FALSE)*VENTAS[[#This Row],[Cantidad]],VENTAS[[#This Row],[Total]])</f>
        <v>14.22</v>
      </c>
      <c r="L778" s="6">
        <f>VENTAS[[#This Row],[Total]]-VENTAS[[#This Row],[Comisión 10%]]-VENTAS[[#This Row],[Costo SIN Comision]]</f>
        <v>8.7799999999999994</v>
      </c>
      <c r="M778" s="6"/>
    </row>
    <row r="779" spans="1:13" ht="14" x14ac:dyDescent="0.15">
      <c r="A779" s="22">
        <v>45363</v>
      </c>
      <c r="E779" s="4" t="s">
        <v>1301</v>
      </c>
      <c r="F779" s="2" t="str">
        <f>IFERROR(VLOOKUP(VENTAS[[#This Row],[Código del producto Vendido]],STOCK[],5,FALSE),"-")</f>
        <v>Pantalón alto de bajo elegante</v>
      </c>
      <c r="G779" s="2">
        <v>2</v>
      </c>
      <c r="H779" s="6">
        <v>32</v>
      </c>
      <c r="I779" s="6">
        <f>VENTAS[[#This Row],[Cantidad]]*VENTAS[[#This Row],[Precio Venta]]</f>
        <v>64</v>
      </c>
      <c r="J779" s="6">
        <f>IF(VENTAS[[#This Row],[Nombre del Gestor]]&gt;1,  VENTAS[[#This Row],[Total]]*10%, 0)</f>
        <v>0</v>
      </c>
      <c r="K779" s="6">
        <f>IFERROR(VLOOKUP(VENTAS[[#This Row],[Código del producto Vendido]],STOCK[],16,FALSE)*VENTAS[[#This Row],[Cantidad]] + VLOOKUP(VENTAS[[#This Row],[Código del producto Vendido]],STOCK[],19,FALSE)*VENTAS[[#This Row],[Cantidad]],VENTAS[[#This Row],[Total]])</f>
        <v>32.379999999999995</v>
      </c>
      <c r="L779" s="6">
        <f>VENTAS[[#This Row],[Total]]-VENTAS[[#This Row],[Comisión 10%]]-VENTAS[[#This Row],[Costo SIN Comision]]</f>
        <v>31.620000000000005</v>
      </c>
      <c r="M779" s="6"/>
    </row>
    <row r="780" spans="1:13" ht="14" x14ac:dyDescent="0.15">
      <c r="A780" s="22">
        <v>45364</v>
      </c>
      <c r="E780" t="s">
        <v>1464</v>
      </c>
      <c r="F780" s="2" t="str">
        <f>IFERROR(VLOOKUP(VENTAS[[#This Row],[Código del producto Vendido]],STOCK[],5,FALSE),"-")</f>
        <v>Jean Mom con bajo descosido</v>
      </c>
      <c r="G780" s="2">
        <v>1</v>
      </c>
      <c r="H780" s="6">
        <v>30</v>
      </c>
      <c r="I780" s="6">
        <f>VENTAS[[#This Row],[Cantidad]]*VENTAS[[#This Row],[Precio Venta]]</f>
        <v>30</v>
      </c>
      <c r="J780" s="6">
        <f>IF(VENTAS[[#This Row],[Nombre del Gestor]]&gt;1,  VENTAS[[#This Row],[Total]]*10%, 0)</f>
        <v>0</v>
      </c>
      <c r="K780" s="6">
        <f>IFERROR(VLOOKUP(VENTAS[[#This Row],[Código del producto Vendido]],STOCK[],16,FALSE)*VENTAS[[#This Row],[Cantidad]] + VLOOKUP(VENTAS[[#This Row],[Código del producto Vendido]],STOCK[],19,FALSE)*VENTAS[[#This Row],[Cantidad]],VENTAS[[#This Row],[Total]])</f>
        <v>20.5</v>
      </c>
      <c r="L780" s="6">
        <f>VENTAS[[#This Row],[Total]]-VENTAS[[#This Row],[Comisión 10%]]-VENTAS[[#This Row],[Costo SIN Comision]]</f>
        <v>9.5</v>
      </c>
      <c r="M780" s="6"/>
    </row>
    <row r="781" spans="1:13" ht="14" x14ac:dyDescent="0.15">
      <c r="A781" s="22">
        <v>45365</v>
      </c>
      <c r="E781" t="s">
        <v>1253</v>
      </c>
      <c r="F781" s="2" t="str">
        <f>IFERROR(VLOOKUP(VENTAS[[#This Row],[Código del producto Vendido]],STOCK[],5,FALSE),"-")</f>
        <v>Jean MOM con rotos</v>
      </c>
      <c r="G781" s="2">
        <v>1</v>
      </c>
      <c r="H781" s="6">
        <v>32</v>
      </c>
      <c r="I781" s="6">
        <f>VENTAS[[#This Row],[Cantidad]]*VENTAS[[#This Row],[Precio Venta]]</f>
        <v>32</v>
      </c>
      <c r="J781" s="6">
        <f>IF(VENTAS[[#This Row],[Nombre del Gestor]]&gt;1,  VENTAS[[#This Row],[Total]]*10%, 0)</f>
        <v>0</v>
      </c>
      <c r="K781" s="6">
        <f>IFERROR(VLOOKUP(VENTAS[[#This Row],[Código del producto Vendido]],STOCK[],16,FALSE)*VENTAS[[#This Row],[Cantidad]] + VLOOKUP(VENTAS[[#This Row],[Código del producto Vendido]],STOCK[],19,FALSE)*VENTAS[[#This Row],[Cantidad]],VENTAS[[#This Row],[Total]])</f>
        <v>20</v>
      </c>
      <c r="L781" s="6">
        <f>VENTAS[[#This Row],[Total]]-VENTAS[[#This Row],[Comisión 10%]]-VENTAS[[#This Row],[Costo SIN Comision]]</f>
        <v>12</v>
      </c>
      <c r="M781" s="6"/>
    </row>
    <row r="782" spans="1:13" ht="14" x14ac:dyDescent="0.15">
      <c r="A782" s="22">
        <v>45366</v>
      </c>
      <c r="D782" t="s">
        <v>2045</v>
      </c>
      <c r="E782" t="s">
        <v>580</v>
      </c>
      <c r="F782" s="2" t="str">
        <f>IFERROR(VLOOKUP(VENTAS[[#This Row],[Código del producto Vendido]],STOCK[],5,FALSE),"-")</f>
        <v>Bibiki niñita Pez</v>
      </c>
      <c r="G782" s="2">
        <v>1</v>
      </c>
      <c r="H782" s="6">
        <v>18</v>
      </c>
      <c r="I782" s="6">
        <f>VENTAS[[#This Row],[Cantidad]]*VENTAS[[#This Row],[Precio Venta]]</f>
        <v>18</v>
      </c>
      <c r="J782" s="6">
        <f>IF(VENTAS[[#This Row],[Nombre del Gestor]]&gt;1,  VENTAS[[#This Row],[Total]]*10%, 0)</f>
        <v>1.8</v>
      </c>
      <c r="K782" s="6">
        <f>IFERROR(VLOOKUP(VENTAS[[#This Row],[Código del producto Vendido]],STOCK[],16,FALSE)*VENTAS[[#This Row],[Cantidad]] + VLOOKUP(VENTAS[[#This Row],[Código del producto Vendido]],STOCK[],19,FALSE)*VENTAS[[#This Row],[Cantidad]],VENTAS[[#This Row],[Total]])</f>
        <v>11.09888888888889</v>
      </c>
      <c r="L782" s="6">
        <f>VENTAS[[#This Row],[Total]]-VENTAS[[#This Row],[Comisión 10%]]-VENTAS[[#This Row],[Costo SIN Comision]]</f>
        <v>5.1011111111111092</v>
      </c>
      <c r="M782" s="6"/>
    </row>
    <row r="783" spans="1:13" ht="14" x14ac:dyDescent="0.15">
      <c r="A783" s="22">
        <v>45367</v>
      </c>
      <c r="D783" s="4" t="s">
        <v>2045</v>
      </c>
      <c r="E783" s="4" t="s">
        <v>1253</v>
      </c>
      <c r="F783" s="2" t="str">
        <f>IFERROR(VLOOKUP(VENTAS[[#This Row],[Código del producto Vendido]],STOCK[],5,FALSE),"-")</f>
        <v>Jean MOM con rotos</v>
      </c>
      <c r="G783" s="2">
        <v>1</v>
      </c>
      <c r="H783" s="6">
        <v>32</v>
      </c>
      <c r="I783" s="6">
        <f>VENTAS[[#This Row],[Cantidad]]*VENTAS[[#This Row],[Precio Venta]]</f>
        <v>32</v>
      </c>
      <c r="J783" s="6">
        <f>IF(VENTAS[[#This Row],[Nombre del Gestor]]&gt;1,  VENTAS[[#This Row],[Total]]*10%, 0)</f>
        <v>3.2</v>
      </c>
      <c r="K783" s="6">
        <f>IFERROR(VLOOKUP(VENTAS[[#This Row],[Código del producto Vendido]],STOCK[],16,FALSE)*VENTAS[[#This Row],[Cantidad]] + VLOOKUP(VENTAS[[#This Row],[Código del producto Vendido]],STOCK[],19,FALSE)*VENTAS[[#This Row],[Cantidad]],VENTAS[[#This Row],[Total]])</f>
        <v>20</v>
      </c>
      <c r="L783" s="6">
        <f>VENTAS[[#This Row],[Total]]-VENTAS[[#This Row],[Comisión 10%]]-VENTAS[[#This Row],[Costo SIN Comision]]</f>
        <v>8.8000000000000007</v>
      </c>
      <c r="M783" s="6"/>
    </row>
    <row r="784" spans="1:13" ht="14" x14ac:dyDescent="0.15">
      <c r="A784" s="22">
        <v>45368</v>
      </c>
      <c r="D784" s="4" t="s">
        <v>2045</v>
      </c>
      <c r="E784" t="s">
        <v>1106</v>
      </c>
      <c r="F784" s="2" t="str">
        <f>IFERROR(VLOOKUP(VENTAS[[#This Row],[Código del producto Vendido]],STOCK[],5,FALSE),"-")</f>
        <v>Jean ajustado Claro</v>
      </c>
      <c r="G784" s="2">
        <v>1</v>
      </c>
      <c r="H784" s="6">
        <v>32</v>
      </c>
      <c r="I784" s="6">
        <f>VENTAS[[#This Row],[Cantidad]]*VENTAS[[#This Row],[Precio Venta]]</f>
        <v>32</v>
      </c>
      <c r="J784" s="6">
        <f>IF(VENTAS[[#This Row],[Nombre del Gestor]]&gt;1,  VENTAS[[#This Row],[Total]]*10%, 0)</f>
        <v>3.2</v>
      </c>
      <c r="K784" s="6">
        <f>IFERROR(VLOOKUP(VENTAS[[#This Row],[Código del producto Vendido]],STOCK[],16,FALSE)*VENTAS[[#This Row],[Cantidad]] + VLOOKUP(VENTAS[[#This Row],[Código del producto Vendido]],STOCK[],19,FALSE)*VENTAS[[#This Row],[Cantidad]],VENTAS[[#This Row],[Total]])</f>
        <v>23.79</v>
      </c>
      <c r="L784" s="6">
        <f>VENTAS[[#This Row],[Total]]-VENTAS[[#This Row],[Comisión 10%]]-VENTAS[[#This Row],[Costo SIN Comision]]</f>
        <v>5.0100000000000016</v>
      </c>
      <c r="M784" s="6"/>
    </row>
    <row r="785" spans="1:13" ht="14" x14ac:dyDescent="0.15">
      <c r="A785" s="23">
        <v>45366</v>
      </c>
      <c r="E785" s="4" t="s">
        <v>1244</v>
      </c>
      <c r="F785" s="2" t="str">
        <f>IFERROR(VLOOKUP(VENTAS[[#This Row],[Código del producto Vendido]],STOCK[],5,FALSE),"-")</f>
        <v>Camiseta acanalada oblicua</v>
      </c>
      <c r="G785" s="2">
        <v>1</v>
      </c>
      <c r="H785" s="6">
        <v>12</v>
      </c>
      <c r="I785" s="6">
        <f>VENTAS[[#This Row],[Cantidad]]*VENTAS[[#This Row],[Precio Venta]]</f>
        <v>12</v>
      </c>
      <c r="J785" s="6">
        <f>IF(VENTAS[[#This Row],[Nombre del Gestor]]&gt;1,  VENTAS[[#This Row],[Total]]*10%, 0)</f>
        <v>0</v>
      </c>
      <c r="K785" s="6">
        <f>IFERROR(VLOOKUP(VENTAS[[#This Row],[Código del producto Vendido]],STOCK[],16,FALSE)*VENTAS[[#This Row],[Cantidad]] + VLOOKUP(VENTAS[[#This Row],[Código del producto Vendido]],STOCK[],19,FALSE)*VENTAS[[#This Row],[Cantidad]],VENTAS[[#This Row],[Total]])</f>
        <v>9</v>
      </c>
      <c r="L785" s="6">
        <f>VENTAS[[#This Row],[Total]]-VENTAS[[#This Row],[Comisión 10%]]-VENTAS[[#This Row],[Costo SIN Comision]]</f>
        <v>3</v>
      </c>
      <c r="M785" s="6"/>
    </row>
    <row r="786" spans="1:13" ht="14" x14ac:dyDescent="0.15">
      <c r="A786" s="23">
        <v>45367</v>
      </c>
      <c r="E786" s="4" t="s">
        <v>1110</v>
      </c>
      <c r="F786" s="2" t="str">
        <f>IFERROR(VLOOKUP(VENTAS[[#This Row],[Código del producto Vendido]],STOCK[],5,FALSE),"-")</f>
        <v>Short de mezclilla suave con cinturón</v>
      </c>
      <c r="G786" s="2">
        <v>1</v>
      </c>
      <c r="H786" s="6">
        <v>19</v>
      </c>
      <c r="I786" s="6">
        <f>VENTAS[[#This Row],[Cantidad]]*VENTAS[[#This Row],[Precio Venta]]</f>
        <v>19</v>
      </c>
      <c r="J786" s="6">
        <f>IF(VENTAS[[#This Row],[Nombre del Gestor]]&gt;1,  VENTAS[[#This Row],[Total]]*10%, 0)</f>
        <v>0</v>
      </c>
      <c r="K786" s="6">
        <f>IFERROR(VLOOKUP(VENTAS[[#This Row],[Código del producto Vendido]],STOCK[],16,FALSE)*VENTAS[[#This Row],[Cantidad]] + VLOOKUP(VENTAS[[#This Row],[Código del producto Vendido]],STOCK[],19,FALSE)*VENTAS[[#This Row],[Cantidad]],VENTAS[[#This Row],[Total]])</f>
        <v>11</v>
      </c>
      <c r="L786" s="6">
        <f>VENTAS[[#This Row],[Total]]-VENTAS[[#This Row],[Comisión 10%]]-VENTAS[[#This Row],[Costo SIN Comision]]</f>
        <v>8</v>
      </c>
      <c r="M786" s="6"/>
    </row>
    <row r="787" spans="1:13" ht="14" x14ac:dyDescent="0.15">
      <c r="A787" s="23">
        <v>45368</v>
      </c>
      <c r="E787" s="4" t="s">
        <v>1304</v>
      </c>
      <c r="F787" s="2" t="str">
        <f>IFERROR(VLOOKUP(VENTAS[[#This Row],[Código del producto Vendido]],STOCK[],5,FALSE),"-")</f>
        <v>Bermuda negra denim</v>
      </c>
      <c r="G787" s="2">
        <v>1</v>
      </c>
      <c r="H787" s="6">
        <v>20</v>
      </c>
      <c r="I787" s="6">
        <f>VENTAS[[#This Row],[Cantidad]]*VENTAS[[#This Row],[Precio Venta]]</f>
        <v>20</v>
      </c>
      <c r="J787" s="6">
        <f>IF(VENTAS[[#This Row],[Nombre del Gestor]]&gt;1,  VENTAS[[#This Row],[Total]]*10%, 0)</f>
        <v>0</v>
      </c>
      <c r="K787" s="6">
        <f>IFERROR(VLOOKUP(VENTAS[[#This Row],[Código del producto Vendido]],STOCK[],16,FALSE)*VENTAS[[#This Row],[Cantidad]] + VLOOKUP(VENTAS[[#This Row],[Código del producto Vendido]],STOCK[],19,FALSE)*VENTAS[[#This Row],[Cantidad]],VENTAS[[#This Row],[Total]])</f>
        <v>17</v>
      </c>
      <c r="L787" s="6">
        <f>VENTAS[[#This Row],[Total]]-VENTAS[[#This Row],[Comisión 10%]]-VENTAS[[#This Row],[Costo SIN Comision]]</f>
        <v>3</v>
      </c>
      <c r="M787" s="6"/>
    </row>
    <row r="788" spans="1:13" ht="14" x14ac:dyDescent="0.15">
      <c r="A788" s="23">
        <v>45369</v>
      </c>
      <c r="E788" t="s">
        <v>1339</v>
      </c>
      <c r="F788" s="2" t="str">
        <f>IFERROR(VLOOKUP(VENTAS[[#This Row],[Código del producto Vendido]],STOCK[],5,FALSE),"-")</f>
        <v>Pantalón acampanado Blanco</v>
      </c>
      <c r="G788" s="2">
        <v>1</v>
      </c>
      <c r="H788" s="6">
        <v>28</v>
      </c>
      <c r="I788" s="6">
        <f>VENTAS[[#This Row],[Cantidad]]*VENTAS[[#This Row],[Precio Venta]]</f>
        <v>28</v>
      </c>
      <c r="J788" s="6">
        <f>IF(VENTAS[[#This Row],[Nombre del Gestor]]&gt;1,  VENTAS[[#This Row],[Total]]*10%, 0)</f>
        <v>0</v>
      </c>
      <c r="K788" s="6">
        <f>IFERROR(VLOOKUP(VENTAS[[#This Row],[Código del producto Vendido]],STOCK[],16,FALSE)*VENTAS[[#This Row],[Cantidad]] + VLOOKUP(VENTAS[[#This Row],[Código del producto Vendido]],STOCK[],19,FALSE)*VENTAS[[#This Row],[Cantidad]],VENTAS[[#This Row],[Total]])</f>
        <v>16.5</v>
      </c>
      <c r="L788" s="6">
        <f>VENTAS[[#This Row],[Total]]-VENTAS[[#This Row],[Comisión 10%]]-VENTAS[[#This Row],[Costo SIN Comision]]</f>
        <v>11.5</v>
      </c>
      <c r="M788" s="6"/>
    </row>
    <row r="789" spans="1:13" ht="42" x14ac:dyDescent="0.15">
      <c r="E789" s="4" t="s">
        <v>1741</v>
      </c>
      <c r="F789" s="2" t="str">
        <f>IFERROR(VLOOKUP(VENTAS[[#This Row],[Código del producto Vendido]],STOCK[],5,FALSE),"-")</f>
        <v xml:space="preserve">Traje de baño blanco sexy </v>
      </c>
      <c r="G789" s="2">
        <v>1</v>
      </c>
      <c r="H789" s="6">
        <v>20</v>
      </c>
      <c r="I789" s="6">
        <f>VENTAS[[#This Row],[Cantidad]]*VENTAS[[#This Row],[Precio Venta]]</f>
        <v>20</v>
      </c>
      <c r="J789" s="6">
        <f>IF(VENTAS[[#This Row],[Nombre del Gestor]]&gt;1,  VENTAS[[#This Row],[Total]]*10%, 0)</f>
        <v>0</v>
      </c>
      <c r="K789" s="6">
        <f>IFERROR(VLOOKUP(VENTAS[[#This Row],[Código del producto Vendido]],STOCK[],16,FALSE)*VENTAS[[#This Row],[Cantidad]] + VLOOKUP(VENTAS[[#This Row],[Código del producto Vendido]],STOCK[],19,FALSE)*VENTAS[[#This Row],[Cantidad]],VENTAS[[#This Row],[Total]])</f>
        <v>9.5882352941176467</v>
      </c>
      <c r="L789" s="6">
        <f>VENTAS[[#This Row],[Total]]-VENTAS[[#This Row],[Comisión 10%]]-VENTAS[[#This Row],[Costo SIN Comision]]</f>
        <v>10.411764705882353</v>
      </c>
      <c r="M789" s="5" t="s">
        <v>2047</v>
      </c>
    </row>
    <row r="790" spans="1:13" ht="14" x14ac:dyDescent="0.15">
      <c r="C790" s="4" t="s">
        <v>237</v>
      </c>
      <c r="E790" s="4" t="s">
        <v>1745</v>
      </c>
      <c r="F790" s="2" t="str">
        <f>IFERROR(VLOOKUP(VENTAS[[#This Row],[Código del producto Vendido]],STOCK[],5,FALSE),"-")</f>
        <v>Chaleco de traje Blanco</v>
      </c>
      <c r="G790" s="2">
        <v>1</v>
      </c>
      <c r="H790" s="6">
        <v>25</v>
      </c>
      <c r="I790" s="6">
        <f>VENTAS[[#This Row],[Cantidad]]*VENTAS[[#This Row],[Precio Venta]]</f>
        <v>25</v>
      </c>
      <c r="J790" s="6">
        <f>IF(VENTAS[[#This Row],[Nombre del Gestor]]&gt;1,  VENTAS[[#This Row],[Total]]*10%, 0)</f>
        <v>0</v>
      </c>
      <c r="K790" s="6">
        <f>IFERROR(VLOOKUP(VENTAS[[#This Row],[Código del producto Vendido]],STOCK[],16,FALSE)*VENTAS[[#This Row],[Cantidad]] + VLOOKUP(VENTAS[[#This Row],[Código del producto Vendido]],STOCK[],19,FALSE)*VENTAS[[#This Row],[Cantidad]],VENTAS[[#This Row],[Total]])</f>
        <v>17.941176470588236</v>
      </c>
      <c r="L790" s="6">
        <f>VENTAS[[#This Row],[Total]]-VENTAS[[#This Row],[Comisión 10%]]-VENTAS[[#This Row],[Costo SIN Comision]]</f>
        <v>7.0588235294117645</v>
      </c>
      <c r="M790" s="6"/>
    </row>
    <row r="791" spans="1:13" ht="14" x14ac:dyDescent="0.15">
      <c r="E791" s="4" t="s">
        <v>1455</v>
      </c>
      <c r="F791" s="2" t="str">
        <f>IFERROR(VLOOKUP(VENTAS[[#This Row],[Código del producto Vendido]],STOCK[],5,FALSE),"-")</f>
        <v>Conjunto Beis</v>
      </c>
      <c r="G791" s="2">
        <v>1</v>
      </c>
      <c r="H791" s="6">
        <v>28</v>
      </c>
      <c r="I791" s="6">
        <f>VENTAS[[#This Row],[Cantidad]]*VENTAS[[#This Row],[Precio Venta]]</f>
        <v>28</v>
      </c>
      <c r="J791" s="6">
        <f>IF(VENTAS[[#This Row],[Nombre del Gestor]]&gt;1,  VENTAS[[#This Row],[Total]]*10%, 0)</f>
        <v>0</v>
      </c>
      <c r="K791" s="6">
        <f>IFERROR(VLOOKUP(VENTAS[[#This Row],[Código del producto Vendido]],STOCK[],16,FALSE)*VENTAS[[#This Row],[Cantidad]] + VLOOKUP(VENTAS[[#This Row],[Código del producto Vendido]],STOCK[],19,FALSE)*VENTAS[[#This Row],[Cantidad]],VENTAS[[#This Row],[Total]])</f>
        <v>16.7</v>
      </c>
      <c r="L791" s="6">
        <f>VENTAS[[#This Row],[Total]]-VENTAS[[#This Row],[Comisión 10%]]-VENTAS[[#This Row],[Costo SIN Comision]]</f>
        <v>11.3</v>
      </c>
      <c r="M791" s="6"/>
    </row>
    <row r="792" spans="1:13" ht="14" x14ac:dyDescent="0.15">
      <c r="E792" s="4" t="s">
        <v>1426</v>
      </c>
      <c r="F792" s="2" t="str">
        <f>IFERROR(VLOOKUP(VENTAS[[#This Row],[Código del producto Vendido]],STOCK[],5,FALSE),"-")</f>
        <v>Vestido Tarsha</v>
      </c>
      <c r="G792" s="2">
        <v>1</v>
      </c>
      <c r="H792" s="6">
        <v>27</v>
      </c>
      <c r="I792" s="6">
        <f>VENTAS[[#This Row],[Cantidad]]*VENTAS[[#This Row],[Precio Venta]]</f>
        <v>27</v>
      </c>
      <c r="J792" s="6">
        <f>IF(VENTAS[[#This Row],[Nombre del Gestor]]&gt;1,  VENTAS[[#This Row],[Total]]*10%, 0)</f>
        <v>0</v>
      </c>
      <c r="K792" s="6">
        <f>IFERROR(VLOOKUP(VENTAS[[#This Row],[Código del producto Vendido]],STOCK[],16,FALSE)*VENTAS[[#This Row],[Cantidad]] + VLOOKUP(VENTAS[[#This Row],[Código del producto Vendido]],STOCK[],19,FALSE)*VENTAS[[#This Row],[Cantidad]],VENTAS[[#This Row],[Total]])</f>
        <v>13.97</v>
      </c>
      <c r="L792" s="6">
        <f>VENTAS[[#This Row],[Total]]-VENTAS[[#This Row],[Comisión 10%]]-VENTAS[[#This Row],[Costo SIN Comision]]</f>
        <v>13.03</v>
      </c>
      <c r="M792" s="6"/>
    </row>
    <row r="793" spans="1:13" ht="14" x14ac:dyDescent="0.15">
      <c r="E793" s="4" t="s">
        <v>1427</v>
      </c>
      <c r="F793" s="2" t="str">
        <f>IFERROR(VLOOKUP(VENTAS[[#This Row],[Código del producto Vendido]],STOCK[],5,FALSE),"-")</f>
        <v>Vestido Tarsha</v>
      </c>
      <c r="G793" s="2">
        <v>1</v>
      </c>
      <c r="H793" s="6">
        <v>27</v>
      </c>
      <c r="I793" s="6">
        <f>VENTAS[[#This Row],[Cantidad]]*VENTAS[[#This Row],[Precio Venta]]</f>
        <v>27</v>
      </c>
      <c r="J793" s="6">
        <f>IF(VENTAS[[#This Row],[Nombre del Gestor]]&gt;1,  VENTAS[[#This Row],[Total]]*10%, 0)</f>
        <v>0</v>
      </c>
      <c r="K793" s="6">
        <f>IFERROR(VLOOKUP(VENTAS[[#This Row],[Código del producto Vendido]],STOCK[],16,FALSE)*VENTAS[[#This Row],[Cantidad]] + VLOOKUP(VENTAS[[#This Row],[Código del producto Vendido]],STOCK[],19,FALSE)*VENTAS[[#This Row],[Cantidad]],VENTAS[[#This Row],[Total]])</f>
        <v>13.97</v>
      </c>
      <c r="L793" s="6">
        <f>VENTAS[[#This Row],[Total]]-VENTAS[[#This Row],[Comisión 10%]]-VENTAS[[#This Row],[Costo SIN Comision]]</f>
        <v>13.03</v>
      </c>
      <c r="M793" s="6"/>
    </row>
    <row r="794" spans="1:13" ht="14" x14ac:dyDescent="0.15">
      <c r="A794" s="23">
        <v>45363</v>
      </c>
      <c r="D794" s="4" t="s">
        <v>2045</v>
      </c>
      <c r="E794" s="4" t="s">
        <v>1720</v>
      </c>
      <c r="F794" s="2" t="str">
        <f>IFERROR(VLOOKUP(VENTAS[[#This Row],[Código del producto Vendido]],STOCK[],5,FALSE),"-")</f>
        <v>Pasador de cabello en forma de lazo</v>
      </c>
      <c r="G794" s="2">
        <v>1</v>
      </c>
      <c r="H794" s="6">
        <v>3</v>
      </c>
      <c r="I794" s="6">
        <f>VENTAS[[#This Row],[Cantidad]]*VENTAS[[#This Row],[Precio Venta]]</f>
        <v>3</v>
      </c>
      <c r="J794" s="6">
        <f>IF(VENTAS[[#This Row],[Nombre del Gestor]]&gt;1,  VENTAS[[#This Row],[Total]]*10%, 0)</f>
        <v>0.30000000000000004</v>
      </c>
      <c r="K794" s="6">
        <f>IFERROR(VLOOKUP(VENTAS[[#This Row],[Código del producto Vendido]],STOCK[],16,FALSE)*VENTAS[[#This Row],[Cantidad]] + VLOOKUP(VENTAS[[#This Row],[Código del producto Vendido]],STOCK[],19,FALSE)*VENTAS[[#This Row],[Cantidad]],VENTAS[[#This Row],[Total]])</f>
        <v>1.7352941176470589</v>
      </c>
      <c r="L794" s="6">
        <f>VENTAS[[#This Row],[Total]]-VENTAS[[#This Row],[Comisión 10%]]-VENTAS[[#This Row],[Costo SIN Comision]]</f>
        <v>0.9647058823529413</v>
      </c>
      <c r="M794" s="6"/>
    </row>
    <row r="795" spans="1:13" ht="14" x14ac:dyDescent="0.15">
      <c r="A795" s="23">
        <v>45363</v>
      </c>
      <c r="D795" s="4" t="s">
        <v>2045</v>
      </c>
      <c r="E795" s="4" t="s">
        <v>1002</v>
      </c>
      <c r="F795" s="2" t="str">
        <f>IFERROR(VLOOKUP(VENTAS[[#This Row],[Código del producto Vendido]],STOCK[],5,FALSE),"-")</f>
        <v>Pezoneras de silicona</v>
      </c>
      <c r="G795" s="2">
        <v>1</v>
      </c>
      <c r="H795" s="6">
        <v>5</v>
      </c>
      <c r="I795" s="6">
        <f>VENTAS[[#This Row],[Cantidad]]*VENTAS[[#This Row],[Precio Venta]]</f>
        <v>5</v>
      </c>
      <c r="J795" s="6">
        <f>IF(VENTAS[[#This Row],[Nombre del Gestor]]&gt;1,  VENTAS[[#This Row],[Total]]*10%, 0)</f>
        <v>0.5</v>
      </c>
      <c r="K795" s="6">
        <f>IFERROR(VLOOKUP(VENTAS[[#This Row],[Código del producto Vendido]],STOCK[],16,FALSE)*VENTAS[[#This Row],[Cantidad]] + VLOOKUP(VENTAS[[#This Row],[Código del producto Vendido]],STOCK[],19,FALSE)*VENTAS[[#This Row],[Cantidad]],VENTAS[[#This Row],[Total]])</f>
        <v>2.0300000000000002</v>
      </c>
      <c r="L795" s="6">
        <f>VENTAS[[#This Row],[Total]]-VENTAS[[#This Row],[Comisión 10%]]-VENTAS[[#This Row],[Costo SIN Comision]]</f>
        <v>2.4699999999999998</v>
      </c>
      <c r="M795" s="6"/>
    </row>
    <row r="796" spans="1:13" ht="14" x14ac:dyDescent="0.15">
      <c r="A796" s="23">
        <v>45367</v>
      </c>
      <c r="E796" s="4" t="s">
        <v>1989</v>
      </c>
      <c r="F796" s="2" t="str">
        <f>IFERROR(VLOOKUP(VENTAS[[#This Row],[Código del producto Vendido]],STOCK[],5,FALSE),"-")</f>
        <v>Jogger afelpado de talle alto (Nuevo)</v>
      </c>
      <c r="G796" s="2">
        <v>1</v>
      </c>
      <c r="H796" s="6">
        <v>22</v>
      </c>
      <c r="I796" s="6">
        <f>VENTAS[[#This Row],[Cantidad]]*VENTAS[[#This Row],[Precio Venta]]</f>
        <v>22</v>
      </c>
      <c r="J796" s="6">
        <f>IF(VENTAS[[#This Row],[Nombre del Gestor]]&gt;1,  VENTAS[[#This Row],[Total]]*10%, 0)</f>
        <v>0</v>
      </c>
      <c r="K796" s="6">
        <f>IFERROR(VLOOKUP(VENTAS[[#This Row],[Código del producto Vendido]],STOCK[],16,FALSE)*VENTAS[[#This Row],[Cantidad]] + VLOOKUP(VENTAS[[#This Row],[Código del producto Vendido]],STOCK[],19,FALSE)*VENTAS[[#This Row],[Cantidad]],VENTAS[[#This Row],[Total]])</f>
        <v>0</v>
      </c>
      <c r="L796" s="6">
        <f>VENTAS[[#This Row],[Total]]-VENTAS[[#This Row],[Comisión 10%]]-VENTAS[[#This Row],[Costo SIN Comision]]</f>
        <v>22</v>
      </c>
      <c r="M796" s="5" t="s">
        <v>2220</v>
      </c>
    </row>
    <row r="797" spans="1:13" ht="14" x14ac:dyDescent="0.15">
      <c r="A797" s="23">
        <v>45367</v>
      </c>
      <c r="D797" s="4" t="s">
        <v>1497</v>
      </c>
      <c r="E797" s="4" t="s">
        <v>1396</v>
      </c>
      <c r="F797" s="2" t="str">
        <f>IFERROR(VLOOKUP(VENTAS[[#This Row],[Código del producto Vendido]],STOCK[],5,FALSE),"-")</f>
        <v>Sandalias de tiras</v>
      </c>
      <c r="G797" s="2">
        <v>1</v>
      </c>
      <c r="H797" s="6">
        <v>25</v>
      </c>
      <c r="I797" s="6">
        <f>VENTAS[[#This Row],[Cantidad]]*VENTAS[[#This Row],[Precio Venta]]</f>
        <v>25</v>
      </c>
      <c r="J797" s="6">
        <f>IF(VENTAS[[#This Row],[Nombre del Gestor]]&gt;1,  VENTAS[[#This Row],[Total]]*10%, 0)</f>
        <v>2.5</v>
      </c>
      <c r="K797" s="6">
        <f>IFERROR(VLOOKUP(VENTAS[[#This Row],[Código del producto Vendido]],STOCK[],16,FALSE)*VENTAS[[#This Row],[Cantidad]] + VLOOKUP(VENTAS[[#This Row],[Código del producto Vendido]],STOCK[],19,FALSE)*VENTAS[[#This Row],[Cantidad]],VENTAS[[#This Row],[Total]])</f>
        <v>14</v>
      </c>
      <c r="L797" s="6">
        <f>VENTAS[[#This Row],[Total]]-VENTAS[[#This Row],[Comisión 10%]]-VENTAS[[#This Row],[Costo SIN Comision]]</f>
        <v>8.5</v>
      </c>
      <c r="M797" s="6"/>
    </row>
    <row r="798" spans="1:13" ht="14" x14ac:dyDescent="0.15">
      <c r="A798" s="23">
        <v>45371</v>
      </c>
      <c r="C798" s="4" t="s">
        <v>2049</v>
      </c>
      <c r="D798" s="4" t="s">
        <v>993</v>
      </c>
      <c r="E798" s="4" t="s">
        <v>1749</v>
      </c>
      <c r="F798" s="2" t="str">
        <f>IFERROR(VLOOKUP(VENTAS[[#This Row],[Código del producto Vendido]],STOCK[],5,FALSE),"-")</f>
        <v>Chaleco de traje Crema</v>
      </c>
      <c r="G798" s="2">
        <v>1</v>
      </c>
      <c r="H798" s="6">
        <v>25</v>
      </c>
      <c r="I798" s="6">
        <f>VENTAS[[#This Row],[Cantidad]]*VENTAS[[#This Row],[Precio Venta]]</f>
        <v>25</v>
      </c>
      <c r="J798" s="6">
        <f>IF(VENTAS[[#This Row],[Nombre del Gestor]]&gt;1,  VENTAS[[#This Row],[Total]]*10%, 0)</f>
        <v>2.5</v>
      </c>
      <c r="K798" s="6">
        <f>IFERROR(VLOOKUP(VENTAS[[#This Row],[Código del producto Vendido]],STOCK[],16,FALSE)*VENTAS[[#This Row],[Cantidad]] + VLOOKUP(VENTAS[[#This Row],[Código del producto Vendido]],STOCK[],19,FALSE)*VENTAS[[#This Row],[Cantidad]],VENTAS[[#This Row],[Total]])</f>
        <v>17.941176470588236</v>
      </c>
      <c r="L798" s="6">
        <f>VENTAS[[#This Row],[Total]]-VENTAS[[#This Row],[Comisión 10%]]-VENTAS[[#This Row],[Costo SIN Comision]]</f>
        <v>4.5588235294117645</v>
      </c>
      <c r="M798" s="6"/>
    </row>
    <row r="799" spans="1:13" ht="14" x14ac:dyDescent="0.15">
      <c r="A799" s="23">
        <v>45372</v>
      </c>
      <c r="C799" s="4" t="s">
        <v>2048</v>
      </c>
      <c r="E799" s="4" t="s">
        <v>1416</v>
      </c>
      <c r="F799" s="2" t="str">
        <f>IFERROR(VLOOKUP(VENTAS[[#This Row],[Código del producto Vendido]],STOCK[],5,FALSE),"-")</f>
        <v xml:space="preserve">Vestido camisero con estampado floral </v>
      </c>
      <c r="G799" s="2">
        <v>1</v>
      </c>
      <c r="H799" s="6">
        <v>35</v>
      </c>
      <c r="I799" s="6">
        <f>VENTAS[[#This Row],[Cantidad]]*VENTAS[[#This Row],[Precio Venta]]</f>
        <v>35</v>
      </c>
      <c r="J799" s="6">
        <f>IF(VENTAS[[#This Row],[Nombre del Gestor]]&gt;1,  VENTAS[[#This Row],[Total]]*10%, 0)</f>
        <v>0</v>
      </c>
      <c r="K799" s="6">
        <f>IFERROR(VLOOKUP(VENTAS[[#This Row],[Código del producto Vendido]],STOCK[],16,FALSE)*VENTAS[[#This Row],[Cantidad]] + VLOOKUP(VENTAS[[#This Row],[Código del producto Vendido]],STOCK[],19,FALSE)*VENTAS[[#This Row],[Cantidad]],VENTAS[[#This Row],[Total]])</f>
        <v>14.84</v>
      </c>
      <c r="L799" s="6">
        <f>VENTAS[[#This Row],[Total]]-VENTAS[[#This Row],[Comisión 10%]]-VENTAS[[#This Row],[Costo SIN Comision]]</f>
        <v>20.16</v>
      </c>
      <c r="M799" s="6"/>
    </row>
    <row r="800" spans="1:13" ht="14" x14ac:dyDescent="0.15">
      <c r="A800" s="23">
        <v>45361</v>
      </c>
      <c r="C800" s="4" t="s">
        <v>2025</v>
      </c>
      <c r="E800" s="4" t="s">
        <v>1420</v>
      </c>
      <c r="F800" s="2" t="str">
        <f>IFERROR(VLOOKUP(VENTAS[[#This Row],[Código del producto Vendido]],STOCK[],5,FALSE),"-")</f>
        <v>Vestido largo estampado</v>
      </c>
      <c r="G800" s="2">
        <v>1</v>
      </c>
      <c r="H800" s="6">
        <v>35</v>
      </c>
      <c r="I800" s="6">
        <f>VENTAS[[#This Row],[Cantidad]]*VENTAS[[#This Row],[Precio Venta]]</f>
        <v>35</v>
      </c>
      <c r="J800" s="6">
        <f>IF(VENTAS[[#This Row],[Nombre del Gestor]]&gt;1,  VENTAS[[#This Row],[Total]]*10%, 0)</f>
        <v>0</v>
      </c>
      <c r="K800" s="6">
        <f>IFERROR(VLOOKUP(VENTAS[[#This Row],[Código del producto Vendido]],STOCK[],16,FALSE)*VENTAS[[#This Row],[Cantidad]] + VLOOKUP(VENTAS[[#This Row],[Código del producto Vendido]],STOCK[],19,FALSE)*VENTAS[[#This Row],[Cantidad]],VENTAS[[#This Row],[Total]])</f>
        <v>15.09</v>
      </c>
      <c r="L800" s="6">
        <f>VENTAS[[#This Row],[Total]]-VENTAS[[#This Row],[Comisión 10%]]-VENTAS[[#This Row],[Costo SIN Comision]]</f>
        <v>19.91</v>
      </c>
      <c r="M800" s="6"/>
    </row>
    <row r="801" spans="1:13" ht="14" x14ac:dyDescent="0.15">
      <c r="A801" s="23">
        <v>45372</v>
      </c>
      <c r="C801" s="4" t="s">
        <v>2048</v>
      </c>
      <c r="E801" s="4" t="s">
        <v>1758</v>
      </c>
      <c r="F801" s="2" t="str">
        <f>IFERROR(VLOOKUP(VENTAS[[#This Row],[Código del producto Vendido]],STOCK[],5,FALSE),"-")</f>
        <v>Cinturón básico grueso Negro</v>
      </c>
      <c r="G801" s="2">
        <v>1</v>
      </c>
      <c r="H801" s="6">
        <v>8</v>
      </c>
      <c r="I801" s="6">
        <f>VENTAS[[#This Row],[Cantidad]]*VENTAS[[#This Row],[Precio Venta]]</f>
        <v>8</v>
      </c>
      <c r="J801" s="6">
        <f>IF(VENTAS[[#This Row],[Nombre del Gestor]]&gt;1,  VENTAS[[#This Row],[Total]]*10%, 0)</f>
        <v>0</v>
      </c>
      <c r="K801" s="6">
        <f>IFERROR(VLOOKUP(VENTAS[[#This Row],[Código del producto Vendido]],STOCK[],16,FALSE)*VENTAS[[#This Row],[Cantidad]] + VLOOKUP(VENTAS[[#This Row],[Código del producto Vendido]],STOCK[],19,FALSE)*VENTAS[[#This Row],[Cantidad]],VENTAS[[#This Row],[Total]])</f>
        <v>4.2352941176470589</v>
      </c>
      <c r="L801" s="6">
        <f>VENTAS[[#This Row],[Total]]-VENTAS[[#This Row],[Comisión 10%]]-VENTAS[[#This Row],[Costo SIN Comision]]</f>
        <v>3.7647058823529411</v>
      </c>
      <c r="M801" s="6"/>
    </row>
    <row r="802" spans="1:13" ht="14" x14ac:dyDescent="0.15">
      <c r="A802" s="23">
        <v>45375</v>
      </c>
      <c r="D802" s="4" t="s">
        <v>2045</v>
      </c>
      <c r="E802" s="4" t="s">
        <v>932</v>
      </c>
      <c r="F802" s="2" t="str">
        <f>IFERROR(VLOOKUP(VENTAS[[#This Row],[Código del producto Vendido]],STOCK[],5,FALSE),"-")</f>
        <v>Cobertor de traje de baño</v>
      </c>
      <c r="G802" s="2">
        <v>1</v>
      </c>
      <c r="H802" s="6">
        <v>10</v>
      </c>
      <c r="I802" s="6">
        <f>VENTAS[[#This Row],[Cantidad]]*VENTAS[[#This Row],[Precio Venta]]</f>
        <v>10</v>
      </c>
      <c r="J802" s="6">
        <f>IF(VENTAS[[#This Row],[Nombre del Gestor]]&gt;1,  VENTAS[[#This Row],[Total]]*10%, 0)</f>
        <v>1</v>
      </c>
      <c r="K802" s="6">
        <f>IFERROR(VLOOKUP(VENTAS[[#This Row],[Código del producto Vendido]],STOCK[],16,FALSE)*VENTAS[[#This Row],[Cantidad]] + VLOOKUP(VENTAS[[#This Row],[Código del producto Vendido]],STOCK[],19,FALSE)*VENTAS[[#This Row],[Cantidad]],VENTAS[[#This Row],[Total]])</f>
        <v>4.5220588235294112</v>
      </c>
      <c r="L802" s="6">
        <f>VENTAS[[#This Row],[Total]]-VENTAS[[#This Row],[Comisión 10%]]-VENTAS[[#This Row],[Costo SIN Comision]]</f>
        <v>4.4779411764705888</v>
      </c>
      <c r="M802" s="6"/>
    </row>
    <row r="803" spans="1:13" ht="14" x14ac:dyDescent="0.15">
      <c r="A803" s="23">
        <v>45375</v>
      </c>
      <c r="D803" s="4" t="s">
        <v>2045</v>
      </c>
      <c r="E803" s="4" t="s">
        <v>824</v>
      </c>
      <c r="F803" s="2" t="str">
        <f>IFERROR(VLOOKUP(VENTAS[[#This Row],[Código del producto Vendido]],STOCK[],5,FALSE),"-")</f>
        <v>Set de bikini malva</v>
      </c>
      <c r="G803" s="2">
        <v>1</v>
      </c>
      <c r="H803" s="6">
        <v>15</v>
      </c>
      <c r="I803" s="6">
        <f>VENTAS[[#This Row],[Cantidad]]*VENTAS[[#This Row],[Precio Venta]]</f>
        <v>15</v>
      </c>
      <c r="J803" s="6">
        <f>IF(VENTAS[[#This Row],[Nombre del Gestor]]&gt;1,  VENTAS[[#This Row],[Total]]*10%, 0)</f>
        <v>1.5</v>
      </c>
      <c r="K803" s="6">
        <f>IFERROR(VLOOKUP(VENTAS[[#This Row],[Código del producto Vendido]],STOCK[],16,FALSE)*VENTAS[[#This Row],[Cantidad]] + VLOOKUP(VENTAS[[#This Row],[Código del producto Vendido]],STOCK[],19,FALSE)*VENTAS[[#This Row],[Cantidad]],VENTAS[[#This Row],[Total]])</f>
        <v>9.2222222222222214</v>
      </c>
      <c r="L803" s="6">
        <f>VENTAS[[#This Row],[Total]]-VENTAS[[#This Row],[Comisión 10%]]-VENTAS[[#This Row],[Costo SIN Comision]]</f>
        <v>4.2777777777777786</v>
      </c>
      <c r="M803" s="6"/>
    </row>
    <row r="804" spans="1:13" ht="14" x14ac:dyDescent="0.15">
      <c r="A804" s="23">
        <v>45361</v>
      </c>
      <c r="C804" s="4" t="s">
        <v>2025</v>
      </c>
      <c r="E804" s="4" t="s">
        <v>821</v>
      </c>
      <c r="F804" s="2" t="str">
        <f>IFERROR(VLOOKUP(VENTAS[[#This Row],[Código del producto Vendido]],STOCK[],5,FALSE),"-")</f>
        <v>Blusa atada bohemia</v>
      </c>
      <c r="G804" s="2">
        <v>1</v>
      </c>
      <c r="H804" s="6">
        <v>10</v>
      </c>
      <c r="I804" s="6">
        <f>VENTAS[[#This Row],[Cantidad]]*VENTAS[[#This Row],[Precio Venta]]</f>
        <v>10</v>
      </c>
      <c r="J804" s="6">
        <f>IF(VENTAS[[#This Row],[Nombre del Gestor]]&gt;1,  VENTAS[[#This Row],[Total]]*10%, 0)</f>
        <v>0</v>
      </c>
      <c r="K804" s="6">
        <f>IFERROR(VLOOKUP(VENTAS[[#This Row],[Código del producto Vendido]],STOCK[],16,FALSE)*VENTAS[[#This Row],[Cantidad]] + VLOOKUP(VENTAS[[#This Row],[Código del producto Vendido]],STOCK[],19,FALSE)*VENTAS[[#This Row],[Cantidad]],VENTAS[[#This Row],[Total]])</f>
        <v>8</v>
      </c>
      <c r="L804" s="6">
        <f>VENTAS[[#This Row],[Total]]-VENTAS[[#This Row],[Comisión 10%]]-VENTAS[[#This Row],[Costo SIN Comision]]</f>
        <v>2</v>
      </c>
      <c r="M804" s="6"/>
    </row>
    <row r="805" spans="1:13" ht="14" x14ac:dyDescent="0.15">
      <c r="A805" s="23">
        <v>45376</v>
      </c>
      <c r="D805" s="4" t="s">
        <v>2045</v>
      </c>
      <c r="E805" s="4" t="s">
        <v>677</v>
      </c>
      <c r="F805" s="2" t="str">
        <f>IFERROR(VLOOKUP(VENTAS[[#This Row],[Código del producto Vendido]],STOCK[],5,FALSE),"-")</f>
        <v>Vestido Bohemio</v>
      </c>
      <c r="G805" s="2">
        <v>1</v>
      </c>
      <c r="H805" s="6">
        <v>20</v>
      </c>
      <c r="I805" s="6">
        <f>VENTAS[[#This Row],[Cantidad]]*VENTAS[[#This Row],[Precio Venta]]</f>
        <v>20</v>
      </c>
      <c r="J805" s="6">
        <f>IF(VENTAS[[#This Row],[Nombre del Gestor]]&gt;1,  VENTAS[[#This Row],[Total]]*10%, 0)</f>
        <v>2</v>
      </c>
      <c r="K805" s="6">
        <f>IFERROR(VLOOKUP(VENTAS[[#This Row],[Código del producto Vendido]],STOCK[],16,FALSE)*VENTAS[[#This Row],[Cantidad]] + VLOOKUP(VENTAS[[#This Row],[Código del producto Vendido]],STOCK[],19,FALSE)*VENTAS[[#This Row],[Cantidad]],VENTAS[[#This Row],[Total]])</f>
        <v>12.570555555555554</v>
      </c>
      <c r="L805" s="6">
        <f>VENTAS[[#This Row],[Total]]-VENTAS[[#This Row],[Comisión 10%]]-VENTAS[[#This Row],[Costo SIN Comision]]</f>
        <v>5.4294444444444458</v>
      </c>
      <c r="M805" s="6"/>
    </row>
    <row r="806" spans="1:13" ht="14" x14ac:dyDescent="0.15">
      <c r="A806" s="23">
        <v>45376</v>
      </c>
      <c r="E806" s="4" t="s">
        <v>1408</v>
      </c>
      <c r="F806" s="2" t="str">
        <f>IFERROR(VLOOKUP(VENTAS[[#This Row],[Código del producto Vendido]],STOCK[],5,FALSE),"-")</f>
        <v>Sandalias flip de plataforma Naranja Marca F21</v>
      </c>
      <c r="G806" s="2">
        <v>1</v>
      </c>
      <c r="H806" s="6">
        <v>15</v>
      </c>
      <c r="I806" s="6">
        <f>VENTAS[[#This Row],[Cantidad]]*VENTAS[[#This Row],[Precio Venta]]</f>
        <v>15</v>
      </c>
      <c r="J806" s="6">
        <f>IF(VENTAS[[#This Row],[Nombre del Gestor]]&gt;1,  VENTAS[[#This Row],[Total]]*10%, 0)</f>
        <v>0</v>
      </c>
      <c r="K806" s="6">
        <f>IFERROR(VLOOKUP(VENTAS[[#This Row],[Código del producto Vendido]],STOCK[],16,FALSE)*VENTAS[[#This Row],[Cantidad]] + VLOOKUP(VENTAS[[#This Row],[Código del producto Vendido]],STOCK[],19,FALSE)*VENTAS[[#This Row],[Cantidad]],VENTAS[[#This Row],[Total]])</f>
        <v>9.49</v>
      </c>
      <c r="L806" s="6">
        <f>VENTAS[[#This Row],[Total]]-VENTAS[[#This Row],[Comisión 10%]]-VENTAS[[#This Row],[Costo SIN Comision]]</f>
        <v>5.51</v>
      </c>
      <c r="M806" s="6"/>
    </row>
    <row r="807" spans="1:13" ht="14" x14ac:dyDescent="0.15">
      <c r="A807" s="23">
        <v>45376</v>
      </c>
      <c r="E807" s="4" t="s">
        <v>567</v>
      </c>
      <c r="F807" s="2" t="str">
        <f>IFERROR(VLOOKUP(VENTAS[[#This Row],[Código del producto Vendido]],STOCK[],5,FALSE),"-")</f>
        <v>Pareo pantalón de malla</v>
      </c>
      <c r="G807" s="2">
        <v>1</v>
      </c>
      <c r="H807" s="6">
        <v>15</v>
      </c>
      <c r="I807" s="6">
        <f>VENTAS[[#This Row],[Cantidad]]*VENTAS[[#This Row],[Precio Venta]]</f>
        <v>15</v>
      </c>
      <c r="J807" s="6">
        <f>IF(VENTAS[[#This Row],[Nombre del Gestor]]&gt;1,  VENTAS[[#This Row],[Total]]*10%, 0)</f>
        <v>0</v>
      </c>
      <c r="K807" s="6">
        <f>IFERROR(VLOOKUP(VENTAS[[#This Row],[Código del producto Vendido]],STOCK[],16,FALSE)*VENTAS[[#This Row],[Cantidad]] + VLOOKUP(VENTAS[[#This Row],[Código del producto Vendido]],STOCK[],19,FALSE)*VENTAS[[#This Row],[Cantidad]],VENTAS[[#This Row],[Total]])</f>
        <v>9.3605555555555551</v>
      </c>
      <c r="L807" s="6">
        <f>VENTAS[[#This Row],[Total]]-VENTAS[[#This Row],[Comisión 10%]]-VENTAS[[#This Row],[Costo SIN Comision]]</f>
        <v>5.6394444444444449</v>
      </c>
      <c r="M807" s="6"/>
    </row>
    <row r="808" spans="1:13" ht="14" x14ac:dyDescent="0.15">
      <c r="A808" s="23">
        <v>45376</v>
      </c>
      <c r="E808" s="4" t="s">
        <v>707</v>
      </c>
      <c r="F808" s="2" t="str">
        <f>IFERROR(VLOOKUP(VENTAS[[#This Row],[Código del producto Vendido]],STOCK[],5,FALSE),"-")</f>
        <v>Bikini estampado cebra</v>
      </c>
      <c r="G808" s="2">
        <v>1</v>
      </c>
      <c r="H808" s="6">
        <v>15</v>
      </c>
      <c r="I808" s="6">
        <f>VENTAS[[#This Row],[Cantidad]]*VENTAS[[#This Row],[Precio Venta]]</f>
        <v>15</v>
      </c>
      <c r="J808" s="6">
        <f>IF(VENTAS[[#This Row],[Nombre del Gestor]]&gt;1,  VENTAS[[#This Row],[Total]]*10%, 0)</f>
        <v>0</v>
      </c>
      <c r="K808" s="6">
        <f>IFERROR(VLOOKUP(VENTAS[[#This Row],[Código del producto Vendido]],STOCK[],16,FALSE)*VENTAS[[#This Row],[Cantidad]] + VLOOKUP(VENTAS[[#This Row],[Código del producto Vendido]],STOCK[],19,FALSE)*VENTAS[[#This Row],[Cantidad]],VENTAS[[#This Row],[Total]])</f>
        <v>8.7872222222222227</v>
      </c>
      <c r="L808" s="6">
        <f>VENTAS[[#This Row],[Total]]-VENTAS[[#This Row],[Comisión 10%]]-VENTAS[[#This Row],[Costo SIN Comision]]</f>
        <v>6.2127777777777773</v>
      </c>
      <c r="M808" s="6"/>
    </row>
    <row r="809" spans="1:13" ht="14" x14ac:dyDescent="0.15">
      <c r="A809" s="23">
        <v>45376</v>
      </c>
      <c r="E809" s="4" t="s">
        <v>137</v>
      </c>
      <c r="F809" s="2" t="str">
        <f>IFERROR(VLOOKUP(VENTAS[[#This Row],[Código del producto Vendido]],STOCK[],5,FALSE),"-")</f>
        <v>Vestido Bohemio</v>
      </c>
      <c r="G809" s="2">
        <v>1</v>
      </c>
      <c r="H809" s="6">
        <v>25</v>
      </c>
      <c r="I809" s="6">
        <f>VENTAS[[#This Row],[Cantidad]]*VENTAS[[#This Row],[Precio Venta]]</f>
        <v>25</v>
      </c>
      <c r="J809" s="6">
        <f>IF(VENTAS[[#This Row],[Nombre del Gestor]]&gt;1,  VENTAS[[#This Row],[Total]]*10%, 0)</f>
        <v>0</v>
      </c>
      <c r="K809" s="6">
        <f>IFERROR(VLOOKUP(VENTAS[[#This Row],[Código del producto Vendido]],STOCK[],16,FALSE)*VENTAS[[#This Row],[Cantidad]] + VLOOKUP(VENTAS[[#This Row],[Código del producto Vendido]],STOCK[],19,FALSE)*VENTAS[[#This Row],[Cantidad]],VENTAS[[#This Row],[Total]])</f>
        <v>10.189444444444446</v>
      </c>
      <c r="L809" s="6">
        <f>VENTAS[[#This Row],[Total]]-VENTAS[[#This Row],[Comisión 10%]]-VENTAS[[#This Row],[Costo SIN Comision]]</f>
        <v>14.810555555555554</v>
      </c>
      <c r="M809" s="6"/>
    </row>
    <row r="810" spans="1:13" ht="14" x14ac:dyDescent="0.15">
      <c r="A810" s="23">
        <v>45376</v>
      </c>
      <c r="E810" s="4" t="s">
        <v>1245</v>
      </c>
      <c r="F810" s="2" t="str">
        <f>IFERROR(VLOOKUP(VENTAS[[#This Row],[Código del producto Vendido]],STOCK[],5,FALSE),"-")</f>
        <v>Camiseta acanalada oblicua</v>
      </c>
      <c r="G810" s="2">
        <v>1</v>
      </c>
      <c r="H810" s="6">
        <v>12</v>
      </c>
      <c r="I810" s="6">
        <f>VENTAS[[#This Row],[Cantidad]]*VENTAS[[#This Row],[Precio Venta]]</f>
        <v>12</v>
      </c>
      <c r="J810" s="6">
        <f>IF(VENTAS[[#This Row],[Nombre del Gestor]]&gt;1,  VENTAS[[#This Row],[Total]]*10%, 0)</f>
        <v>0</v>
      </c>
      <c r="K810" s="6">
        <f>IFERROR(VLOOKUP(VENTAS[[#This Row],[Código del producto Vendido]],STOCK[],16,FALSE)*VENTAS[[#This Row],[Cantidad]] + VLOOKUP(VENTAS[[#This Row],[Código del producto Vendido]],STOCK[],19,FALSE)*VENTAS[[#This Row],[Cantidad]],VENTAS[[#This Row],[Total]])</f>
        <v>9</v>
      </c>
      <c r="L810" s="6">
        <f>VENTAS[[#This Row],[Total]]-VENTAS[[#This Row],[Comisión 10%]]-VENTAS[[#This Row],[Costo SIN Comision]]</f>
        <v>3</v>
      </c>
      <c r="M810" s="6"/>
    </row>
    <row r="811" spans="1:13" ht="14" x14ac:dyDescent="0.15">
      <c r="A811" s="23">
        <v>45378</v>
      </c>
      <c r="E811" s="4" t="s">
        <v>1356</v>
      </c>
      <c r="F811" s="2" t="str">
        <f>IFERROR(VLOOKUP(VENTAS[[#This Row],[Código del producto Vendido]],STOCK[],5,FALSE),"-")</f>
        <v>Bolso de Mimbre</v>
      </c>
      <c r="G811" s="2">
        <v>1</v>
      </c>
      <c r="H811" s="6">
        <v>22</v>
      </c>
      <c r="I811" s="6">
        <f>VENTAS[[#This Row],[Cantidad]]*VENTAS[[#This Row],[Precio Venta]]</f>
        <v>22</v>
      </c>
      <c r="J811" s="6">
        <f>IF(VENTAS[[#This Row],[Nombre del Gestor]]&gt;1,  VENTAS[[#This Row],[Total]]*10%, 0)</f>
        <v>0</v>
      </c>
      <c r="K811" s="6">
        <f>IFERROR(VLOOKUP(VENTAS[[#This Row],[Código del producto Vendido]],STOCK[],16,FALSE)*VENTAS[[#This Row],[Cantidad]] + VLOOKUP(VENTAS[[#This Row],[Código del producto Vendido]],STOCK[],19,FALSE)*VENTAS[[#This Row],[Cantidad]],VENTAS[[#This Row],[Total]])</f>
        <v>14.5</v>
      </c>
      <c r="L811" s="6">
        <f>VENTAS[[#This Row],[Total]]-VENTAS[[#This Row],[Comisión 10%]]-VENTAS[[#This Row],[Costo SIN Comision]]</f>
        <v>7.5</v>
      </c>
      <c r="M811" s="6"/>
    </row>
    <row r="812" spans="1:13" ht="14" x14ac:dyDescent="0.15">
      <c r="A812" s="23">
        <v>45378</v>
      </c>
      <c r="D812" s="4" t="s">
        <v>2045</v>
      </c>
      <c r="E812" s="4" t="s">
        <v>1356</v>
      </c>
      <c r="F812" s="2" t="str">
        <f>IFERROR(VLOOKUP(VENTAS[[#This Row],[Código del producto Vendido]],STOCK[],5,FALSE),"-")</f>
        <v>Bolso de Mimbre</v>
      </c>
      <c r="G812" s="2">
        <v>1</v>
      </c>
      <c r="H812" s="6">
        <v>22</v>
      </c>
      <c r="I812" s="6">
        <f>VENTAS[[#This Row],[Cantidad]]*VENTAS[[#This Row],[Precio Venta]]</f>
        <v>22</v>
      </c>
      <c r="J812" s="6">
        <f>IF(VENTAS[[#This Row],[Nombre del Gestor]]&gt;1,  VENTAS[[#This Row],[Total]]*10%, 0)</f>
        <v>2.2000000000000002</v>
      </c>
      <c r="K812" s="6">
        <f>IFERROR(VLOOKUP(VENTAS[[#This Row],[Código del producto Vendido]],STOCK[],16,FALSE)*VENTAS[[#This Row],[Cantidad]] + VLOOKUP(VENTAS[[#This Row],[Código del producto Vendido]],STOCK[],19,FALSE)*VENTAS[[#This Row],[Cantidad]],VENTAS[[#This Row],[Total]])</f>
        <v>14.5</v>
      </c>
      <c r="L812" s="6">
        <f>VENTAS[[#This Row],[Total]]-VENTAS[[#This Row],[Comisión 10%]]-VENTAS[[#This Row],[Costo SIN Comision]]</f>
        <v>5.3000000000000007</v>
      </c>
      <c r="M812" s="6"/>
    </row>
    <row r="813" spans="1:13" ht="14" x14ac:dyDescent="0.15">
      <c r="A813" s="23">
        <v>45378</v>
      </c>
      <c r="E813" s="4" t="s">
        <v>901</v>
      </c>
      <c r="F813" s="2" t="str">
        <f>IFERROR(VLOOKUP(VENTAS[[#This Row],[Código del producto Vendido]],STOCK[],5,FALSE),"-")</f>
        <v>Maxi Vestido con Bolsillo</v>
      </c>
      <c r="G813" s="2">
        <v>1</v>
      </c>
      <c r="H813" s="6">
        <v>35</v>
      </c>
      <c r="I813" s="6">
        <f>VENTAS[[#This Row],[Cantidad]]*VENTAS[[#This Row],[Precio Venta]]</f>
        <v>35</v>
      </c>
      <c r="J813" s="6">
        <f>IF(VENTAS[[#This Row],[Nombre del Gestor]]&gt;1,  VENTAS[[#This Row],[Total]]*10%, 0)</f>
        <v>0</v>
      </c>
      <c r="K813" s="6">
        <f>IFERROR(VLOOKUP(VENTAS[[#This Row],[Código del producto Vendido]],STOCK[],16,FALSE)*VENTAS[[#This Row],[Cantidad]] + VLOOKUP(VENTAS[[#This Row],[Código del producto Vendido]],STOCK[],19,FALSE)*VENTAS[[#This Row],[Cantidad]],VENTAS[[#This Row],[Total]])</f>
        <v>24.204545454545453</v>
      </c>
      <c r="L813" s="6">
        <f>VENTAS[[#This Row],[Total]]-VENTAS[[#This Row],[Comisión 10%]]-VENTAS[[#This Row],[Costo SIN Comision]]</f>
        <v>10.795454545454547</v>
      </c>
      <c r="M813" s="6"/>
    </row>
    <row r="814" spans="1:13" ht="14" x14ac:dyDescent="0.15">
      <c r="A814" s="23">
        <v>45380</v>
      </c>
      <c r="D814" s="4" t="s">
        <v>993</v>
      </c>
      <c r="E814" s="4" t="s">
        <v>1737</v>
      </c>
      <c r="F814" s="2" t="str">
        <f>IFERROR(VLOOKUP(VENTAS[[#This Row],[Código del producto Vendido]],STOCK[],5,FALSE),"-")</f>
        <v>Zapatillas blanco casual</v>
      </c>
      <c r="G814" s="2">
        <v>1</v>
      </c>
      <c r="H814" s="6">
        <v>35</v>
      </c>
      <c r="I814" s="6">
        <f>VENTAS[[#This Row],[Cantidad]]*VENTAS[[#This Row],[Precio Venta]]</f>
        <v>35</v>
      </c>
      <c r="J814" s="6">
        <f>IF(VENTAS[[#This Row],[Nombre del Gestor]]&gt;1,  VENTAS[[#This Row],[Total]]*10%, 0)</f>
        <v>3.5</v>
      </c>
      <c r="K814" s="6">
        <f>IFERROR(VLOOKUP(VENTAS[[#This Row],[Código del producto Vendido]],STOCK[],16,FALSE)*VENTAS[[#This Row],[Cantidad]] + VLOOKUP(VENTAS[[#This Row],[Código del producto Vendido]],STOCK[],19,FALSE)*VENTAS[[#This Row],[Cantidad]],VENTAS[[#This Row],[Total]])</f>
        <v>25.470588235294116</v>
      </c>
      <c r="L814" s="6">
        <f>VENTAS[[#This Row],[Total]]-VENTAS[[#This Row],[Comisión 10%]]-VENTAS[[#This Row],[Costo SIN Comision]]</f>
        <v>6.029411764705884</v>
      </c>
      <c r="M814" s="6"/>
    </row>
    <row r="815" spans="1:13" ht="14" x14ac:dyDescent="0.15">
      <c r="A815" s="23">
        <v>45381</v>
      </c>
      <c r="D815" s="4" t="s">
        <v>2045</v>
      </c>
      <c r="E815" s="4" t="s">
        <v>1425</v>
      </c>
      <c r="F815" s="2" t="str">
        <f>IFERROR(VLOOKUP(VENTAS[[#This Row],[Código del producto Vendido]],STOCK[],5,FALSE),"-")</f>
        <v>Sandalias minimalistas de tacón</v>
      </c>
      <c r="G815" s="2">
        <v>1</v>
      </c>
      <c r="H815" s="6">
        <v>39</v>
      </c>
      <c r="I815" s="6">
        <f>VENTAS[[#This Row],[Cantidad]]*VENTAS[[#This Row],[Precio Venta]]</f>
        <v>39</v>
      </c>
      <c r="J815" s="6">
        <f>IF(VENTAS[[#This Row],[Nombre del Gestor]]&gt;1,  VENTAS[[#This Row],[Total]]*10%, 0)</f>
        <v>3.9000000000000004</v>
      </c>
      <c r="K815" s="6">
        <f>IFERROR(VLOOKUP(VENTAS[[#This Row],[Código del producto Vendido]],STOCK[],16,FALSE)*VENTAS[[#This Row],[Cantidad]] + VLOOKUP(VENTAS[[#This Row],[Código del producto Vendido]],STOCK[],19,FALSE)*VENTAS[[#This Row],[Cantidad]],VENTAS[[#This Row],[Total]])</f>
        <v>20.86</v>
      </c>
      <c r="L815" s="6">
        <f>VENTAS[[#This Row],[Total]]-VENTAS[[#This Row],[Comisión 10%]]-VENTAS[[#This Row],[Costo SIN Comision]]</f>
        <v>14.240000000000002</v>
      </c>
      <c r="M815" s="6"/>
    </row>
    <row r="816" spans="1:13" ht="14" x14ac:dyDescent="0.15">
      <c r="A816" s="23">
        <v>45381</v>
      </c>
      <c r="D816" s="4" t="s">
        <v>2045</v>
      </c>
      <c r="E816" s="4" t="s">
        <v>1572</v>
      </c>
      <c r="F816" s="2" t="str">
        <f>IFERROR(VLOOKUP(VENTAS[[#This Row],[Código del producto Vendido]],STOCK[],5,FALSE),"-")</f>
        <v>Zapato de punta fina y Tacón Cuadrado</v>
      </c>
      <c r="G816" s="2">
        <v>1</v>
      </c>
      <c r="H816" s="6">
        <v>40</v>
      </c>
      <c r="I816" s="6">
        <f>VENTAS[[#This Row],[Cantidad]]*VENTAS[[#This Row],[Precio Venta]]</f>
        <v>40</v>
      </c>
      <c r="J816" s="6">
        <f>IF(VENTAS[[#This Row],[Nombre del Gestor]]&gt;1,  VENTAS[[#This Row],[Total]]*10%, 0)</f>
        <v>4</v>
      </c>
      <c r="K816" s="6">
        <f>IFERROR(VLOOKUP(VENTAS[[#This Row],[Código del producto Vendido]],STOCK[],16,FALSE)*VENTAS[[#This Row],[Cantidad]] + VLOOKUP(VENTAS[[#This Row],[Código del producto Vendido]],STOCK[],19,FALSE)*VENTAS[[#This Row],[Cantidad]],VENTAS[[#This Row],[Total]])</f>
        <v>27.5</v>
      </c>
      <c r="L816" s="6">
        <f>VENTAS[[#This Row],[Total]]-VENTAS[[#This Row],[Comisión 10%]]-VENTAS[[#This Row],[Costo SIN Comision]]</f>
        <v>8.5</v>
      </c>
      <c r="M816" s="6"/>
    </row>
    <row r="817" spans="1:13" ht="14" x14ac:dyDescent="0.15">
      <c r="A817" s="23">
        <v>45381</v>
      </c>
      <c r="D817" s="4" t="s">
        <v>2045</v>
      </c>
      <c r="E817" s="4" t="s">
        <v>1458</v>
      </c>
      <c r="F817" s="2" t="str">
        <f>IFERROR(VLOOKUP(VENTAS[[#This Row],[Código del producto Vendido]],STOCK[],5,FALSE),"-")</f>
        <v>Vestido de mangas en contraste</v>
      </c>
      <c r="G817" s="2">
        <v>1</v>
      </c>
      <c r="H817" s="6">
        <v>28</v>
      </c>
      <c r="I817" s="6">
        <f>VENTAS[[#This Row],[Cantidad]]*VENTAS[[#This Row],[Precio Venta]]</f>
        <v>28</v>
      </c>
      <c r="J817" s="6">
        <f>IF(VENTAS[[#This Row],[Nombre del Gestor]]&gt;1,  VENTAS[[#This Row],[Total]]*10%, 0)</f>
        <v>2.8000000000000003</v>
      </c>
      <c r="K817" s="6">
        <f>IFERROR(VLOOKUP(VENTAS[[#This Row],[Código del producto Vendido]],STOCK[],16,FALSE)*VENTAS[[#This Row],[Cantidad]] + VLOOKUP(VENTAS[[#This Row],[Código del producto Vendido]],STOCK[],19,FALSE)*VENTAS[[#This Row],[Cantidad]],VENTAS[[#This Row],[Total]])</f>
        <v>17.25</v>
      </c>
      <c r="L817" s="6">
        <f>VENTAS[[#This Row],[Total]]-VENTAS[[#This Row],[Comisión 10%]]-VENTAS[[#This Row],[Costo SIN Comision]]</f>
        <v>7.9499999999999993</v>
      </c>
      <c r="M817" s="6"/>
    </row>
    <row r="818" spans="1:13" ht="14" x14ac:dyDescent="0.15">
      <c r="A818" s="23">
        <v>45382</v>
      </c>
      <c r="E818" s="4" t="s">
        <v>574</v>
      </c>
      <c r="F818" s="2" t="str">
        <f>IFERROR(VLOOKUP(VENTAS[[#This Row],[Código del producto Vendido]],STOCK[],5,FALSE),"-")</f>
        <v>Pareo pantalón de malla</v>
      </c>
      <c r="G818" s="2">
        <v>1</v>
      </c>
      <c r="H818" s="6">
        <v>15</v>
      </c>
      <c r="I818" s="6">
        <f>VENTAS[[#This Row],[Cantidad]]*VENTAS[[#This Row],[Precio Venta]]</f>
        <v>15</v>
      </c>
      <c r="J818" s="6">
        <f>IF(VENTAS[[#This Row],[Nombre del Gestor]]&gt;1,  VENTAS[[#This Row],[Total]]*10%, 0)</f>
        <v>0</v>
      </c>
      <c r="K818" s="6">
        <f>IFERROR(VLOOKUP(VENTAS[[#This Row],[Código del producto Vendido]],STOCK[],16,FALSE)*VENTAS[[#This Row],[Cantidad]] + VLOOKUP(VENTAS[[#This Row],[Código del producto Vendido]],STOCK[],19,FALSE)*VENTAS[[#This Row],[Cantidad]],VENTAS[[#This Row],[Total]])</f>
        <v>9.7855555555555558</v>
      </c>
      <c r="L818" s="6">
        <f>VENTAS[[#This Row],[Total]]-VENTAS[[#This Row],[Comisión 10%]]-VENTAS[[#This Row],[Costo SIN Comision]]</f>
        <v>5.2144444444444442</v>
      </c>
      <c r="M818" s="6"/>
    </row>
    <row r="819" spans="1:13" ht="14" x14ac:dyDescent="0.15">
      <c r="C819" s="4" t="s">
        <v>2025</v>
      </c>
      <c r="E819" s="4" t="s">
        <v>1745</v>
      </c>
      <c r="F819" s="2" t="str">
        <f>IFERROR(VLOOKUP(VENTAS[[#This Row],[Código del producto Vendido]],STOCK[],5,FALSE),"-")</f>
        <v>Chaleco de traje Blanco</v>
      </c>
      <c r="G819" s="2">
        <v>1</v>
      </c>
      <c r="H819" s="6">
        <v>25</v>
      </c>
      <c r="I819" s="6">
        <f>VENTAS[[#This Row],[Cantidad]]*VENTAS[[#This Row],[Precio Venta]]</f>
        <v>25</v>
      </c>
      <c r="J819" s="6">
        <f>IF(VENTAS[[#This Row],[Nombre del Gestor]]&gt;1,  VENTAS[[#This Row],[Total]]*10%, 0)</f>
        <v>0</v>
      </c>
      <c r="K819" s="6">
        <f>IFERROR(VLOOKUP(VENTAS[[#This Row],[Código del producto Vendido]],STOCK[],16,FALSE)*VENTAS[[#This Row],[Cantidad]] + VLOOKUP(VENTAS[[#This Row],[Código del producto Vendido]],STOCK[],19,FALSE)*VENTAS[[#This Row],[Cantidad]],VENTAS[[#This Row],[Total]])</f>
        <v>17.941176470588236</v>
      </c>
      <c r="L819" s="6">
        <f>VENTAS[[#This Row],[Total]]-VENTAS[[#This Row],[Comisión 10%]]-VENTAS[[#This Row],[Costo SIN Comision]]</f>
        <v>7.0588235294117645</v>
      </c>
      <c r="M819" s="6"/>
    </row>
    <row r="820" spans="1:13" ht="14" x14ac:dyDescent="0.15">
      <c r="A820" s="23">
        <v>45381</v>
      </c>
      <c r="E820" s="4" t="s">
        <v>1406</v>
      </c>
      <c r="F820" s="2" t="str">
        <f>IFERROR(VLOOKUP(VENTAS[[#This Row],[Código del producto Vendido]],STOCK[],5,FALSE),"-")</f>
        <v>Sandalias de hebilla</v>
      </c>
      <c r="G820" s="2">
        <v>1</v>
      </c>
      <c r="H820" s="6">
        <v>18</v>
      </c>
      <c r="I820" s="6">
        <f>VENTAS[[#This Row],[Cantidad]]*VENTAS[[#This Row],[Precio Venta]]</f>
        <v>18</v>
      </c>
      <c r="J820" s="6">
        <f>IF(VENTAS[[#This Row],[Nombre del Gestor]]&gt;1,  VENTAS[[#This Row],[Total]]*10%, 0)</f>
        <v>0</v>
      </c>
      <c r="K820" s="6">
        <f>IFERROR(VLOOKUP(VENTAS[[#This Row],[Código del producto Vendido]],STOCK[],16,FALSE)*VENTAS[[#This Row],[Cantidad]] + VLOOKUP(VENTAS[[#This Row],[Código del producto Vendido]],STOCK[],19,FALSE)*VENTAS[[#This Row],[Cantidad]],VENTAS[[#This Row],[Total]])</f>
        <v>11</v>
      </c>
      <c r="L820" s="6">
        <f>VENTAS[[#This Row],[Total]]-VENTAS[[#This Row],[Comisión 10%]]-VENTAS[[#This Row],[Costo SIN Comision]]</f>
        <v>7</v>
      </c>
      <c r="M820" s="6"/>
    </row>
    <row r="821" spans="1:13" ht="14" x14ac:dyDescent="0.15">
      <c r="A821" s="23">
        <v>45381</v>
      </c>
      <c r="E821" s="4" t="s">
        <v>1351</v>
      </c>
      <c r="F821" s="2" t="str">
        <f>IFERROR(VLOOKUP(VENTAS[[#This Row],[Código del producto Vendido]],STOCK[],5,FALSE),"-")</f>
        <v>Zapato de punta fina y Tacón Cuadrado</v>
      </c>
      <c r="G821" s="2">
        <v>1</v>
      </c>
      <c r="H821" s="6">
        <v>45</v>
      </c>
      <c r="I821" s="6">
        <f>VENTAS[[#This Row],[Cantidad]]*VENTAS[[#This Row],[Precio Venta]]</f>
        <v>45</v>
      </c>
      <c r="J821" s="6">
        <f>IF(VENTAS[[#This Row],[Nombre del Gestor]]&gt;1,  VENTAS[[#This Row],[Total]]*10%, 0)</f>
        <v>0</v>
      </c>
      <c r="K821" s="6">
        <f>IFERROR(VLOOKUP(VENTAS[[#This Row],[Código del producto Vendido]],STOCK[],16,FALSE)*VENTAS[[#This Row],[Cantidad]] + VLOOKUP(VENTAS[[#This Row],[Código del producto Vendido]],STOCK[],19,FALSE)*VENTAS[[#This Row],[Cantidad]],VENTAS[[#This Row],[Total]])</f>
        <v>31</v>
      </c>
      <c r="L821" s="6">
        <f>VENTAS[[#This Row],[Total]]-VENTAS[[#This Row],[Comisión 10%]]-VENTAS[[#This Row],[Costo SIN Comision]]</f>
        <v>14</v>
      </c>
      <c r="M821" s="6"/>
    </row>
    <row r="822" spans="1:13" ht="14" x14ac:dyDescent="0.15">
      <c r="A822" s="23">
        <v>45384</v>
      </c>
      <c r="E822" s="4" t="s">
        <v>1735</v>
      </c>
      <c r="F822" s="2" t="str">
        <f>IFERROR(VLOOKUP(VENTAS[[#This Row],[Código del producto Vendido]],STOCK[],5,FALSE),"-")</f>
        <v>Zapatillas blanco casual</v>
      </c>
      <c r="G822" s="2">
        <v>1</v>
      </c>
      <c r="H822" s="6">
        <v>35</v>
      </c>
      <c r="I822" s="6">
        <f>VENTAS[[#This Row],[Cantidad]]*VENTAS[[#This Row],[Precio Venta]]</f>
        <v>35</v>
      </c>
      <c r="J822" s="6">
        <f>IF(VENTAS[[#This Row],[Nombre del Gestor]]&gt;1,  VENTAS[[#This Row],[Total]]*10%, 0)</f>
        <v>0</v>
      </c>
      <c r="K822" s="6">
        <f>IFERROR(VLOOKUP(VENTAS[[#This Row],[Código del producto Vendido]],STOCK[],16,FALSE)*VENTAS[[#This Row],[Cantidad]] + VLOOKUP(VENTAS[[#This Row],[Código del producto Vendido]],STOCK[],19,FALSE)*VENTAS[[#This Row],[Cantidad]],VENTAS[[#This Row],[Total]])</f>
        <v>25.470588235294116</v>
      </c>
      <c r="L822" s="6">
        <f>VENTAS[[#This Row],[Total]]-VENTAS[[#This Row],[Comisión 10%]]-VENTAS[[#This Row],[Costo SIN Comision]]</f>
        <v>9.529411764705884</v>
      </c>
      <c r="M822" s="6"/>
    </row>
    <row r="823" spans="1:13" ht="14" x14ac:dyDescent="0.15">
      <c r="A823" s="23">
        <v>45384</v>
      </c>
      <c r="D823" s="4" t="s">
        <v>2045</v>
      </c>
      <c r="E823" s="4" t="s">
        <v>556</v>
      </c>
      <c r="F823" s="2" t="str">
        <f>IFERROR(VLOOKUP(VENTAS[[#This Row],[Código del producto Vendido]],STOCK[],5,FALSE),"-")</f>
        <v xml:space="preserve">Pareo falda </v>
      </c>
      <c r="G823" s="2">
        <v>1</v>
      </c>
      <c r="H823" s="6">
        <v>8</v>
      </c>
      <c r="I823" s="6">
        <f>VENTAS[[#This Row],[Cantidad]]*VENTAS[[#This Row],[Precio Venta]]</f>
        <v>8</v>
      </c>
      <c r="J823" s="6">
        <f>IF(VENTAS[[#This Row],[Nombre del Gestor]]&gt;1,  VENTAS[[#This Row],[Total]]*10%, 0)</f>
        <v>0.8</v>
      </c>
      <c r="K823" s="6">
        <f>IFERROR(VLOOKUP(VENTAS[[#This Row],[Código del producto Vendido]],STOCK[],16,FALSE)*VENTAS[[#This Row],[Cantidad]] + VLOOKUP(VENTAS[[#This Row],[Código del producto Vendido]],STOCK[],19,FALSE)*VENTAS[[#This Row],[Cantidad]],VENTAS[[#This Row],[Total]])</f>
        <v>4.3372222222222225</v>
      </c>
      <c r="L823" s="6">
        <f>VENTAS[[#This Row],[Total]]-VENTAS[[#This Row],[Comisión 10%]]-VENTAS[[#This Row],[Costo SIN Comision]]</f>
        <v>2.8627777777777776</v>
      </c>
      <c r="M823" s="6"/>
    </row>
    <row r="824" spans="1:13" ht="14" x14ac:dyDescent="0.15">
      <c r="A824" s="23">
        <v>45384</v>
      </c>
      <c r="D824" s="4" t="s">
        <v>2045</v>
      </c>
      <c r="E824" s="4" t="s">
        <v>1723</v>
      </c>
      <c r="F824" s="2" t="str">
        <f>IFERROR(VLOOKUP(VENTAS[[#This Row],[Código del producto Vendido]],STOCK[],5,FALSE),"-")</f>
        <v>Traje de baño blanco sexy</v>
      </c>
      <c r="G824" s="2">
        <v>1</v>
      </c>
      <c r="H824" s="6">
        <v>20</v>
      </c>
      <c r="I824" s="6">
        <f>VENTAS[[#This Row],[Cantidad]]*VENTAS[[#This Row],[Precio Venta]]</f>
        <v>20</v>
      </c>
      <c r="J824" s="6">
        <f>IF(VENTAS[[#This Row],[Nombre del Gestor]]&gt;1,  VENTAS[[#This Row],[Total]]*10%, 0)</f>
        <v>2</v>
      </c>
      <c r="K824" s="6">
        <f>IFERROR(VLOOKUP(VENTAS[[#This Row],[Código del producto Vendido]],STOCK[],16,FALSE)*VENTAS[[#This Row],[Cantidad]] + VLOOKUP(VENTAS[[#This Row],[Código del producto Vendido]],STOCK[],19,FALSE)*VENTAS[[#This Row],[Cantidad]],VENTAS[[#This Row],[Total]])</f>
        <v>9.5882352941176467</v>
      </c>
      <c r="L824" s="6">
        <f>VENTAS[[#This Row],[Total]]-VENTAS[[#This Row],[Comisión 10%]]-VENTAS[[#This Row],[Costo SIN Comision]]</f>
        <v>8.4117647058823533</v>
      </c>
      <c r="M824" s="6"/>
    </row>
    <row r="825" spans="1:13" ht="14" x14ac:dyDescent="0.15">
      <c r="A825" s="23">
        <v>45386</v>
      </c>
      <c r="D825" s="4" t="s">
        <v>2045</v>
      </c>
      <c r="E825" s="4" t="s">
        <v>823</v>
      </c>
      <c r="F825" s="2" t="str">
        <f>IFERROR(VLOOKUP(VENTAS[[#This Row],[Código del producto Vendido]],STOCK[],5,FALSE),"-")</f>
        <v>Bikini cintura alta</v>
      </c>
      <c r="G825" s="2">
        <v>1</v>
      </c>
      <c r="H825" s="6">
        <v>12</v>
      </c>
      <c r="I825" s="6">
        <f>VENTAS[[#This Row],[Cantidad]]*VENTAS[[#This Row],[Precio Venta]]</f>
        <v>12</v>
      </c>
      <c r="J825" s="6">
        <f>IF(VENTAS[[#This Row],[Nombre del Gestor]]&gt;1,  VENTAS[[#This Row],[Total]]*10%, 0)</f>
        <v>1.2000000000000002</v>
      </c>
      <c r="K825" s="6">
        <f>IFERROR(VLOOKUP(VENTAS[[#This Row],[Código del producto Vendido]],STOCK[],16,FALSE)*VENTAS[[#This Row],[Cantidad]] + VLOOKUP(VENTAS[[#This Row],[Código del producto Vendido]],STOCK[],19,FALSE)*VENTAS[[#This Row],[Cantidad]],VENTAS[[#This Row],[Total]])</f>
        <v>7.0555555555555554</v>
      </c>
      <c r="L825" s="6">
        <f>VENTAS[[#This Row],[Total]]-VENTAS[[#This Row],[Comisión 10%]]-VENTAS[[#This Row],[Costo SIN Comision]]</f>
        <v>3.7444444444444454</v>
      </c>
      <c r="M825" s="6"/>
    </row>
    <row r="826" spans="1:13" ht="14" x14ac:dyDescent="0.15">
      <c r="A826" s="22" t="s">
        <v>1504</v>
      </c>
      <c r="C826" s="4" t="s">
        <v>2059</v>
      </c>
      <c r="E826" s="4" t="s">
        <v>1743</v>
      </c>
      <c r="F826" s="2" t="str">
        <f>IFERROR(VLOOKUP(VENTAS[[#This Row],[Código del producto Vendido]],STOCK[],5,FALSE),"-")</f>
        <v>Kimono Dazy Elegante</v>
      </c>
      <c r="G826" s="2">
        <v>1</v>
      </c>
      <c r="H826" s="6">
        <v>0</v>
      </c>
      <c r="I826" s="6">
        <f>VENTAS[[#This Row],[Cantidad]]*VENTAS[[#This Row],[Precio Venta]]</f>
        <v>0</v>
      </c>
      <c r="J826" s="6">
        <f>IF(VENTAS[[#This Row],[Nombre del Gestor]]&gt;1,  VENTAS[[#This Row],[Total]]*10%, 0)</f>
        <v>0</v>
      </c>
      <c r="K826" s="6">
        <f>IFERROR(VLOOKUP(VENTAS[[#This Row],[Código del producto Vendido]],STOCK[],16,FALSE)*VENTAS[[#This Row],[Cantidad]] + VLOOKUP(VENTAS[[#This Row],[Código del producto Vendido]],STOCK[],19,FALSE)*VENTAS[[#This Row],[Cantidad]],VENTAS[[#This Row],[Total]])</f>
        <v>13.352941176470589</v>
      </c>
      <c r="L826" s="6">
        <f>VENTAS[[#This Row],[Total]]-VENTAS[[#This Row],[Comisión 10%]]-VENTAS[[#This Row],[Costo SIN Comision]]</f>
        <v>-13.352941176470589</v>
      </c>
      <c r="M826" s="6"/>
    </row>
    <row r="827" spans="1:13" ht="14" x14ac:dyDescent="0.15">
      <c r="A827" s="22" t="s">
        <v>1504</v>
      </c>
      <c r="E827" s="4" t="s">
        <v>1419</v>
      </c>
      <c r="F827" s="2" t="str">
        <f>IFERROR(VLOOKUP(VENTAS[[#This Row],[Código del producto Vendido]],STOCK[],5,FALSE),"-")</f>
        <v>Camisa Modely</v>
      </c>
      <c r="G827" s="2">
        <v>1</v>
      </c>
      <c r="H827" s="6">
        <v>22</v>
      </c>
      <c r="I827" s="6">
        <f>VENTAS[[#This Row],[Cantidad]]*VENTAS[[#This Row],[Precio Venta]]</f>
        <v>22</v>
      </c>
      <c r="J827" s="6">
        <f>IF(VENTAS[[#This Row],[Nombre del Gestor]]&gt;1,  VENTAS[[#This Row],[Total]]*10%, 0)</f>
        <v>0</v>
      </c>
      <c r="K827" s="6">
        <f>IFERROR(VLOOKUP(VENTAS[[#This Row],[Código del producto Vendido]],STOCK[],16,FALSE)*VENTAS[[#This Row],[Cantidad]] + VLOOKUP(VENTAS[[#This Row],[Código del producto Vendido]],STOCK[],19,FALSE)*VENTAS[[#This Row],[Cantidad]],VENTAS[[#This Row],[Total]])</f>
        <v>9.74</v>
      </c>
      <c r="L827" s="6">
        <f>VENTAS[[#This Row],[Total]]-VENTAS[[#This Row],[Comisión 10%]]-VENTAS[[#This Row],[Costo SIN Comision]]</f>
        <v>12.26</v>
      </c>
      <c r="M827" s="6"/>
    </row>
    <row r="828" spans="1:13" ht="14" x14ac:dyDescent="0.15">
      <c r="A828" s="22" t="s">
        <v>1504</v>
      </c>
      <c r="E828" s="4" t="s">
        <v>894</v>
      </c>
      <c r="F828" s="2" t="str">
        <f>IFERROR(VLOOKUP(VENTAS[[#This Row],[Código del producto Vendido]],STOCK[],5,FALSE),"-")</f>
        <v>Top Acanalado</v>
      </c>
      <c r="G828" s="2">
        <v>1</v>
      </c>
      <c r="H828" s="6">
        <v>13</v>
      </c>
      <c r="I828" s="6">
        <f>VENTAS[[#This Row],[Cantidad]]*VENTAS[[#This Row],[Precio Venta]]</f>
        <v>13</v>
      </c>
      <c r="J828" s="6">
        <f>IF(VENTAS[[#This Row],[Nombre del Gestor]]&gt;1,  VENTAS[[#This Row],[Total]]*10%, 0)</f>
        <v>0</v>
      </c>
      <c r="K828" s="6">
        <f>IFERROR(VLOOKUP(VENTAS[[#This Row],[Código del producto Vendido]],STOCK[],16,FALSE)*VENTAS[[#This Row],[Cantidad]] + VLOOKUP(VENTAS[[#This Row],[Código del producto Vendido]],STOCK[],19,FALSE)*VENTAS[[#This Row],[Cantidad]],VENTAS[[#This Row],[Total]])</f>
        <v>9.2799999999999994</v>
      </c>
      <c r="L828" s="6">
        <f>VENTAS[[#This Row],[Total]]-VENTAS[[#This Row],[Comisión 10%]]-VENTAS[[#This Row],[Costo SIN Comision]]</f>
        <v>3.7200000000000006</v>
      </c>
      <c r="M828" s="6"/>
    </row>
    <row r="829" spans="1:13" ht="14" x14ac:dyDescent="0.15">
      <c r="A829" s="23"/>
      <c r="F829" s="2" t="str">
        <f>IFERROR(VLOOKUP(VENTAS[[#This Row],[Código del producto Vendido]],STOCK[],5,FALSE),"-")</f>
        <v>-</v>
      </c>
      <c r="G829" s="2">
        <v>1</v>
      </c>
      <c r="H829" s="6">
        <v>25</v>
      </c>
      <c r="I829" s="6">
        <f>VENTAS[[#This Row],[Cantidad]]*VENTAS[[#This Row],[Precio Venta]]</f>
        <v>25</v>
      </c>
      <c r="J829" s="6">
        <f>IF(VENTAS[[#This Row],[Nombre del Gestor]]&gt;1,  VENTAS[[#This Row],[Total]]*10%, 0)</f>
        <v>0</v>
      </c>
      <c r="K829" s="6">
        <f>IFERROR(VLOOKUP(VENTAS[[#This Row],[Código del producto Vendido]],STOCK[],16,FALSE)*VENTAS[[#This Row],[Cantidad]] + VLOOKUP(VENTAS[[#This Row],[Código del producto Vendido]],STOCK[],19,FALSE)*VENTAS[[#This Row],[Cantidad]],VENTAS[[#This Row],[Total]])</f>
        <v>25</v>
      </c>
      <c r="L829" s="6">
        <f>VENTAS[[#This Row],[Total]]-VENTAS[[#This Row],[Comisión 10%]]-VENTAS[[#This Row],[Costo SIN Comision]]</f>
        <v>0</v>
      </c>
      <c r="M829" s="6"/>
    </row>
    <row r="830" spans="1:13" ht="14" x14ac:dyDescent="0.15">
      <c r="A830" s="23">
        <v>45387</v>
      </c>
      <c r="C830" t="s">
        <v>2138</v>
      </c>
      <c r="D830" t="s">
        <v>2045</v>
      </c>
      <c r="E830" t="s">
        <v>563</v>
      </c>
      <c r="F830" s="2" t="str">
        <f>IFERROR(VLOOKUP(VENTAS[[#This Row],[Código del producto Vendido]],STOCK[],5,FALSE),"-")</f>
        <v>Enguatada con protección UV</v>
      </c>
      <c r="G830" s="2">
        <v>1</v>
      </c>
      <c r="H830" s="6">
        <v>17</v>
      </c>
      <c r="I830" s="6">
        <f>VENTAS[[#This Row],[Cantidad]]*VENTAS[[#This Row],[Precio Venta]]</f>
        <v>17</v>
      </c>
      <c r="J830" s="6">
        <f>IF(VENTAS[[#This Row],[Nombre del Gestor]]&gt;1,  VENTAS[[#This Row],[Total]]*10%, 0)</f>
        <v>1.7000000000000002</v>
      </c>
      <c r="K830" s="6">
        <f>IFERROR(VLOOKUP(VENTAS[[#This Row],[Código del producto Vendido]],STOCK[],16,FALSE)*VENTAS[[#This Row],[Cantidad]] + VLOOKUP(VENTAS[[#This Row],[Código del producto Vendido]],STOCK[],19,FALSE)*VENTAS[[#This Row],[Cantidad]],VENTAS[[#This Row],[Total]])</f>
        <v>12.396666666666667</v>
      </c>
      <c r="L830" s="6">
        <f>VENTAS[[#This Row],[Total]]-VENTAS[[#This Row],[Comisión 10%]]-VENTAS[[#This Row],[Costo SIN Comision]]</f>
        <v>2.9033333333333342</v>
      </c>
      <c r="M830" s="6"/>
    </row>
    <row r="831" spans="1:13" ht="14" x14ac:dyDescent="0.15">
      <c r="A831" s="23" t="s">
        <v>1504</v>
      </c>
      <c r="E831" t="s">
        <v>760</v>
      </c>
      <c r="F831" s="2" t="str">
        <f>IFERROR(VLOOKUP(VENTAS[[#This Row],[Código del producto Vendido]],STOCK[],5,FALSE),"-")</f>
        <v>Top Cruzado negro</v>
      </c>
      <c r="G831" s="2">
        <v>2</v>
      </c>
      <c r="H831" s="6">
        <v>9</v>
      </c>
      <c r="I831" s="6">
        <f>VENTAS[[#This Row],[Cantidad]]*VENTAS[[#This Row],[Precio Venta]]</f>
        <v>18</v>
      </c>
      <c r="J831" s="6">
        <f>IF(VENTAS[[#This Row],[Nombre del Gestor]]&gt;1,  VENTAS[[#This Row],[Total]]*10%, 0)</f>
        <v>0</v>
      </c>
      <c r="K831" s="6">
        <f>IFERROR(VLOOKUP(VENTAS[[#This Row],[Código del producto Vendido]],STOCK[],16,FALSE)*VENTAS[[#This Row],[Cantidad]] + VLOOKUP(VENTAS[[#This Row],[Código del producto Vendido]],STOCK[],19,FALSE)*VENTAS[[#This Row],[Cantidad]],VENTAS[[#This Row],[Total]])</f>
        <v>9.8033333333333346</v>
      </c>
      <c r="L831" s="6">
        <f>VENTAS[[#This Row],[Total]]-VENTAS[[#This Row],[Comisión 10%]]-VENTAS[[#This Row],[Costo SIN Comision]]</f>
        <v>8.1966666666666654</v>
      </c>
      <c r="M831" s="6"/>
    </row>
    <row r="832" spans="1:13" ht="14" x14ac:dyDescent="0.15">
      <c r="A832" s="23" t="s">
        <v>1504</v>
      </c>
      <c r="E832" t="s">
        <v>1452</v>
      </c>
      <c r="F832" s="2" t="str">
        <f>IFERROR(VLOOKUP(VENTAS[[#This Row],[Código del producto Vendido]],STOCK[],5,FALSE),"-")</f>
        <v>Conjunto Albaricoque</v>
      </c>
      <c r="G832" s="2">
        <v>1</v>
      </c>
      <c r="H832" s="6">
        <v>27</v>
      </c>
      <c r="I832" s="6">
        <f>VENTAS[[#This Row],[Cantidad]]*VENTAS[[#This Row],[Precio Venta]]</f>
        <v>27</v>
      </c>
      <c r="J832" s="6">
        <f>IF(VENTAS[[#This Row],[Nombre del Gestor]]&gt;1,  VENTAS[[#This Row],[Total]]*10%, 0)</f>
        <v>0</v>
      </c>
      <c r="K832" s="6">
        <f>IFERROR(VLOOKUP(VENTAS[[#This Row],[Código del producto Vendido]],STOCK[],16,FALSE)*VENTAS[[#This Row],[Cantidad]] + VLOOKUP(VENTAS[[#This Row],[Código del producto Vendido]],STOCK[],19,FALSE)*VENTAS[[#This Row],[Cantidad]],VENTAS[[#This Row],[Total]])</f>
        <v>13.97</v>
      </c>
      <c r="L832" s="6">
        <f>VENTAS[[#This Row],[Total]]-VENTAS[[#This Row],[Comisión 10%]]-VENTAS[[#This Row],[Costo SIN Comision]]</f>
        <v>13.03</v>
      </c>
      <c r="M832" s="6"/>
    </row>
    <row r="833" spans="1:13" ht="14" x14ac:dyDescent="0.15">
      <c r="A833" s="23">
        <v>45386</v>
      </c>
      <c r="C833" t="s">
        <v>2138</v>
      </c>
      <c r="D833" t="s">
        <v>2045</v>
      </c>
      <c r="E833" t="s">
        <v>1451</v>
      </c>
      <c r="F833" s="2" t="str">
        <f>IFERROR(VLOOKUP(VENTAS[[#This Row],[Código del producto Vendido]],STOCK[],5,FALSE),"-")</f>
        <v xml:space="preserve">Vestido cruzado </v>
      </c>
      <c r="G833" s="2">
        <v>1</v>
      </c>
      <c r="H833" s="6">
        <v>23</v>
      </c>
      <c r="I833" s="6">
        <f>VENTAS[[#This Row],[Cantidad]]*VENTAS[[#This Row],[Precio Venta]]</f>
        <v>23</v>
      </c>
      <c r="J833" s="6">
        <f>IF(VENTAS[[#This Row],[Nombre del Gestor]]&gt;1,  VENTAS[[#This Row],[Total]]*10%, 0)</f>
        <v>2.3000000000000003</v>
      </c>
      <c r="K833" s="6">
        <f>IFERROR(VLOOKUP(VENTAS[[#This Row],[Código del producto Vendido]],STOCK[],16,FALSE)*VENTAS[[#This Row],[Cantidad]] + VLOOKUP(VENTAS[[#This Row],[Código del producto Vendido]],STOCK[],19,FALSE)*VENTAS[[#This Row],[Cantidad]],VENTAS[[#This Row],[Total]])</f>
        <v>14.65</v>
      </c>
      <c r="L833" s="6">
        <f>VENTAS[[#This Row],[Total]]-VENTAS[[#This Row],[Comisión 10%]]-VENTAS[[#This Row],[Costo SIN Comision]]</f>
        <v>6.0499999999999989</v>
      </c>
      <c r="M833" s="6"/>
    </row>
    <row r="834" spans="1:13" ht="14" x14ac:dyDescent="0.15">
      <c r="A834" s="23">
        <v>45387</v>
      </c>
      <c r="C834" t="s">
        <v>2138</v>
      </c>
      <c r="D834" t="s">
        <v>2045</v>
      </c>
      <c r="E834" t="s">
        <v>682</v>
      </c>
      <c r="F834" s="2" t="str">
        <f>IFERROR(VLOOKUP(VENTAS[[#This Row],[Código del producto Vendido]],STOCK[],5,FALSE),"-")</f>
        <v>Bikini Floral</v>
      </c>
      <c r="G834" s="2">
        <v>1</v>
      </c>
      <c r="H834" s="6">
        <v>22</v>
      </c>
      <c r="I834" s="6">
        <f>VENTAS[[#This Row],[Cantidad]]*VENTAS[[#This Row],[Precio Venta]]</f>
        <v>22</v>
      </c>
      <c r="J834" s="6">
        <f>IF(VENTAS[[#This Row],[Nombre del Gestor]]&gt;1,  VENTAS[[#This Row],[Total]]*10%, 0)</f>
        <v>2.2000000000000002</v>
      </c>
      <c r="K834" s="6">
        <f>IFERROR(VLOOKUP(VENTAS[[#This Row],[Código del producto Vendido]],STOCK[],16,FALSE)*VENTAS[[#This Row],[Cantidad]] + VLOOKUP(VENTAS[[#This Row],[Código del producto Vendido]],STOCK[],19,FALSE)*VENTAS[[#This Row],[Cantidad]],VENTAS[[#This Row],[Total]])</f>
        <v>13.944444444444445</v>
      </c>
      <c r="L834" s="6">
        <f>VENTAS[[#This Row],[Total]]-VENTAS[[#This Row],[Comisión 10%]]-VENTAS[[#This Row],[Costo SIN Comision]]</f>
        <v>5.8555555555555561</v>
      </c>
      <c r="M834" s="6"/>
    </row>
    <row r="835" spans="1:13" ht="14" x14ac:dyDescent="0.15">
      <c r="A835" s="23">
        <v>45387</v>
      </c>
      <c r="C835" t="s">
        <v>2138</v>
      </c>
      <c r="D835" t="s">
        <v>2045</v>
      </c>
      <c r="E835" t="s">
        <v>678</v>
      </c>
      <c r="F835" s="2" t="str">
        <f>IFERROR(VLOOKUP(VENTAS[[#This Row],[Código del producto Vendido]],STOCK[],5,FALSE),"-")</f>
        <v xml:space="preserve">Bañador una pieza de color combinado </v>
      </c>
      <c r="G835" s="2">
        <v>1</v>
      </c>
      <c r="H835" s="6">
        <v>18</v>
      </c>
      <c r="I835" s="6">
        <f>VENTAS[[#This Row],[Cantidad]]*VENTAS[[#This Row],[Precio Venta]]</f>
        <v>18</v>
      </c>
      <c r="J835" s="6">
        <f>IF(VENTAS[[#This Row],[Nombre del Gestor]]&gt;1,  VENTAS[[#This Row],[Total]]*10%, 0)</f>
        <v>1.8</v>
      </c>
      <c r="K835" s="6">
        <f>IFERROR(VLOOKUP(VENTAS[[#This Row],[Código del producto Vendido]],STOCK[],16,FALSE)*VENTAS[[#This Row],[Cantidad]] + VLOOKUP(VENTAS[[#This Row],[Código del producto Vendido]],STOCK[],19,FALSE)*VENTAS[[#This Row],[Cantidad]],VENTAS[[#This Row],[Total]])</f>
        <v>9.6666666666666679</v>
      </c>
      <c r="L835" s="6">
        <f>VENTAS[[#This Row],[Total]]-VENTAS[[#This Row],[Comisión 10%]]-VENTAS[[#This Row],[Costo SIN Comision]]</f>
        <v>6.5333333333333314</v>
      </c>
      <c r="M835" s="6"/>
    </row>
    <row r="836" spans="1:13" ht="14" x14ac:dyDescent="0.15">
      <c r="A836" s="23">
        <v>45387</v>
      </c>
      <c r="C836" t="s">
        <v>2138</v>
      </c>
      <c r="D836" t="s">
        <v>2045</v>
      </c>
      <c r="E836" t="s">
        <v>710</v>
      </c>
      <c r="F836" s="2" t="str">
        <f>IFERROR(VLOOKUP(VENTAS[[#This Row],[Código del producto Vendido]],STOCK[],5,FALSE),"-")</f>
        <v>Bañador de talle alto con vuelos</v>
      </c>
      <c r="G836" s="2">
        <v>1</v>
      </c>
      <c r="H836" s="6">
        <v>22</v>
      </c>
      <c r="I836" s="6">
        <f>VENTAS[[#This Row],[Cantidad]]*VENTAS[[#This Row],[Precio Venta]]</f>
        <v>22</v>
      </c>
      <c r="J836" s="6">
        <f>IF(VENTAS[[#This Row],[Nombre del Gestor]]&gt;1,  VENTAS[[#This Row],[Total]]*10%, 0)</f>
        <v>2.2000000000000002</v>
      </c>
      <c r="K836" s="6">
        <f>IFERROR(VLOOKUP(VENTAS[[#This Row],[Código del producto Vendido]],STOCK[],16,FALSE)*VENTAS[[#This Row],[Cantidad]] + VLOOKUP(VENTAS[[#This Row],[Código del producto Vendido]],STOCK[],19,FALSE)*VENTAS[[#This Row],[Cantidad]],VENTAS[[#This Row],[Total]])</f>
        <v>12.480555555555554</v>
      </c>
      <c r="L836" s="6">
        <f>VENTAS[[#This Row],[Total]]-VENTAS[[#This Row],[Comisión 10%]]-VENTAS[[#This Row],[Costo SIN Comision]]</f>
        <v>7.3194444444444464</v>
      </c>
      <c r="M836" s="6"/>
    </row>
    <row r="837" spans="1:13" ht="14" x14ac:dyDescent="0.15">
      <c r="A837" s="23">
        <v>45390</v>
      </c>
      <c r="D837" t="s">
        <v>2045</v>
      </c>
      <c r="E837" t="s">
        <v>1739</v>
      </c>
      <c r="F837" s="2" t="str">
        <f>IFERROR(VLOOKUP(VENTAS[[#This Row],[Código del producto Vendido]],STOCK[],5,FALSE),"-")</f>
        <v>Traje de baño de mangas estampadas</v>
      </c>
      <c r="G837" s="2">
        <v>2</v>
      </c>
      <c r="H837" s="6">
        <v>25</v>
      </c>
      <c r="I837" s="6">
        <f>VENTAS[[#This Row],[Cantidad]]*VENTAS[[#This Row],[Precio Venta]]</f>
        <v>50</v>
      </c>
      <c r="J837" s="6">
        <f>IF(VENTAS[[#This Row],[Nombre del Gestor]]&gt;1,  VENTAS[[#This Row],[Total]]*10%, 0)</f>
        <v>5</v>
      </c>
      <c r="K837" s="6">
        <f>IFERROR(VLOOKUP(VENTAS[[#This Row],[Código del producto Vendido]],STOCK[],16,FALSE)*VENTAS[[#This Row],[Cantidad]] + VLOOKUP(VENTAS[[#This Row],[Código del producto Vendido]],STOCK[],19,FALSE)*VENTAS[[#This Row],[Cantidad]],VENTAS[[#This Row],[Total]])</f>
        <v>24.823529411764707</v>
      </c>
      <c r="L837" s="6">
        <f>VENTAS[[#This Row],[Total]]-VENTAS[[#This Row],[Comisión 10%]]-VENTAS[[#This Row],[Costo SIN Comision]]</f>
        <v>20.176470588235293</v>
      </c>
      <c r="M837" s="6"/>
    </row>
    <row r="838" spans="1:13" ht="14" x14ac:dyDescent="0.15">
      <c r="A838" s="23">
        <v>45389</v>
      </c>
      <c r="D838" t="s">
        <v>2045</v>
      </c>
      <c r="E838" t="s">
        <v>1725</v>
      </c>
      <c r="F838" s="2" t="str">
        <f>IFERROR(VLOOKUP(VENTAS[[#This Row],[Código del producto Vendido]],STOCK[],5,FALSE),"-")</f>
        <v>Conjunto de bikini moca</v>
      </c>
      <c r="G838" s="2">
        <v>1</v>
      </c>
      <c r="H838" s="6">
        <v>20</v>
      </c>
      <c r="I838" s="6">
        <f>VENTAS[[#This Row],[Cantidad]]*VENTAS[[#This Row],[Precio Venta]]</f>
        <v>20</v>
      </c>
      <c r="J838" s="6">
        <f>IF(VENTAS[[#This Row],[Nombre del Gestor]]&gt;1,  VENTAS[[#This Row],[Total]]*10%, 0)</f>
        <v>2</v>
      </c>
      <c r="K838" s="6">
        <f>IFERROR(VLOOKUP(VENTAS[[#This Row],[Código del producto Vendido]],STOCK[],16,FALSE)*VENTAS[[#This Row],[Cantidad]] + VLOOKUP(VENTAS[[#This Row],[Código del producto Vendido]],STOCK[],19,FALSE)*VENTAS[[#This Row],[Cantidad]],VENTAS[[#This Row],[Total]])</f>
        <v>12.352941176470589</v>
      </c>
      <c r="L838" s="6">
        <f>VENTAS[[#This Row],[Total]]-VENTAS[[#This Row],[Comisión 10%]]-VENTAS[[#This Row],[Costo SIN Comision]]</f>
        <v>5.6470588235294112</v>
      </c>
      <c r="M838" s="6"/>
    </row>
    <row r="839" spans="1:13" ht="14" x14ac:dyDescent="0.15">
      <c r="A839" s="23" t="s">
        <v>1504</v>
      </c>
      <c r="E839" t="s">
        <v>886</v>
      </c>
      <c r="F839" s="2" t="str">
        <f>IFERROR(VLOOKUP(VENTAS[[#This Row],[Código del producto Vendido]],STOCK[],5,FALSE),"-")</f>
        <v>Bañador despalda descubierta</v>
      </c>
      <c r="G839" s="2">
        <v>1</v>
      </c>
      <c r="H839" s="6">
        <v>25</v>
      </c>
      <c r="I839" s="6">
        <f>VENTAS[[#This Row],[Cantidad]]*VENTAS[[#This Row],[Precio Venta]]</f>
        <v>25</v>
      </c>
      <c r="J839" s="6">
        <f>IF(VENTAS[[#This Row],[Nombre del Gestor]]&gt;1,  VENTAS[[#This Row],[Total]]*10%, 0)</f>
        <v>0</v>
      </c>
      <c r="K839" s="6">
        <f>IFERROR(VLOOKUP(VENTAS[[#This Row],[Código del producto Vendido]],STOCK[],16,FALSE)*VENTAS[[#This Row],[Cantidad]] + VLOOKUP(VENTAS[[#This Row],[Código del producto Vendido]],STOCK[],19,FALSE)*VENTAS[[#This Row],[Cantidad]],VENTAS[[#This Row],[Total]])</f>
        <v>15.324999999999999</v>
      </c>
      <c r="L839" s="6">
        <f>VENTAS[[#This Row],[Total]]-VENTAS[[#This Row],[Comisión 10%]]-VENTAS[[#This Row],[Costo SIN Comision]]</f>
        <v>9.6750000000000007</v>
      </c>
      <c r="M839" s="6"/>
    </row>
    <row r="840" spans="1:13" ht="14" x14ac:dyDescent="0.15">
      <c r="A840" s="23">
        <v>45386</v>
      </c>
      <c r="D840" t="s">
        <v>2045</v>
      </c>
      <c r="E840" t="s">
        <v>677</v>
      </c>
      <c r="F840" s="2" t="str">
        <f>IFERROR(VLOOKUP(VENTAS[[#This Row],[Código del producto Vendido]],STOCK[],5,FALSE),"-")</f>
        <v>Vestido Bohemio</v>
      </c>
      <c r="G840" s="2">
        <v>1</v>
      </c>
      <c r="H840" s="6">
        <v>20</v>
      </c>
      <c r="I840" s="6">
        <f>VENTAS[[#This Row],[Cantidad]]*VENTAS[[#This Row],[Precio Venta]]</f>
        <v>20</v>
      </c>
      <c r="J840" s="6">
        <f>IF(VENTAS[[#This Row],[Nombre del Gestor]]&gt;1,  VENTAS[[#This Row],[Total]]*10%, 0)</f>
        <v>2</v>
      </c>
      <c r="K840" s="6">
        <f>IFERROR(VLOOKUP(VENTAS[[#This Row],[Código del producto Vendido]],STOCK[],16,FALSE)*VENTAS[[#This Row],[Cantidad]] + VLOOKUP(VENTAS[[#This Row],[Código del producto Vendido]],STOCK[],19,FALSE)*VENTAS[[#This Row],[Cantidad]],VENTAS[[#This Row],[Total]])</f>
        <v>12.570555555555554</v>
      </c>
      <c r="L840" s="6">
        <f>VENTAS[[#This Row],[Total]]-VENTAS[[#This Row],[Comisión 10%]]-VENTAS[[#This Row],[Costo SIN Comision]]</f>
        <v>5.4294444444444458</v>
      </c>
      <c r="M840" s="6"/>
    </row>
    <row r="841" spans="1:13" ht="14" x14ac:dyDescent="0.15">
      <c r="A841" s="23">
        <v>45383</v>
      </c>
      <c r="D841" t="s">
        <v>2045</v>
      </c>
      <c r="E841" t="s">
        <v>1253</v>
      </c>
      <c r="F841" s="2" t="str">
        <f>IFERROR(VLOOKUP(VENTAS[[#This Row],[Código del producto Vendido]],STOCK[],5,FALSE),"-")</f>
        <v>Jean MOM con rotos</v>
      </c>
      <c r="G841" s="2">
        <v>1</v>
      </c>
      <c r="H841" s="6">
        <v>32</v>
      </c>
      <c r="I841" s="6">
        <f>VENTAS[[#This Row],[Cantidad]]*VENTAS[[#This Row],[Precio Venta]]</f>
        <v>32</v>
      </c>
      <c r="J841" s="6">
        <f>IF(VENTAS[[#This Row],[Nombre del Gestor]]&gt;1,  VENTAS[[#This Row],[Total]]*10%, 0)</f>
        <v>3.2</v>
      </c>
      <c r="K841" s="6">
        <f>IFERROR(VLOOKUP(VENTAS[[#This Row],[Código del producto Vendido]],STOCK[],16,FALSE)*VENTAS[[#This Row],[Cantidad]] + VLOOKUP(VENTAS[[#This Row],[Código del producto Vendido]],STOCK[],19,FALSE)*VENTAS[[#This Row],[Cantidad]],VENTAS[[#This Row],[Total]])</f>
        <v>20</v>
      </c>
      <c r="L841" s="6">
        <f>VENTAS[[#This Row],[Total]]-VENTAS[[#This Row],[Comisión 10%]]-VENTAS[[#This Row],[Costo SIN Comision]]</f>
        <v>8.8000000000000007</v>
      </c>
      <c r="M841" s="6"/>
    </row>
    <row r="842" spans="1:13" ht="14" x14ac:dyDescent="0.15">
      <c r="A842" s="23">
        <v>45393</v>
      </c>
      <c r="D842" t="s">
        <v>2045</v>
      </c>
      <c r="E842" t="s">
        <v>1106</v>
      </c>
      <c r="F842" s="2" t="str">
        <f>IFERROR(VLOOKUP(VENTAS[[#This Row],[Código del producto Vendido]],STOCK[],5,FALSE),"-")</f>
        <v>Jean ajustado Claro</v>
      </c>
      <c r="G842" s="2">
        <v>1</v>
      </c>
      <c r="H842" s="6">
        <v>32</v>
      </c>
      <c r="I842" s="6">
        <f>VENTAS[[#This Row],[Cantidad]]*VENTAS[[#This Row],[Precio Venta]]</f>
        <v>32</v>
      </c>
      <c r="J842" s="6">
        <f>IF(VENTAS[[#This Row],[Nombre del Gestor]]&gt;1,  VENTAS[[#This Row],[Total]]*10%, 0)</f>
        <v>3.2</v>
      </c>
      <c r="K842" s="6">
        <f>IFERROR(VLOOKUP(VENTAS[[#This Row],[Código del producto Vendido]],STOCK[],16,FALSE)*VENTAS[[#This Row],[Cantidad]] + VLOOKUP(VENTAS[[#This Row],[Código del producto Vendido]],STOCK[],19,FALSE)*VENTAS[[#This Row],[Cantidad]],VENTAS[[#This Row],[Total]])</f>
        <v>23.79</v>
      </c>
      <c r="L842" s="6">
        <f>VENTAS[[#This Row],[Total]]-VENTAS[[#This Row],[Comisión 10%]]-VENTAS[[#This Row],[Costo SIN Comision]]</f>
        <v>5.0100000000000016</v>
      </c>
      <c r="M842" s="6"/>
    </row>
    <row r="843" spans="1:13" ht="14" x14ac:dyDescent="0.15">
      <c r="A843" s="23">
        <v>45385</v>
      </c>
      <c r="D843" t="s">
        <v>2045</v>
      </c>
      <c r="E843" t="s">
        <v>1397</v>
      </c>
      <c r="F843" s="2" t="str">
        <f>IFERROR(VLOOKUP(VENTAS[[#This Row],[Código del producto Vendido]],STOCK[],5,FALSE),"-")</f>
        <v>Sandalias de tiras</v>
      </c>
      <c r="G843" s="2">
        <v>2</v>
      </c>
      <c r="H843" s="6">
        <v>25</v>
      </c>
      <c r="I843" s="6">
        <f>VENTAS[[#This Row],[Cantidad]]*VENTAS[[#This Row],[Precio Venta]]</f>
        <v>50</v>
      </c>
      <c r="J843" s="6">
        <f>IF(VENTAS[[#This Row],[Nombre del Gestor]]&gt;1,  VENTAS[[#This Row],[Total]]*10%, 0)</f>
        <v>5</v>
      </c>
      <c r="K843" s="6">
        <f>IFERROR(VLOOKUP(VENTAS[[#This Row],[Código del producto Vendido]],STOCK[],16,FALSE)*VENTAS[[#This Row],[Cantidad]] + VLOOKUP(VENTAS[[#This Row],[Código del producto Vendido]],STOCK[],19,FALSE)*VENTAS[[#This Row],[Cantidad]],VENTAS[[#This Row],[Total]])</f>
        <v>28</v>
      </c>
      <c r="L843" s="6">
        <f>VENTAS[[#This Row],[Total]]-VENTAS[[#This Row],[Comisión 10%]]-VENTAS[[#This Row],[Costo SIN Comision]]</f>
        <v>17</v>
      </c>
      <c r="M843" s="6"/>
    </row>
    <row r="844" spans="1:13" ht="14" x14ac:dyDescent="0.15">
      <c r="A844" s="23">
        <v>45393</v>
      </c>
      <c r="E844" t="s">
        <v>2000</v>
      </c>
      <c r="F844" s="2" t="str">
        <f>IFERROR(VLOOKUP(VENTAS[[#This Row],[Código del producto Vendido]],STOCK[],5,FALSE),"-")</f>
        <v>Blusa estampada geométrica</v>
      </c>
      <c r="G844" s="2">
        <v>1</v>
      </c>
      <c r="H844" s="6">
        <v>3</v>
      </c>
      <c r="I844" s="6">
        <f>VENTAS[[#This Row],[Cantidad]]*VENTAS[[#This Row],[Precio Venta]]</f>
        <v>3</v>
      </c>
      <c r="J844" s="6">
        <f>IF(VENTAS[[#This Row],[Nombre del Gestor]]&gt;1,  VENTAS[[#This Row],[Total]]*10%, 0)</f>
        <v>0</v>
      </c>
      <c r="K844" s="6">
        <f>IFERROR(VLOOKUP(VENTAS[[#This Row],[Código del producto Vendido]],STOCK[],16,FALSE)*VENTAS[[#This Row],[Cantidad]] + VLOOKUP(VENTAS[[#This Row],[Código del producto Vendido]],STOCK[],19,FALSE)*VENTAS[[#This Row],[Cantidad]],VENTAS[[#This Row],[Total]])</f>
        <v>0</v>
      </c>
      <c r="L844" s="6">
        <f>VENTAS[[#This Row],[Total]]-VENTAS[[#This Row],[Comisión 10%]]-VENTAS[[#This Row],[Costo SIN Comision]]</f>
        <v>3</v>
      </c>
      <c r="M844" s="6" t="s">
        <v>2220</v>
      </c>
    </row>
    <row r="845" spans="1:13" ht="14" x14ac:dyDescent="0.15">
      <c r="A845" s="23">
        <v>45391</v>
      </c>
      <c r="C845" t="s">
        <v>1166</v>
      </c>
      <c r="E845" t="s">
        <v>1835</v>
      </c>
      <c r="F845" s="2" t="str">
        <f>IFERROR(VLOOKUP(VENTAS[[#This Row],[Código del producto Vendido]],STOCK[],5,FALSE),"-")</f>
        <v>Blazer entallado</v>
      </c>
      <c r="G845" s="2">
        <v>1</v>
      </c>
      <c r="H845" s="6">
        <v>40</v>
      </c>
      <c r="I845" s="6">
        <f>VENTAS[[#This Row],[Cantidad]]*VENTAS[[#This Row],[Precio Venta]]</f>
        <v>40</v>
      </c>
      <c r="J845" s="6">
        <f>IF(VENTAS[[#This Row],[Nombre del Gestor]]&gt;1,  VENTAS[[#This Row],[Total]]*10%, 0)</f>
        <v>0</v>
      </c>
      <c r="K845" s="6">
        <f>IFERROR(VLOOKUP(VENTAS[[#This Row],[Código del producto Vendido]],STOCK[],16,FALSE)*VENTAS[[#This Row],[Cantidad]] + VLOOKUP(VENTAS[[#This Row],[Código del producto Vendido]],STOCK[],19,FALSE)*VENTAS[[#This Row],[Cantidad]],VENTAS[[#This Row],[Total]])</f>
        <v>24.29</v>
      </c>
      <c r="L845" s="6">
        <f>VENTAS[[#This Row],[Total]]-VENTAS[[#This Row],[Comisión 10%]]-VENTAS[[#This Row],[Costo SIN Comision]]</f>
        <v>15.71</v>
      </c>
      <c r="M845" s="6"/>
    </row>
    <row r="846" spans="1:13" ht="14" x14ac:dyDescent="0.15">
      <c r="A846" s="23">
        <v>45391</v>
      </c>
      <c r="C846" t="s">
        <v>1166</v>
      </c>
      <c r="E846" t="s">
        <v>1717</v>
      </c>
      <c r="F846" s="2" t="str">
        <f>IFERROR(VLOOKUP(VENTAS[[#This Row],[Código del producto Vendido]],STOCK[],5,FALSE),"-")</f>
        <v>Sandalias minimalistas de tacón</v>
      </c>
      <c r="G846" s="2">
        <v>1</v>
      </c>
      <c r="H846" s="6">
        <v>45</v>
      </c>
      <c r="I846" s="6">
        <f>VENTAS[[#This Row],[Cantidad]]*VENTAS[[#This Row],[Precio Venta]]</f>
        <v>45</v>
      </c>
      <c r="J846" s="6">
        <f>IF(VENTAS[[#This Row],[Nombre del Gestor]]&gt;1,  VENTAS[[#This Row],[Total]]*10%, 0)</f>
        <v>0</v>
      </c>
      <c r="K846" s="6">
        <f>IFERROR(VLOOKUP(VENTAS[[#This Row],[Código del producto Vendido]],STOCK[],16,FALSE)*VENTAS[[#This Row],[Cantidad]] + VLOOKUP(VENTAS[[#This Row],[Código del producto Vendido]],STOCK[],19,FALSE)*VENTAS[[#This Row],[Cantidad]],VENTAS[[#This Row],[Total]])</f>
        <v>17.36</v>
      </c>
      <c r="L846" s="6">
        <f>VENTAS[[#This Row],[Total]]-VENTAS[[#This Row],[Comisión 10%]]-VENTAS[[#This Row],[Costo SIN Comision]]</f>
        <v>27.64</v>
      </c>
      <c r="M846" s="6"/>
    </row>
    <row r="847" spans="1:13" ht="14" x14ac:dyDescent="0.15">
      <c r="A847" s="23">
        <v>45394</v>
      </c>
      <c r="E847" t="s">
        <v>1846</v>
      </c>
      <c r="F847" s="2" t="str">
        <f>IFERROR(VLOOKUP(VENTAS[[#This Row],[Código del producto Vendido]],STOCK[],5,FALSE),"-")</f>
        <v>Bolso mochila Rojo</v>
      </c>
      <c r="G847" s="2">
        <v>1</v>
      </c>
      <c r="H847" s="6">
        <v>25</v>
      </c>
      <c r="I847" s="6">
        <f>VENTAS[[#This Row],[Cantidad]]*VENTAS[[#This Row],[Precio Venta]]</f>
        <v>25</v>
      </c>
      <c r="J847" s="6">
        <f>IF(VENTAS[[#This Row],[Nombre del Gestor]]&gt;1,  VENTAS[[#This Row],[Total]]*10%, 0)</f>
        <v>0</v>
      </c>
      <c r="K847" s="6">
        <f>IFERROR(VLOOKUP(VENTAS[[#This Row],[Código del producto Vendido]],STOCK[],16,FALSE)*VENTAS[[#This Row],[Cantidad]] + VLOOKUP(VENTAS[[#This Row],[Código del producto Vendido]],STOCK[],19,FALSE)*VENTAS[[#This Row],[Cantidad]],VENTAS[[#This Row],[Total]])</f>
        <v>11.770000000000001</v>
      </c>
      <c r="L847" s="6">
        <f>VENTAS[[#This Row],[Total]]-VENTAS[[#This Row],[Comisión 10%]]-VENTAS[[#This Row],[Costo SIN Comision]]</f>
        <v>13.229999999999999</v>
      </c>
      <c r="M847" s="6"/>
    </row>
    <row r="848" spans="1:13" ht="14" x14ac:dyDescent="0.15">
      <c r="A848" s="23">
        <v>45394</v>
      </c>
      <c r="C848" t="s">
        <v>2221</v>
      </c>
      <c r="E848" t="s">
        <v>1845</v>
      </c>
      <c r="F848" s="2" t="str">
        <f>IFERROR(VLOOKUP(VENTAS[[#This Row],[Código del producto Vendido]],STOCK[],5,FALSE),"-")</f>
        <v>Bolso mochila estampado</v>
      </c>
      <c r="G848" s="2">
        <v>1</v>
      </c>
      <c r="H848" s="6">
        <v>25</v>
      </c>
      <c r="I848" s="6">
        <f>VENTAS[[#This Row],[Cantidad]]*VENTAS[[#This Row],[Precio Venta]]</f>
        <v>25</v>
      </c>
      <c r="J848" s="6">
        <f>IF(VENTAS[[#This Row],[Nombre del Gestor]]&gt;1,  VENTAS[[#This Row],[Total]]*10%, 0)</f>
        <v>0</v>
      </c>
      <c r="K848" s="6">
        <f>IFERROR(VLOOKUP(VENTAS[[#This Row],[Código del producto Vendido]],STOCK[],16,FALSE)*VENTAS[[#This Row],[Cantidad]] + VLOOKUP(VENTAS[[#This Row],[Código del producto Vendido]],STOCK[],19,FALSE)*VENTAS[[#This Row],[Cantidad]],VENTAS[[#This Row],[Total]])</f>
        <v>12.620000000000001</v>
      </c>
      <c r="L848" s="6">
        <f>VENTAS[[#This Row],[Total]]-VENTAS[[#This Row],[Comisión 10%]]-VENTAS[[#This Row],[Costo SIN Comision]]</f>
        <v>12.379999999999999</v>
      </c>
      <c r="M848" s="6"/>
    </row>
    <row r="849" spans="1:13" ht="14" x14ac:dyDescent="0.15">
      <c r="A849" s="23">
        <v>45394</v>
      </c>
      <c r="C849" t="s">
        <v>1750</v>
      </c>
      <c r="E849" t="s">
        <v>1847</v>
      </c>
      <c r="F849" s="2" t="str">
        <f>IFERROR(VLOOKUP(VENTAS[[#This Row],[Código del producto Vendido]],STOCK[],5,FALSE),"-")</f>
        <v>Blusa estampada de Lunares</v>
      </c>
      <c r="G849" s="2">
        <v>1</v>
      </c>
      <c r="H849" s="6">
        <v>14</v>
      </c>
      <c r="I849" s="6">
        <f>VENTAS[[#This Row],[Cantidad]]*VENTAS[[#This Row],[Precio Venta]]</f>
        <v>14</v>
      </c>
      <c r="J849" s="6">
        <f>IF(VENTAS[[#This Row],[Nombre del Gestor]]&gt;1,  VENTAS[[#This Row],[Total]]*10%, 0)</f>
        <v>0</v>
      </c>
      <c r="K849" s="6">
        <f>IFERROR(VLOOKUP(VENTAS[[#This Row],[Código del producto Vendido]],STOCK[],16,FALSE)*VENTAS[[#This Row],[Cantidad]] + VLOOKUP(VENTAS[[#This Row],[Código del producto Vendido]],STOCK[],19,FALSE)*VENTAS[[#This Row],[Cantidad]],VENTAS[[#This Row],[Total]])</f>
        <v>9.1999999999999993</v>
      </c>
      <c r="L849" s="6">
        <f>VENTAS[[#This Row],[Total]]-VENTAS[[#This Row],[Comisión 10%]]-VENTAS[[#This Row],[Costo SIN Comision]]</f>
        <v>4.8000000000000007</v>
      </c>
      <c r="M849" s="6"/>
    </row>
    <row r="850" spans="1:13" ht="14" x14ac:dyDescent="0.15">
      <c r="A850" s="23">
        <v>45394</v>
      </c>
      <c r="D850" t="s">
        <v>2045</v>
      </c>
      <c r="E850" t="s">
        <v>1830</v>
      </c>
      <c r="F850" s="2" t="str">
        <f>IFERROR(VLOOKUP(VENTAS[[#This Row],[Código del producto Vendido]],STOCK[],5,FALSE),"-")</f>
        <v>Bolso Baguette Rojo</v>
      </c>
      <c r="G850" s="2">
        <v>1</v>
      </c>
      <c r="H850" s="6">
        <v>25</v>
      </c>
      <c r="I850" s="6">
        <f>VENTAS[[#This Row],[Cantidad]]*VENTAS[[#This Row],[Precio Venta]]</f>
        <v>25</v>
      </c>
      <c r="J850" s="6">
        <f>IF(VENTAS[[#This Row],[Nombre del Gestor]]&gt;1,  VENTAS[[#This Row],[Total]]*10%, 0)</f>
        <v>2.5</v>
      </c>
      <c r="K850" s="6">
        <f>IFERROR(VLOOKUP(VENTAS[[#This Row],[Código del producto Vendido]],STOCK[],16,FALSE)*VENTAS[[#This Row],[Cantidad]] + VLOOKUP(VENTAS[[#This Row],[Código del producto Vendido]],STOCK[],19,FALSE)*VENTAS[[#This Row],[Cantidad]],VENTAS[[#This Row],[Total]])</f>
        <v>15.790000000000001</v>
      </c>
      <c r="L850" s="6">
        <f>VENTAS[[#This Row],[Total]]-VENTAS[[#This Row],[Comisión 10%]]-VENTAS[[#This Row],[Costo SIN Comision]]</f>
        <v>6.7099999999999991</v>
      </c>
      <c r="M850" s="6"/>
    </row>
    <row r="851" spans="1:13" ht="14" x14ac:dyDescent="0.15">
      <c r="A851" s="23">
        <v>45394</v>
      </c>
      <c r="D851" t="s">
        <v>2045</v>
      </c>
      <c r="E851" t="s">
        <v>1828</v>
      </c>
      <c r="F851" s="2" t="str">
        <f>IFERROR(VLOOKUP(VENTAS[[#This Row],[Código del producto Vendido]],STOCK[],5,FALSE),"-")</f>
        <v>Crossbody Bag Blanco Lacado</v>
      </c>
      <c r="G851" s="2">
        <v>1</v>
      </c>
      <c r="H851" s="6">
        <v>20</v>
      </c>
      <c r="I851" s="6">
        <f>VENTAS[[#This Row],[Cantidad]]*VENTAS[[#This Row],[Precio Venta]]</f>
        <v>20</v>
      </c>
      <c r="J851" s="6">
        <f>IF(VENTAS[[#This Row],[Nombre del Gestor]]&gt;1,  VENTAS[[#This Row],[Total]]*10%, 0)</f>
        <v>2</v>
      </c>
      <c r="K851" s="6">
        <f>IFERROR(VLOOKUP(VENTAS[[#This Row],[Código del producto Vendido]],STOCK[],16,FALSE)*VENTAS[[#This Row],[Cantidad]] + VLOOKUP(VENTAS[[#This Row],[Código del producto Vendido]],STOCK[],19,FALSE)*VENTAS[[#This Row],[Cantidad]],VENTAS[[#This Row],[Total]])</f>
        <v>10.790000000000001</v>
      </c>
      <c r="L851" s="6">
        <f>VENTAS[[#This Row],[Total]]-VENTAS[[#This Row],[Comisión 10%]]-VENTAS[[#This Row],[Costo SIN Comision]]</f>
        <v>7.2099999999999991</v>
      </c>
      <c r="M851" s="6"/>
    </row>
    <row r="852" spans="1:13" ht="14" x14ac:dyDescent="0.15">
      <c r="A852" s="23">
        <v>45394</v>
      </c>
      <c r="E852" t="s">
        <v>1716</v>
      </c>
      <c r="F852" s="2" t="str">
        <f>IFERROR(VLOOKUP(VENTAS[[#This Row],[Código del producto Vendido]],STOCK[],5,FALSE),"-")</f>
        <v>Camisa blanca estampado de ave</v>
      </c>
      <c r="G852" s="2">
        <v>1</v>
      </c>
      <c r="H852" s="6">
        <v>25</v>
      </c>
      <c r="I852" s="6">
        <f>VENTAS[[#This Row],[Cantidad]]*VENTAS[[#This Row],[Precio Venta]]</f>
        <v>25</v>
      </c>
      <c r="J852" s="6">
        <f>IF(VENTAS[[#This Row],[Nombre del Gestor]]&gt;1,  VENTAS[[#This Row],[Total]]*10%, 0)</f>
        <v>0</v>
      </c>
      <c r="K852" s="6">
        <f>IFERROR(VLOOKUP(VENTAS[[#This Row],[Código del producto Vendido]],STOCK[],16,FALSE)*VENTAS[[#This Row],[Cantidad]] + VLOOKUP(VENTAS[[#This Row],[Código del producto Vendido]],STOCK[],19,FALSE)*VENTAS[[#This Row],[Cantidad]],VENTAS[[#This Row],[Total]])</f>
        <v>12.941176470588236</v>
      </c>
      <c r="L852" s="6">
        <f>VENTAS[[#This Row],[Total]]-VENTAS[[#This Row],[Comisión 10%]]-VENTAS[[#This Row],[Costo SIN Comision]]</f>
        <v>12.058823529411764</v>
      </c>
      <c r="M852" s="6"/>
    </row>
    <row r="853" spans="1:13" ht="14" x14ac:dyDescent="0.15">
      <c r="A853" s="23" t="s">
        <v>1504</v>
      </c>
      <c r="E853" t="s">
        <v>1333</v>
      </c>
      <c r="F853" s="2" t="str">
        <f>IFERROR(VLOOKUP(VENTAS[[#This Row],[Código del producto Vendido]],STOCK[],5,FALSE),"-")</f>
        <v>Pullover Dazy cuello redondo Blanco</v>
      </c>
      <c r="G853" s="2">
        <v>1</v>
      </c>
      <c r="H853" s="6">
        <v>13</v>
      </c>
      <c r="I853" s="6">
        <f>VENTAS[[#This Row],[Cantidad]]*VENTAS[[#This Row],[Precio Venta]]</f>
        <v>13</v>
      </c>
      <c r="J853" s="6">
        <f>IF(VENTAS[[#This Row],[Nombre del Gestor]]&gt;1,  VENTAS[[#This Row],[Total]]*10%, 0)</f>
        <v>0</v>
      </c>
      <c r="K853" s="6">
        <f>IFERROR(VLOOKUP(VENTAS[[#This Row],[Código del producto Vendido]],STOCK[],16,FALSE)*VENTAS[[#This Row],[Cantidad]] + VLOOKUP(VENTAS[[#This Row],[Código del producto Vendido]],STOCK[],19,FALSE)*VENTAS[[#This Row],[Cantidad]],VENTAS[[#This Row],[Total]])</f>
        <v>7.5</v>
      </c>
      <c r="L853" s="6">
        <f>VENTAS[[#This Row],[Total]]-VENTAS[[#This Row],[Comisión 10%]]-VENTAS[[#This Row],[Costo SIN Comision]]</f>
        <v>5.5</v>
      </c>
      <c r="M853" s="6"/>
    </row>
    <row r="854" spans="1:13" ht="14" x14ac:dyDescent="0.15">
      <c r="A854" s="23" t="s">
        <v>1504</v>
      </c>
      <c r="E854" t="s">
        <v>634</v>
      </c>
      <c r="F854" s="2" t="str">
        <f>IFERROR(VLOOKUP(VENTAS[[#This Row],[Código del producto Vendido]],STOCK[],5,FALSE),"-")</f>
        <v>Vestido playera oversize</v>
      </c>
      <c r="G854" s="2">
        <v>1</v>
      </c>
      <c r="H854" s="6">
        <v>22</v>
      </c>
      <c r="I854" s="6">
        <f>VENTAS[[#This Row],[Cantidad]]*VENTAS[[#This Row],[Precio Venta]]</f>
        <v>22</v>
      </c>
      <c r="J854" s="6">
        <f>IF(VENTAS[[#This Row],[Nombre del Gestor]]&gt;1,  VENTAS[[#This Row],[Total]]*10%, 0)</f>
        <v>0</v>
      </c>
      <c r="K854" s="6">
        <f>IFERROR(VLOOKUP(VENTAS[[#This Row],[Código del producto Vendido]],STOCK[],16,FALSE)*VENTAS[[#This Row],[Cantidad]] + VLOOKUP(VENTAS[[#This Row],[Código del producto Vendido]],STOCK[],19,FALSE)*VENTAS[[#This Row],[Cantidad]],VENTAS[[#This Row],[Total]])</f>
        <v>13.388888888888889</v>
      </c>
      <c r="L854" s="6">
        <f>VENTAS[[#This Row],[Total]]-VENTAS[[#This Row],[Comisión 10%]]-VENTAS[[#This Row],[Costo SIN Comision]]</f>
        <v>8.6111111111111107</v>
      </c>
      <c r="M854" s="6"/>
    </row>
    <row r="855" spans="1:13" ht="14" x14ac:dyDescent="0.15">
      <c r="A855" s="23" t="s">
        <v>1504</v>
      </c>
      <c r="E855" t="s">
        <v>624</v>
      </c>
      <c r="F855" s="2" t="str">
        <f>IFERROR(VLOOKUP(VENTAS[[#This Row],[Código del producto Vendido]],STOCK[],5,FALSE),"-")</f>
        <v>Vestido flor y botones</v>
      </c>
      <c r="G855" s="2">
        <v>1</v>
      </c>
      <c r="H855" s="6">
        <v>25</v>
      </c>
      <c r="I855" s="6">
        <f>VENTAS[[#This Row],[Cantidad]]*VENTAS[[#This Row],[Precio Venta]]</f>
        <v>25</v>
      </c>
      <c r="J855" s="6">
        <f>IF(VENTAS[[#This Row],[Nombre del Gestor]]&gt;1,  VENTAS[[#This Row],[Total]]*10%, 0)</f>
        <v>0</v>
      </c>
      <c r="K855" s="6">
        <f>IFERROR(VLOOKUP(VENTAS[[#This Row],[Código del producto Vendido]],STOCK[],16,FALSE)*VENTAS[[#This Row],[Cantidad]] + VLOOKUP(VENTAS[[#This Row],[Código del producto Vendido]],STOCK[],19,FALSE)*VENTAS[[#This Row],[Cantidad]],VENTAS[[#This Row],[Total]])</f>
        <v>16.760000000000002</v>
      </c>
      <c r="L855" s="6">
        <f>VENTAS[[#This Row],[Total]]-VENTAS[[#This Row],[Comisión 10%]]-VENTAS[[#This Row],[Costo SIN Comision]]</f>
        <v>8.2399999999999984</v>
      </c>
      <c r="M855" s="6"/>
    </row>
    <row r="856" spans="1:13" ht="14" x14ac:dyDescent="0.15">
      <c r="A856" s="23">
        <v>45401</v>
      </c>
      <c r="D856" t="s">
        <v>2045</v>
      </c>
      <c r="E856" t="s">
        <v>1842</v>
      </c>
      <c r="F856" s="2" t="str">
        <f>IFERROR(VLOOKUP(VENTAS[[#This Row],[Código del producto Vendido]],STOCK[],5,FALSE),"-")</f>
        <v>Bolso estampado de Lona</v>
      </c>
      <c r="G856" s="2">
        <v>3</v>
      </c>
      <c r="H856" s="6">
        <v>12</v>
      </c>
      <c r="I856" s="6">
        <f>VENTAS[[#This Row],[Cantidad]]*VENTAS[[#This Row],[Precio Venta]]</f>
        <v>36</v>
      </c>
      <c r="J856" s="6">
        <f>IF(VENTAS[[#This Row],[Nombre del Gestor]]&gt;1,  VENTAS[[#This Row],[Total]]*10%, 0)</f>
        <v>3.6</v>
      </c>
      <c r="K856" s="6">
        <f>IFERROR(VLOOKUP(VENTAS[[#This Row],[Código del producto Vendido]],STOCK[],16,FALSE)*VENTAS[[#This Row],[Cantidad]] + VLOOKUP(VENTAS[[#This Row],[Código del producto Vendido]],STOCK[],19,FALSE)*VENTAS[[#This Row],[Cantidad]],VENTAS[[#This Row],[Total]])</f>
        <v>19.5</v>
      </c>
      <c r="L856" s="6">
        <f>VENTAS[[#This Row],[Total]]-VENTAS[[#This Row],[Comisión 10%]]-VENTAS[[#This Row],[Costo SIN Comision]]</f>
        <v>12.899999999999999</v>
      </c>
      <c r="M856" s="6"/>
    </row>
    <row r="857" spans="1:13" ht="14" x14ac:dyDescent="0.15">
      <c r="A857" s="23">
        <v>45401</v>
      </c>
      <c r="E857" t="s">
        <v>1261</v>
      </c>
      <c r="F857" s="2" t="str">
        <f>IFERROR(VLOOKUP(VENTAS[[#This Row],[Código del producto Vendido]],STOCK[],5,FALSE),"-")</f>
        <v>Sandalias blancas cruzadas</v>
      </c>
      <c r="G857" s="2">
        <v>1</v>
      </c>
      <c r="H857" s="6">
        <v>15</v>
      </c>
      <c r="I857" s="6">
        <f>VENTAS[[#This Row],[Cantidad]]*VENTAS[[#This Row],[Precio Venta]]</f>
        <v>15</v>
      </c>
      <c r="J857" s="6">
        <f>IF(VENTAS[[#This Row],[Nombre del Gestor]]&gt;1,  VENTAS[[#This Row],[Total]]*10%, 0)</f>
        <v>0</v>
      </c>
      <c r="K857" s="6">
        <f>IFERROR(VLOOKUP(VENTAS[[#This Row],[Código del producto Vendido]],STOCK[],16,FALSE)*VENTAS[[#This Row],[Cantidad]] + VLOOKUP(VENTAS[[#This Row],[Código del producto Vendido]],STOCK[],19,FALSE)*VENTAS[[#This Row],[Cantidad]],VENTAS[[#This Row],[Total]])</f>
        <v>11.49</v>
      </c>
      <c r="L857" s="6">
        <f>VENTAS[[#This Row],[Total]]-VENTAS[[#This Row],[Comisión 10%]]-VENTAS[[#This Row],[Costo SIN Comision]]</f>
        <v>3.51</v>
      </c>
      <c r="M857" s="6"/>
    </row>
    <row r="858" spans="1:13" ht="14" x14ac:dyDescent="0.15">
      <c r="A858" s="23">
        <v>45401</v>
      </c>
      <c r="E858" t="s">
        <v>1748</v>
      </c>
      <c r="F858" s="2" t="str">
        <f>IFERROR(VLOOKUP(VENTAS[[#This Row],[Código del producto Vendido]],STOCK[],5,FALSE),"-")</f>
        <v>Chaleco de traje Crema</v>
      </c>
      <c r="G858" s="2">
        <v>1</v>
      </c>
      <c r="H858" s="6">
        <v>25</v>
      </c>
      <c r="I858" s="6">
        <f>VENTAS[[#This Row],[Cantidad]]*VENTAS[[#This Row],[Precio Venta]]</f>
        <v>25</v>
      </c>
      <c r="J858" s="6">
        <f>IF(VENTAS[[#This Row],[Nombre del Gestor]]&gt;1,  VENTAS[[#This Row],[Total]]*10%, 0)</f>
        <v>0</v>
      </c>
      <c r="K858" s="6">
        <f>IFERROR(VLOOKUP(VENTAS[[#This Row],[Código del producto Vendido]],STOCK[],16,FALSE)*VENTAS[[#This Row],[Cantidad]] + VLOOKUP(VENTAS[[#This Row],[Código del producto Vendido]],STOCK[],19,FALSE)*VENTAS[[#This Row],[Cantidad]],VENTAS[[#This Row],[Total]])</f>
        <v>17.941176470588236</v>
      </c>
      <c r="L858" s="6">
        <f>VENTAS[[#This Row],[Total]]-VENTAS[[#This Row],[Comisión 10%]]-VENTAS[[#This Row],[Costo SIN Comision]]</f>
        <v>7.0588235294117645</v>
      </c>
      <c r="M858" s="6"/>
    </row>
    <row r="859" spans="1:13" ht="14" x14ac:dyDescent="0.15">
      <c r="A859" s="23">
        <v>45401</v>
      </c>
      <c r="E859" t="s">
        <v>1830</v>
      </c>
      <c r="F859" s="2" t="str">
        <f>IFERROR(VLOOKUP(VENTAS[[#This Row],[Código del producto Vendido]],STOCK[],5,FALSE),"-")</f>
        <v>Bolso Baguette Rojo</v>
      </c>
      <c r="G859" s="2">
        <v>1</v>
      </c>
      <c r="H859" s="6">
        <v>25</v>
      </c>
      <c r="I859" s="6">
        <f>VENTAS[[#This Row],[Cantidad]]*VENTAS[[#This Row],[Precio Venta]]</f>
        <v>25</v>
      </c>
      <c r="J859" s="6">
        <f>IF(VENTAS[[#This Row],[Nombre del Gestor]]&gt;1,  VENTAS[[#This Row],[Total]]*10%, 0)</f>
        <v>0</v>
      </c>
      <c r="K859" s="6">
        <f>IFERROR(VLOOKUP(VENTAS[[#This Row],[Código del producto Vendido]],STOCK[],16,FALSE)*VENTAS[[#This Row],[Cantidad]] + VLOOKUP(VENTAS[[#This Row],[Código del producto Vendido]],STOCK[],19,FALSE)*VENTAS[[#This Row],[Cantidad]],VENTAS[[#This Row],[Total]])</f>
        <v>15.790000000000001</v>
      </c>
      <c r="L859" s="6">
        <f>VENTAS[[#This Row],[Total]]-VENTAS[[#This Row],[Comisión 10%]]-VENTAS[[#This Row],[Costo SIN Comision]]</f>
        <v>9.2099999999999991</v>
      </c>
      <c r="M859" s="6"/>
    </row>
    <row r="860" spans="1:13" ht="14" x14ac:dyDescent="0.15">
      <c r="A860" s="23">
        <v>45404</v>
      </c>
      <c r="D860" t="s">
        <v>2045</v>
      </c>
      <c r="E860" t="s">
        <v>1300</v>
      </c>
      <c r="F860" s="2" t="str">
        <f>IFERROR(VLOOKUP(VENTAS[[#This Row],[Código del producto Vendido]],STOCK[],5,FALSE),"-")</f>
        <v>Pantalón alto de bajo elegante</v>
      </c>
      <c r="G860" s="2">
        <v>1</v>
      </c>
      <c r="H860" s="6">
        <v>32</v>
      </c>
      <c r="I860" s="6">
        <f>VENTAS[[#This Row],[Cantidad]]*VENTAS[[#This Row],[Precio Venta]]</f>
        <v>32</v>
      </c>
      <c r="J860" s="6">
        <f>IF(VENTAS[[#This Row],[Nombre del Gestor]]&gt;1,  VENTAS[[#This Row],[Total]]*10%, 0)</f>
        <v>3.2</v>
      </c>
      <c r="K860" s="6">
        <f>IFERROR(VLOOKUP(VENTAS[[#This Row],[Código del producto Vendido]],STOCK[],16,FALSE)*VENTAS[[#This Row],[Cantidad]] + VLOOKUP(VENTAS[[#This Row],[Código del producto Vendido]],STOCK[],19,FALSE)*VENTAS[[#This Row],[Cantidad]],VENTAS[[#This Row],[Total]])</f>
        <v>16.189999999999998</v>
      </c>
      <c r="L860" s="6">
        <f>VENTAS[[#This Row],[Total]]-VENTAS[[#This Row],[Comisión 10%]]-VENTAS[[#This Row],[Costo SIN Comision]]</f>
        <v>12.610000000000003</v>
      </c>
      <c r="M860" s="6"/>
    </row>
    <row r="861" spans="1:13" ht="14" x14ac:dyDescent="0.15">
      <c r="A861" s="23">
        <v>45410</v>
      </c>
      <c r="C861" t="s">
        <v>2294</v>
      </c>
      <c r="E861" t="s">
        <v>800</v>
      </c>
      <c r="F861" s="2" t="str">
        <f>IFERROR(VLOOKUP(VENTAS[[#This Row],[Código del producto Vendido]],STOCK[],5,FALSE),"-")</f>
        <v>Sandalias prácticas</v>
      </c>
      <c r="G861" s="2">
        <v>1</v>
      </c>
      <c r="H861" s="6">
        <v>30</v>
      </c>
      <c r="I861" s="6">
        <f>VENTAS[[#This Row],[Cantidad]]*VENTAS[[#This Row],[Precio Venta]]</f>
        <v>30</v>
      </c>
      <c r="J861" s="6">
        <f>IF(VENTAS[[#This Row],[Nombre del Gestor]]&gt;1,  VENTAS[[#This Row],[Total]]*10%, 0)</f>
        <v>0</v>
      </c>
      <c r="K861" s="6">
        <f>IFERROR(VLOOKUP(VENTAS[[#This Row],[Código del producto Vendido]],STOCK[],16,FALSE)*VENTAS[[#This Row],[Cantidad]] + VLOOKUP(VENTAS[[#This Row],[Código del producto Vendido]],STOCK[],19,FALSE)*VENTAS[[#This Row],[Cantidad]],VENTAS[[#This Row],[Total]])</f>
        <v>23.277777777777779</v>
      </c>
      <c r="L861" s="6">
        <f>VENTAS[[#This Row],[Total]]-VENTAS[[#This Row],[Comisión 10%]]-VENTAS[[#This Row],[Costo SIN Comision]]</f>
        <v>6.7222222222222214</v>
      </c>
      <c r="M861" s="6"/>
    </row>
    <row r="862" spans="1:13" ht="14" x14ac:dyDescent="0.15">
      <c r="A862" s="23">
        <v>45402</v>
      </c>
      <c r="E862" t="s">
        <v>1411</v>
      </c>
      <c r="F862" s="2" t="str">
        <f>IFERROR(VLOOKUP(VENTAS[[#This Row],[Código del producto Vendido]],STOCK[],5,FALSE),"-")</f>
        <v>Sandalias flip de plataforma</v>
      </c>
      <c r="G862" s="2">
        <v>1</v>
      </c>
      <c r="H862" s="6">
        <v>15</v>
      </c>
      <c r="I862" s="6">
        <f>VENTAS[[#This Row],[Cantidad]]*VENTAS[[#This Row],[Precio Venta]]</f>
        <v>15</v>
      </c>
      <c r="J862" s="6">
        <f>IF(VENTAS[[#This Row],[Nombre del Gestor]]&gt;1,  VENTAS[[#This Row],[Total]]*10%, 0)</f>
        <v>0</v>
      </c>
      <c r="K862" s="6">
        <f>IFERROR(VLOOKUP(VENTAS[[#This Row],[Código del producto Vendido]],STOCK[],16,FALSE)*VENTAS[[#This Row],[Cantidad]] + VLOOKUP(VENTAS[[#This Row],[Código del producto Vendido]],STOCK[],19,FALSE)*VENTAS[[#This Row],[Cantidad]],VENTAS[[#This Row],[Total]])</f>
        <v>9.49</v>
      </c>
      <c r="L862" s="6">
        <f>VENTAS[[#This Row],[Total]]-VENTAS[[#This Row],[Comisión 10%]]-VENTAS[[#This Row],[Costo SIN Comision]]</f>
        <v>5.51</v>
      </c>
      <c r="M862" s="6"/>
    </row>
    <row r="863" spans="1:13" ht="14" x14ac:dyDescent="0.15">
      <c r="A863" s="23">
        <v>45404</v>
      </c>
      <c r="D863" t="s">
        <v>2045</v>
      </c>
      <c r="E863" t="s">
        <v>925</v>
      </c>
      <c r="F863" s="2" t="str">
        <f>IFERROR(VLOOKUP(VENTAS[[#This Row],[Código del producto Vendido]],STOCK[],5,FALSE),"-")</f>
        <v>Falda plisada con cadena</v>
      </c>
      <c r="G863" s="2">
        <v>1</v>
      </c>
      <c r="H863" s="6">
        <v>20</v>
      </c>
      <c r="I863" s="6">
        <f>VENTAS[[#This Row],[Cantidad]]*VENTAS[[#This Row],[Precio Venta]]</f>
        <v>20</v>
      </c>
      <c r="J863" s="6">
        <f>IF(VENTAS[[#This Row],[Nombre del Gestor]]&gt;1,  VENTAS[[#This Row],[Total]]*10%, 0)</f>
        <v>2</v>
      </c>
      <c r="K863" s="6">
        <f>IFERROR(VLOOKUP(VENTAS[[#This Row],[Código del producto Vendido]],STOCK[],16,FALSE)*VENTAS[[#This Row],[Cantidad]] + VLOOKUP(VENTAS[[#This Row],[Código del producto Vendido]],STOCK[],19,FALSE)*VENTAS[[#This Row],[Cantidad]],VENTAS[[#This Row],[Total]])</f>
        <v>14.863636363636363</v>
      </c>
      <c r="L863" s="6">
        <f>VENTAS[[#This Row],[Total]]-VENTAS[[#This Row],[Comisión 10%]]-VENTAS[[#This Row],[Costo SIN Comision]]</f>
        <v>3.1363636363636367</v>
      </c>
      <c r="M863" s="6"/>
    </row>
    <row r="864" spans="1:13" ht="14" x14ac:dyDescent="0.15">
      <c r="A864" s="23">
        <v>45409</v>
      </c>
      <c r="D864" t="s">
        <v>2045</v>
      </c>
      <c r="E864" t="s">
        <v>791</v>
      </c>
      <c r="F864" s="2" t="str">
        <f>IFERROR(VLOOKUP(VENTAS[[#This Row],[Código del producto Vendido]],STOCK[],5,FALSE),"-")</f>
        <v>Sandalias trenzadas</v>
      </c>
      <c r="G864" s="2">
        <v>1</v>
      </c>
      <c r="H864" s="6">
        <v>35</v>
      </c>
      <c r="I864" s="6">
        <f>VENTAS[[#This Row],[Cantidad]]*VENTAS[[#This Row],[Precio Venta]]</f>
        <v>35</v>
      </c>
      <c r="J864" s="6">
        <f>IF(VENTAS[[#This Row],[Nombre del Gestor]]&gt;1,  VENTAS[[#This Row],[Total]]*10%, 0)</f>
        <v>3.5</v>
      </c>
      <c r="K864" s="6">
        <f>IFERROR(VLOOKUP(VENTAS[[#This Row],[Código del producto Vendido]],STOCK[],16,FALSE)*VENTAS[[#This Row],[Cantidad]] + VLOOKUP(VENTAS[[#This Row],[Código del producto Vendido]],STOCK[],19,FALSE)*VENTAS[[#This Row],[Cantidad]],VENTAS[[#This Row],[Total]])</f>
        <v>27</v>
      </c>
      <c r="L864" s="6">
        <f>VENTAS[[#This Row],[Total]]-VENTAS[[#This Row],[Comisión 10%]]-VENTAS[[#This Row],[Costo SIN Comision]]</f>
        <v>4.5</v>
      </c>
      <c r="M864" s="6"/>
    </row>
    <row r="865" spans="1:13" ht="14" x14ac:dyDescent="0.15">
      <c r="A865" s="23">
        <v>45405</v>
      </c>
      <c r="D865" t="s">
        <v>2045</v>
      </c>
      <c r="E865" t="s">
        <v>1433</v>
      </c>
      <c r="F865" s="2" t="str">
        <f>IFERROR(VLOOKUP(VENTAS[[#This Row],[Código del producto Vendido]],STOCK[],5,FALSE),"-")</f>
        <v xml:space="preserve">Vestido Privé </v>
      </c>
      <c r="G865" s="2">
        <v>1</v>
      </c>
      <c r="H865" s="6">
        <v>25</v>
      </c>
      <c r="I865" s="6">
        <f>VENTAS[[#This Row],[Cantidad]]*VENTAS[[#This Row],[Precio Venta]]</f>
        <v>25</v>
      </c>
      <c r="J865" s="6">
        <f>IF(VENTAS[[#This Row],[Nombre del Gestor]]&gt;1,  VENTAS[[#This Row],[Total]]*10%, 0)</f>
        <v>2.5</v>
      </c>
      <c r="K865" s="6">
        <f>IFERROR(VLOOKUP(VENTAS[[#This Row],[Código del producto Vendido]],STOCK[],16,FALSE)*VENTAS[[#This Row],[Cantidad]] + VLOOKUP(VENTAS[[#This Row],[Código del producto Vendido]],STOCK[],19,FALSE)*VENTAS[[#This Row],[Cantidad]],VENTAS[[#This Row],[Total]])</f>
        <v>11.1</v>
      </c>
      <c r="L865" s="6">
        <f>VENTAS[[#This Row],[Total]]-VENTAS[[#This Row],[Comisión 10%]]-VENTAS[[#This Row],[Costo SIN Comision]]</f>
        <v>11.4</v>
      </c>
      <c r="M865" s="6"/>
    </row>
    <row r="866" spans="1:13" ht="14" x14ac:dyDescent="0.15">
      <c r="A866" s="23">
        <v>45406</v>
      </c>
      <c r="D866" t="s">
        <v>2045</v>
      </c>
      <c r="E866" t="s">
        <v>626</v>
      </c>
      <c r="F866" s="2" t="str">
        <f>IFERROR(VLOOKUP(VENTAS[[#This Row],[Código del producto Vendido]],STOCK[],5,FALSE),"-")</f>
        <v>Blusa espalda cruzada blanca</v>
      </c>
      <c r="G866" s="2">
        <v>1</v>
      </c>
      <c r="H866" s="6">
        <v>12</v>
      </c>
      <c r="I866" s="6">
        <f>VENTAS[[#This Row],[Cantidad]]*VENTAS[[#This Row],[Precio Venta]]</f>
        <v>12</v>
      </c>
      <c r="J866" s="6">
        <f>IF(VENTAS[[#This Row],[Nombre del Gestor]]&gt;1,  VENTAS[[#This Row],[Total]]*10%, 0)</f>
        <v>1.2000000000000002</v>
      </c>
      <c r="K866" s="6">
        <f>IFERROR(VLOOKUP(VENTAS[[#This Row],[Código del producto Vendido]],STOCK[],16,FALSE)*VENTAS[[#This Row],[Cantidad]] + VLOOKUP(VENTAS[[#This Row],[Código del producto Vendido]],STOCK[],19,FALSE)*VENTAS[[#This Row],[Cantidad]],VENTAS[[#This Row],[Total]])</f>
        <v>8.3422222222222224</v>
      </c>
      <c r="L866" s="6">
        <f>VENTAS[[#This Row],[Total]]-VENTAS[[#This Row],[Comisión 10%]]-VENTAS[[#This Row],[Costo SIN Comision]]</f>
        <v>2.4577777777777783</v>
      </c>
      <c r="M866" s="6"/>
    </row>
    <row r="867" spans="1:13" ht="14" x14ac:dyDescent="0.15">
      <c r="A867" s="23">
        <v>45408</v>
      </c>
      <c r="D867" t="s">
        <v>2045</v>
      </c>
      <c r="E867" t="s">
        <v>1726</v>
      </c>
      <c r="F867" s="2" t="str">
        <f>IFERROR(VLOOKUP(VENTAS[[#This Row],[Código del producto Vendido]],STOCK[],5,FALSE),"-")</f>
        <v>Conjunto de bikini moca</v>
      </c>
      <c r="G867" s="2">
        <v>1</v>
      </c>
      <c r="H867" s="6">
        <v>20</v>
      </c>
      <c r="I867" s="6">
        <f>VENTAS[[#This Row],[Cantidad]]*VENTAS[[#This Row],[Precio Venta]]</f>
        <v>20</v>
      </c>
      <c r="J867" s="6">
        <f>IF(VENTAS[[#This Row],[Nombre del Gestor]]&gt;1,  VENTAS[[#This Row],[Total]]*10%, 0)</f>
        <v>2</v>
      </c>
      <c r="K867" s="6">
        <f>IFERROR(VLOOKUP(VENTAS[[#This Row],[Código del producto Vendido]],STOCK[],16,FALSE)*VENTAS[[#This Row],[Cantidad]] + VLOOKUP(VENTAS[[#This Row],[Código del producto Vendido]],STOCK[],19,FALSE)*VENTAS[[#This Row],[Cantidad]],VENTAS[[#This Row],[Total]])</f>
        <v>12.352941176470589</v>
      </c>
      <c r="L867" s="6">
        <f>VENTAS[[#This Row],[Total]]-VENTAS[[#This Row],[Comisión 10%]]-VENTAS[[#This Row],[Costo SIN Comision]]</f>
        <v>5.6470588235294112</v>
      </c>
      <c r="M867" s="6"/>
    </row>
    <row r="868" spans="1:13" ht="14" x14ac:dyDescent="0.15">
      <c r="A868" s="23">
        <v>45409</v>
      </c>
      <c r="D868" t="s">
        <v>2045</v>
      </c>
      <c r="E868" t="s">
        <v>1398</v>
      </c>
      <c r="F868" s="2" t="str">
        <f>IFERROR(VLOOKUP(VENTAS[[#This Row],[Código del producto Vendido]],STOCK[],5,FALSE),"-")</f>
        <v>Sandalias de nudos</v>
      </c>
      <c r="G868" s="2">
        <v>1</v>
      </c>
      <c r="H868" s="6">
        <v>18</v>
      </c>
      <c r="I868" s="6">
        <f>VENTAS[[#This Row],[Cantidad]]*VENTAS[[#This Row],[Precio Venta]]</f>
        <v>18</v>
      </c>
      <c r="J868" s="6">
        <f>IF(VENTAS[[#This Row],[Nombre del Gestor]]&gt;1,  VENTAS[[#This Row],[Total]]*10%, 0)</f>
        <v>1.8</v>
      </c>
      <c r="K868" s="6">
        <f>IFERROR(VLOOKUP(VENTAS[[#This Row],[Código del producto Vendido]],STOCK[],16,FALSE)*VENTAS[[#This Row],[Cantidad]] + VLOOKUP(VENTAS[[#This Row],[Código del producto Vendido]],STOCK[],19,FALSE)*VENTAS[[#This Row],[Cantidad]],VENTAS[[#This Row],[Total]])</f>
        <v>11</v>
      </c>
      <c r="L868" s="6">
        <f>VENTAS[[#This Row],[Total]]-VENTAS[[#This Row],[Comisión 10%]]-VENTAS[[#This Row],[Costo SIN Comision]]</f>
        <v>5.1999999999999993</v>
      </c>
      <c r="M868" s="6"/>
    </row>
    <row r="869" spans="1:13" ht="14" x14ac:dyDescent="0.15">
      <c r="A869" s="23">
        <v>45410</v>
      </c>
      <c r="D869" t="s">
        <v>2045</v>
      </c>
      <c r="E869" t="s">
        <v>1735</v>
      </c>
      <c r="F869" s="2" t="str">
        <f>IFERROR(VLOOKUP(VENTAS[[#This Row],[Código del producto Vendido]],STOCK[],5,FALSE),"-")</f>
        <v>Zapatillas blanco casual</v>
      </c>
      <c r="G869" s="2">
        <v>1</v>
      </c>
      <c r="H869" s="6">
        <v>30</v>
      </c>
      <c r="I869" s="6">
        <f>VENTAS[[#This Row],[Cantidad]]*VENTAS[[#This Row],[Precio Venta]]</f>
        <v>30</v>
      </c>
      <c r="J869" s="6">
        <f>IF(VENTAS[[#This Row],[Nombre del Gestor]]&gt;1,  VENTAS[[#This Row],[Total]]*10%, 0)</f>
        <v>3</v>
      </c>
      <c r="K869" s="6">
        <f>IFERROR(VLOOKUP(VENTAS[[#This Row],[Código del producto Vendido]],STOCK[],16,FALSE)*VENTAS[[#This Row],[Cantidad]] + VLOOKUP(VENTAS[[#This Row],[Código del producto Vendido]],STOCK[],19,FALSE)*VENTAS[[#This Row],[Cantidad]],VENTAS[[#This Row],[Total]])</f>
        <v>25.470588235294116</v>
      </c>
      <c r="L869" s="6">
        <f>VENTAS[[#This Row],[Total]]-VENTAS[[#This Row],[Comisión 10%]]-VENTAS[[#This Row],[Costo SIN Comision]]</f>
        <v>1.529411764705884</v>
      </c>
      <c r="M869" s="6"/>
    </row>
    <row r="870" spans="1:13" ht="14" x14ac:dyDescent="0.15">
      <c r="A870" s="23">
        <v>45410</v>
      </c>
      <c r="D870" t="s">
        <v>2045</v>
      </c>
      <c r="E870" t="s">
        <v>1257</v>
      </c>
      <c r="F870" s="2" t="str">
        <f>IFERROR(VLOOKUP(VENTAS[[#This Row],[Código del producto Vendido]],STOCK[],5,FALSE),"-")</f>
        <v>Pantalón de traje</v>
      </c>
      <c r="G870" s="2">
        <v>1</v>
      </c>
      <c r="H870" s="6">
        <v>30</v>
      </c>
      <c r="I870" s="6">
        <f>VENTAS[[#This Row],[Cantidad]]*VENTAS[[#This Row],[Precio Venta]]</f>
        <v>30</v>
      </c>
      <c r="J870" s="6">
        <f>IF(VENTAS[[#This Row],[Nombre del Gestor]]&gt;1,  VENTAS[[#This Row],[Total]]*10%, 0)</f>
        <v>3</v>
      </c>
      <c r="K870" s="6">
        <f>IFERROR(VLOOKUP(VENTAS[[#This Row],[Código del producto Vendido]],STOCK[],16,FALSE)*VENTAS[[#This Row],[Cantidad]] + VLOOKUP(VENTAS[[#This Row],[Código del producto Vendido]],STOCK[],19,FALSE)*VENTAS[[#This Row],[Cantidad]],VENTAS[[#This Row],[Total]])</f>
        <v>21</v>
      </c>
      <c r="L870" s="6">
        <f>VENTAS[[#This Row],[Total]]-VENTAS[[#This Row],[Comisión 10%]]-VENTAS[[#This Row],[Costo SIN Comision]]</f>
        <v>6</v>
      </c>
      <c r="M870" s="6"/>
    </row>
    <row r="871" spans="1:13" ht="14" x14ac:dyDescent="0.15">
      <c r="A871" s="23">
        <v>45410</v>
      </c>
      <c r="D871" t="s">
        <v>2045</v>
      </c>
      <c r="E871" t="s">
        <v>879</v>
      </c>
      <c r="F871" s="2" t="str">
        <f>IFERROR(VLOOKUP(VENTAS[[#This Row],[Código del producto Vendido]],STOCK[],5,FALSE),"-")</f>
        <v>Pantalón business básico</v>
      </c>
      <c r="G871" s="2">
        <v>1</v>
      </c>
      <c r="H871" s="6">
        <v>28</v>
      </c>
      <c r="I871" s="6">
        <f>VENTAS[[#This Row],[Cantidad]]*VENTAS[[#This Row],[Precio Venta]]</f>
        <v>28</v>
      </c>
      <c r="J871" s="6">
        <f>IF(VENTAS[[#This Row],[Nombre del Gestor]]&gt;1,  VENTAS[[#This Row],[Total]]*10%, 0)</f>
        <v>2.8000000000000003</v>
      </c>
      <c r="K871" s="6">
        <f>IFERROR(VLOOKUP(VENTAS[[#This Row],[Código del producto Vendido]],STOCK[],16,FALSE)*VENTAS[[#This Row],[Cantidad]] + VLOOKUP(VENTAS[[#This Row],[Código del producto Vendido]],STOCK[],19,FALSE)*VENTAS[[#This Row],[Cantidad]],VENTAS[[#This Row],[Total]])</f>
        <v>21.372272727272726</v>
      </c>
      <c r="L871" s="6">
        <f>VENTAS[[#This Row],[Total]]-VENTAS[[#This Row],[Comisión 10%]]-VENTAS[[#This Row],[Costo SIN Comision]]</f>
        <v>3.8277272727272731</v>
      </c>
      <c r="M871" s="6"/>
    </row>
    <row r="872" spans="1:13" ht="28" x14ac:dyDescent="0.15">
      <c r="A872" s="23">
        <v>45411</v>
      </c>
      <c r="C872" t="s">
        <v>2295</v>
      </c>
      <c r="F872" s="2" t="str">
        <f>IFERROR(VLOOKUP(VENTAS[[#This Row],[Código del producto Vendido]],STOCK[],5,FALSE),"-")</f>
        <v>-</v>
      </c>
      <c r="G872" s="2">
        <v>1</v>
      </c>
      <c r="H872" s="6">
        <v>0</v>
      </c>
      <c r="I872" s="6">
        <f>VENTAS[[#This Row],[Cantidad]]*VENTAS[[#This Row],[Precio Venta]]</f>
        <v>0</v>
      </c>
      <c r="J872" s="6">
        <f>IF(VENTAS[[#This Row],[Nombre del Gestor]]&gt;1,  VENTAS[[#This Row],[Total]]*10%, 0)</f>
        <v>0</v>
      </c>
      <c r="K872" s="6">
        <f>IFERROR(VLOOKUP(VENTAS[[#This Row],[Código del producto Vendido]],STOCK[],16,FALSE)*VENTAS[[#This Row],[Cantidad]] + VLOOKUP(VENTAS[[#This Row],[Código del producto Vendido]],STOCK[],19,FALSE)*VENTAS[[#This Row],[Cantidad]],VENTAS[[#This Row],[Total]])</f>
        <v>0</v>
      </c>
      <c r="L872" s="6">
        <f>VENTAS[[#This Row],[Total]]-VENTAS[[#This Row],[Comisión 10%]]-VENTAS[[#This Row],[Costo SIN Comision]]</f>
        <v>0</v>
      </c>
      <c r="M872" s="6"/>
    </row>
    <row r="873" spans="1:13" ht="14" x14ac:dyDescent="0.15">
      <c r="A873" s="23">
        <v>45411</v>
      </c>
      <c r="D873" t="s">
        <v>2045</v>
      </c>
      <c r="E873" t="s">
        <v>1457</v>
      </c>
      <c r="F873" s="2" t="str">
        <f>IFERROR(VLOOKUP(VENTAS[[#This Row],[Código del producto Vendido]],STOCK[],5,FALSE),"-")</f>
        <v>Botas negras de zíper</v>
      </c>
      <c r="G873" s="2">
        <v>1</v>
      </c>
      <c r="H873" s="6">
        <v>40</v>
      </c>
      <c r="I873" s="6">
        <f>VENTAS[[#This Row],[Cantidad]]*VENTAS[[#This Row],[Precio Venta]]</f>
        <v>40</v>
      </c>
      <c r="J873" s="6">
        <f>IF(VENTAS[[#This Row],[Nombre del Gestor]]&gt;1,  VENTAS[[#This Row],[Total]]*10%, 0)</f>
        <v>4</v>
      </c>
      <c r="K873" s="6">
        <f>IFERROR(VLOOKUP(VENTAS[[#This Row],[Código del producto Vendido]],STOCK[],16,FALSE)*VENTAS[[#This Row],[Cantidad]] + VLOOKUP(VENTAS[[#This Row],[Código del producto Vendido]],STOCK[],19,FALSE)*VENTAS[[#This Row],[Cantidad]],VENTAS[[#This Row],[Total]])</f>
        <v>22.42</v>
      </c>
      <c r="L873" s="6">
        <f>VENTAS[[#This Row],[Total]]-VENTAS[[#This Row],[Comisión 10%]]-VENTAS[[#This Row],[Costo SIN Comision]]</f>
        <v>13.579999999999998</v>
      </c>
      <c r="M873" s="6"/>
    </row>
    <row r="874" spans="1:13" ht="14" x14ac:dyDescent="0.15">
      <c r="A874" s="23">
        <v>45411</v>
      </c>
      <c r="D874" t="s">
        <v>2045</v>
      </c>
      <c r="E874" t="s">
        <v>1230</v>
      </c>
      <c r="F874" s="2" t="str">
        <f>IFERROR(VLOOKUP(VENTAS[[#This Row],[Código del producto Vendido]],STOCK[],5,FALSE),"-")</f>
        <v>Falda plisada de cuadros</v>
      </c>
      <c r="G874" s="2">
        <v>1</v>
      </c>
      <c r="H874" s="6">
        <v>20</v>
      </c>
      <c r="I874" s="6">
        <f>VENTAS[[#This Row],[Cantidad]]*VENTAS[[#This Row],[Precio Venta]]</f>
        <v>20</v>
      </c>
      <c r="J874" s="6">
        <f>IF(VENTAS[[#This Row],[Nombre del Gestor]]&gt;1,  VENTAS[[#This Row],[Total]]*10%, 0)</f>
        <v>2</v>
      </c>
      <c r="K874" s="6">
        <f>IFERROR(VLOOKUP(VENTAS[[#This Row],[Código del producto Vendido]],STOCK[],16,FALSE)*VENTAS[[#This Row],[Cantidad]] + VLOOKUP(VENTAS[[#This Row],[Código del producto Vendido]],STOCK[],19,FALSE)*VENTAS[[#This Row],[Cantidad]],VENTAS[[#This Row],[Total]])</f>
        <v>12.74</v>
      </c>
      <c r="L874" s="6">
        <f>VENTAS[[#This Row],[Total]]-VENTAS[[#This Row],[Comisión 10%]]-VENTAS[[#This Row],[Costo SIN Comision]]</f>
        <v>5.26</v>
      </c>
      <c r="M874" s="6"/>
    </row>
    <row r="875" spans="1:13" ht="14" x14ac:dyDescent="0.15">
      <c r="A875" s="23">
        <v>45411</v>
      </c>
      <c r="D875" t="s">
        <v>2045</v>
      </c>
      <c r="E875" t="s">
        <v>1228</v>
      </c>
      <c r="F875" s="2" t="str">
        <f>IFERROR(VLOOKUP(VENTAS[[#This Row],[Código del producto Vendido]],STOCK[],5,FALSE),"-")</f>
        <v>Vestido de flecos</v>
      </c>
      <c r="G875" s="2">
        <v>1</v>
      </c>
      <c r="H875" s="6">
        <v>25</v>
      </c>
      <c r="I875" s="6">
        <f>VENTAS[[#This Row],[Cantidad]]*VENTAS[[#This Row],[Precio Venta]]</f>
        <v>25</v>
      </c>
      <c r="J875" s="6">
        <f>IF(VENTAS[[#This Row],[Nombre del Gestor]]&gt;1,  VENTAS[[#This Row],[Total]]*10%, 0)</f>
        <v>2.5</v>
      </c>
      <c r="K875" s="6">
        <f>IFERROR(VLOOKUP(VENTAS[[#This Row],[Código del producto Vendido]],STOCK[],16,FALSE)*VENTAS[[#This Row],[Cantidad]] + VLOOKUP(VENTAS[[#This Row],[Código del producto Vendido]],STOCK[],19,FALSE)*VENTAS[[#This Row],[Cantidad]],VENTAS[[#This Row],[Total]])</f>
        <v>18.829999999999998</v>
      </c>
      <c r="L875" s="6">
        <f>VENTAS[[#This Row],[Total]]-VENTAS[[#This Row],[Comisión 10%]]-VENTAS[[#This Row],[Costo SIN Comision]]</f>
        <v>3.6700000000000017</v>
      </c>
      <c r="M875" s="6"/>
    </row>
    <row r="876" spans="1:13" ht="14" x14ac:dyDescent="0.15">
      <c r="A876" s="23">
        <v>45411</v>
      </c>
      <c r="C876" t="s">
        <v>2297</v>
      </c>
      <c r="E876" t="s">
        <v>688</v>
      </c>
      <c r="F876" s="2" t="str">
        <f>IFERROR(VLOOKUP(VENTAS[[#This Row],[Código del producto Vendido]],STOCK[],5,FALSE),"-")</f>
        <v xml:space="preserve">Camisa amplia multicolor </v>
      </c>
      <c r="G876" s="2">
        <v>1</v>
      </c>
      <c r="H876" s="6">
        <v>25</v>
      </c>
      <c r="I876" s="6">
        <f>VENTAS[[#This Row],[Cantidad]]*VENTAS[[#This Row],[Precio Venta]]</f>
        <v>25</v>
      </c>
      <c r="J876" s="6">
        <f>IF(VENTAS[[#This Row],[Nombre del Gestor]]&gt;1,  VENTAS[[#This Row],[Total]]*10%, 0)</f>
        <v>0</v>
      </c>
      <c r="K876" s="6">
        <f>IFERROR(VLOOKUP(VENTAS[[#This Row],[Código del producto Vendido]],STOCK[],16,FALSE)*VENTAS[[#This Row],[Cantidad]] + VLOOKUP(VENTAS[[#This Row],[Código del producto Vendido]],STOCK[],19,FALSE)*VENTAS[[#This Row],[Cantidad]],VENTAS[[#This Row],[Total]])</f>
        <v>16.256666666666668</v>
      </c>
      <c r="L876" s="6">
        <f>VENTAS[[#This Row],[Total]]-VENTAS[[#This Row],[Comisión 10%]]-VENTAS[[#This Row],[Costo SIN Comision]]</f>
        <v>8.7433333333333323</v>
      </c>
      <c r="M876" s="6"/>
    </row>
    <row r="877" spans="1:13" ht="14" x14ac:dyDescent="0.15">
      <c r="A877" s="23">
        <v>45411</v>
      </c>
      <c r="C877" t="s">
        <v>2297</v>
      </c>
      <c r="E877" t="s">
        <v>1397</v>
      </c>
      <c r="F877" s="2" t="str">
        <f>IFERROR(VLOOKUP(VENTAS[[#This Row],[Código del producto Vendido]],STOCK[],5,FALSE),"-")</f>
        <v>Sandalias de tiras</v>
      </c>
      <c r="G877" s="2">
        <v>1</v>
      </c>
      <c r="H877" s="6">
        <v>20</v>
      </c>
      <c r="I877" s="6">
        <f>VENTAS[[#This Row],[Cantidad]]*VENTAS[[#This Row],[Precio Venta]]</f>
        <v>20</v>
      </c>
      <c r="J877" s="6">
        <f>IF(VENTAS[[#This Row],[Nombre del Gestor]]&gt;1,  VENTAS[[#This Row],[Total]]*10%, 0)</f>
        <v>0</v>
      </c>
      <c r="K877" s="6">
        <f>IFERROR(VLOOKUP(VENTAS[[#This Row],[Código del producto Vendido]],STOCK[],16,FALSE)*VENTAS[[#This Row],[Cantidad]] + VLOOKUP(VENTAS[[#This Row],[Código del producto Vendido]],STOCK[],19,FALSE)*VENTAS[[#This Row],[Cantidad]],VENTAS[[#This Row],[Total]])</f>
        <v>14</v>
      </c>
      <c r="L877" s="6">
        <f>VENTAS[[#This Row],[Total]]-VENTAS[[#This Row],[Comisión 10%]]-VENTAS[[#This Row],[Costo SIN Comision]]</f>
        <v>6</v>
      </c>
      <c r="M877" s="6"/>
    </row>
    <row r="878" spans="1:13" ht="14" x14ac:dyDescent="0.15">
      <c r="A878" s="23">
        <v>45413</v>
      </c>
      <c r="D878" t="s">
        <v>2045</v>
      </c>
      <c r="E878" t="s">
        <v>1736</v>
      </c>
      <c r="F878" s="2" t="str">
        <f>IFERROR(VLOOKUP(VENTAS[[#This Row],[Código del producto Vendido]],STOCK[],5,FALSE),"-")</f>
        <v>Zapatillas blanco casual</v>
      </c>
      <c r="G878" s="2">
        <v>1</v>
      </c>
      <c r="H878" s="6">
        <v>30</v>
      </c>
      <c r="I878" s="6">
        <f>VENTAS[[#This Row],[Cantidad]]*VENTAS[[#This Row],[Precio Venta]]</f>
        <v>30</v>
      </c>
      <c r="J878" s="6">
        <f>IF(VENTAS[[#This Row],[Nombre del Gestor]]&gt;1,  VENTAS[[#This Row],[Total]]*10%, 0)</f>
        <v>3</v>
      </c>
      <c r="K878" s="6">
        <f>IFERROR(VLOOKUP(VENTAS[[#This Row],[Código del producto Vendido]],STOCK[],16,FALSE)*VENTAS[[#This Row],[Cantidad]] + VLOOKUP(VENTAS[[#This Row],[Código del producto Vendido]],STOCK[],19,FALSE)*VENTAS[[#This Row],[Cantidad]],VENTAS[[#This Row],[Total]])</f>
        <v>25.470588235294116</v>
      </c>
      <c r="L878" s="6">
        <f>VENTAS[[#This Row],[Total]]-VENTAS[[#This Row],[Comisión 10%]]-VENTAS[[#This Row],[Costo SIN Comision]]</f>
        <v>1.529411764705884</v>
      </c>
      <c r="M878" s="6"/>
    </row>
    <row r="879" spans="1:13" ht="14" x14ac:dyDescent="0.15">
      <c r="A879" s="23">
        <v>45414</v>
      </c>
      <c r="C879" t="s">
        <v>2298</v>
      </c>
      <c r="E879" t="s">
        <v>1860</v>
      </c>
      <c r="F879" s="2" t="str">
        <f>IFERROR(VLOOKUP(VENTAS[[#This Row],[Código del producto Vendido]],STOCK[],5,FALSE),"-")</f>
        <v>Zapatillas blanco casual</v>
      </c>
      <c r="G879" s="2">
        <v>1</v>
      </c>
      <c r="H879" s="6">
        <v>30</v>
      </c>
      <c r="I879" s="6">
        <f>VENTAS[[#This Row],[Cantidad]]*VENTAS[[#This Row],[Precio Venta]]</f>
        <v>30</v>
      </c>
      <c r="J879" s="6">
        <f>IF(VENTAS[[#This Row],[Nombre del Gestor]]&gt;1,  VENTAS[[#This Row],[Total]]*10%, 0)</f>
        <v>0</v>
      </c>
      <c r="K879" s="6">
        <f>IFERROR(VLOOKUP(VENTAS[[#This Row],[Código del producto Vendido]],STOCK[],16,FALSE)*VENTAS[[#This Row],[Cantidad]] + VLOOKUP(VENTAS[[#This Row],[Código del producto Vendido]],STOCK[],19,FALSE)*VENTAS[[#This Row],[Cantidad]],VENTAS[[#This Row],[Total]])</f>
        <v>17.97</v>
      </c>
      <c r="L879" s="6">
        <f>VENTAS[[#This Row],[Total]]-VENTAS[[#This Row],[Comisión 10%]]-VENTAS[[#This Row],[Costo SIN Comision]]</f>
        <v>12.030000000000001</v>
      </c>
      <c r="M879" s="6"/>
    </row>
    <row r="880" spans="1:13" ht="14" x14ac:dyDescent="0.15">
      <c r="A880" s="23">
        <v>45414</v>
      </c>
      <c r="D880" s="4" t="s">
        <v>2045</v>
      </c>
      <c r="E880" s="4" t="s">
        <v>1456</v>
      </c>
      <c r="F880" s="2" t="str">
        <f>IFERROR(VLOOKUP(VENTAS[[#This Row],[Código del producto Vendido]],STOCK[],5,FALSE),"-")</f>
        <v>Botas negras de zíper</v>
      </c>
      <c r="G880" s="2">
        <v>1</v>
      </c>
      <c r="H880" s="6">
        <v>40</v>
      </c>
      <c r="I880" s="6">
        <f>VENTAS[[#This Row],[Cantidad]]*VENTAS[[#This Row],[Precio Venta]]</f>
        <v>40</v>
      </c>
      <c r="J880" s="6">
        <f>IF(VENTAS[[#This Row],[Nombre del Gestor]]&gt;1,  VENTAS[[#This Row],[Total]]*10%, 0)</f>
        <v>4</v>
      </c>
      <c r="K880" s="6">
        <f>IFERROR(VLOOKUP(VENTAS[[#This Row],[Código del producto Vendido]],STOCK[],16,FALSE)*VENTAS[[#This Row],[Cantidad]] + VLOOKUP(VENTAS[[#This Row],[Código del producto Vendido]],STOCK[],19,FALSE)*VENTAS[[#This Row],[Cantidad]],VENTAS[[#This Row],[Total]])</f>
        <v>22.42</v>
      </c>
      <c r="L880" s="6">
        <f>VENTAS[[#This Row],[Total]]-VENTAS[[#This Row],[Comisión 10%]]-VENTAS[[#This Row],[Costo SIN Comision]]</f>
        <v>13.579999999999998</v>
      </c>
      <c r="M880" s="6"/>
    </row>
    <row r="881" spans="1:13" ht="14" x14ac:dyDescent="0.15">
      <c r="A881" s="23">
        <v>45415</v>
      </c>
      <c r="C881" t="s">
        <v>2311</v>
      </c>
      <c r="D881" s="4"/>
      <c r="E881" s="4" t="s">
        <v>1860</v>
      </c>
      <c r="F881" s="2" t="str">
        <f>IFERROR(VLOOKUP(VENTAS[[#This Row],[Código del producto Vendido]],STOCK[],5,FALSE),"-")</f>
        <v>Zapatillas blanco casual</v>
      </c>
      <c r="G881" s="2">
        <v>1</v>
      </c>
      <c r="H881" s="6">
        <v>0</v>
      </c>
      <c r="I881" s="6">
        <f>VENTAS[[#This Row],[Cantidad]]*VENTAS[[#This Row],[Precio Venta]]</f>
        <v>0</v>
      </c>
      <c r="J881" s="6">
        <f>IF(VENTAS[[#This Row],[Nombre del Gestor]]&gt;1,  VENTAS[[#This Row],[Total]]*10%, 0)</f>
        <v>0</v>
      </c>
      <c r="K881" s="6">
        <f>IFERROR(VLOOKUP(VENTAS[[#This Row],[Código del producto Vendido]],STOCK[],16,FALSE)*VENTAS[[#This Row],[Cantidad]] + VLOOKUP(VENTAS[[#This Row],[Código del producto Vendido]],STOCK[],19,FALSE)*VENTAS[[#This Row],[Cantidad]],VENTAS[[#This Row],[Total]])</f>
        <v>17.97</v>
      </c>
      <c r="L881" s="6">
        <f>VENTAS[[#This Row],[Total]]-VENTAS[[#This Row],[Comisión 10%]]-VENTAS[[#This Row],[Costo SIN Comision]]</f>
        <v>-17.97</v>
      </c>
      <c r="M881" s="6"/>
    </row>
    <row r="882" spans="1:13" ht="14" x14ac:dyDescent="0.15">
      <c r="A882" s="23">
        <v>45416</v>
      </c>
      <c r="D882" s="4" t="s">
        <v>2045</v>
      </c>
      <c r="E882" s="4" t="s">
        <v>622</v>
      </c>
      <c r="F882" s="2" t="str">
        <f>IFERROR(VLOOKUP(VENTAS[[#This Row],[Código del producto Vendido]],STOCK[],5,FALSE),"-")</f>
        <v>Top de mangas anchas y lentejuelas amarillo</v>
      </c>
      <c r="G882" s="2">
        <v>1</v>
      </c>
      <c r="H882" s="6">
        <v>13</v>
      </c>
      <c r="I882" s="6">
        <f>VENTAS[[#This Row],[Cantidad]]*VENTAS[[#This Row],[Precio Venta]]</f>
        <v>13</v>
      </c>
      <c r="J882" s="6">
        <f>IF(VENTAS[[#This Row],[Nombre del Gestor]]&gt;1,  VENTAS[[#This Row],[Total]]*10%, 0)</f>
        <v>1.3</v>
      </c>
      <c r="K882" s="6">
        <f>IFERROR(VLOOKUP(VENTAS[[#This Row],[Código del producto Vendido]],STOCK[],16,FALSE)*VENTAS[[#This Row],[Cantidad]] + VLOOKUP(VENTAS[[#This Row],[Código del producto Vendido]],STOCK[],19,FALSE)*VENTAS[[#This Row],[Cantidad]],VENTAS[[#This Row],[Total]])</f>
        <v>8.0422222222222217</v>
      </c>
      <c r="L882" s="6">
        <f>VENTAS[[#This Row],[Total]]-VENTAS[[#This Row],[Comisión 10%]]-VENTAS[[#This Row],[Costo SIN Comision]]</f>
        <v>3.6577777777777776</v>
      </c>
      <c r="M882" s="6"/>
    </row>
    <row r="883" spans="1:13" ht="14" x14ac:dyDescent="0.15">
      <c r="A883" s="23">
        <v>45416</v>
      </c>
      <c r="D883" s="4"/>
      <c r="E883" s="4" t="s">
        <v>1747</v>
      </c>
      <c r="F883" s="2" t="str">
        <f>IFERROR(VLOOKUP(VENTAS[[#This Row],[Código del producto Vendido]],STOCK[],5,FALSE),"-")</f>
        <v>Chaleco de traje Negro</v>
      </c>
      <c r="G883" s="2">
        <v>2</v>
      </c>
      <c r="H883" s="6">
        <v>25</v>
      </c>
      <c r="I883" s="6">
        <f>VENTAS[[#This Row],[Cantidad]]*VENTAS[[#This Row],[Precio Venta]]</f>
        <v>50</v>
      </c>
      <c r="J883" s="6">
        <f>IF(VENTAS[[#This Row],[Nombre del Gestor]]&gt;1,  VENTAS[[#This Row],[Total]]*10%, 0)</f>
        <v>0</v>
      </c>
      <c r="K883" s="6">
        <f>IFERROR(VLOOKUP(VENTAS[[#This Row],[Código del producto Vendido]],STOCK[],16,FALSE)*VENTAS[[#This Row],[Cantidad]] + VLOOKUP(VENTAS[[#This Row],[Código del producto Vendido]],STOCK[],19,FALSE)*VENTAS[[#This Row],[Cantidad]],VENTAS[[#This Row],[Total]])</f>
        <v>35.882352941176471</v>
      </c>
      <c r="L883" s="6">
        <f>VENTAS[[#This Row],[Total]]-VENTAS[[#This Row],[Comisión 10%]]-VENTAS[[#This Row],[Costo SIN Comision]]</f>
        <v>14.117647058823529</v>
      </c>
      <c r="M883" s="6"/>
    </row>
    <row r="884" spans="1:13" ht="14" x14ac:dyDescent="0.15">
      <c r="A884" s="23">
        <v>45416</v>
      </c>
      <c r="D884" s="4" t="s">
        <v>2045</v>
      </c>
      <c r="E884" s="4" t="s">
        <v>1884</v>
      </c>
      <c r="F884" s="2" t="str">
        <f>IFERROR(VLOOKUP(VENTAS[[#This Row],[Código del producto Vendido]],STOCK[],5,FALSE),"-")</f>
        <v>Vestido Fresco Verano</v>
      </c>
      <c r="G884" s="2">
        <v>1</v>
      </c>
      <c r="H884" s="6">
        <v>30</v>
      </c>
      <c r="I884" s="6">
        <f>VENTAS[[#This Row],[Cantidad]]*VENTAS[[#This Row],[Precio Venta]]</f>
        <v>30</v>
      </c>
      <c r="J884" s="6">
        <f>IF(VENTAS[[#This Row],[Nombre del Gestor]]&gt;1,  VENTAS[[#This Row],[Total]]*10%, 0)</f>
        <v>3</v>
      </c>
      <c r="K884" s="6">
        <f>IFERROR(VLOOKUP(VENTAS[[#This Row],[Código del producto Vendido]],STOCK[],16,FALSE)*VENTAS[[#This Row],[Cantidad]] + VLOOKUP(VENTAS[[#This Row],[Código del producto Vendido]],STOCK[],19,FALSE)*VENTAS[[#This Row],[Cantidad]],VENTAS[[#This Row],[Total]])</f>
        <v>11.61</v>
      </c>
      <c r="L884" s="6">
        <f>VENTAS[[#This Row],[Total]]-VENTAS[[#This Row],[Comisión 10%]]-VENTAS[[#This Row],[Costo SIN Comision]]</f>
        <v>15.39</v>
      </c>
      <c r="M884" s="6"/>
    </row>
    <row r="885" spans="1:13" ht="14" x14ac:dyDescent="0.15">
      <c r="A885" s="23">
        <v>45418</v>
      </c>
      <c r="D885" s="4" t="s">
        <v>2045</v>
      </c>
      <c r="E885" s="4" t="s">
        <v>1847</v>
      </c>
      <c r="F885" s="2" t="str">
        <f>IFERROR(VLOOKUP(VENTAS[[#This Row],[Código del producto Vendido]],STOCK[],5,FALSE),"-")</f>
        <v>Blusa estampada de Lunares</v>
      </c>
      <c r="G885" s="2">
        <v>1</v>
      </c>
      <c r="H885" s="6">
        <v>14</v>
      </c>
      <c r="I885" s="6">
        <f>VENTAS[[#This Row],[Cantidad]]*VENTAS[[#This Row],[Precio Venta]]</f>
        <v>14</v>
      </c>
      <c r="J885" s="6">
        <f>IF(VENTAS[[#This Row],[Nombre del Gestor]]&gt;1,  VENTAS[[#This Row],[Total]]*10%, 0)</f>
        <v>1.4000000000000001</v>
      </c>
      <c r="K885" s="6">
        <f>IFERROR(VLOOKUP(VENTAS[[#This Row],[Código del producto Vendido]],STOCK[],16,FALSE)*VENTAS[[#This Row],[Cantidad]] + VLOOKUP(VENTAS[[#This Row],[Código del producto Vendido]],STOCK[],19,FALSE)*VENTAS[[#This Row],[Cantidad]],VENTAS[[#This Row],[Total]])</f>
        <v>9.1999999999999993</v>
      </c>
      <c r="L885" s="6">
        <f>VENTAS[[#This Row],[Total]]-VENTAS[[#This Row],[Comisión 10%]]-VENTAS[[#This Row],[Costo SIN Comision]]</f>
        <v>3.4000000000000004</v>
      </c>
      <c r="M885" s="6"/>
    </row>
    <row r="886" spans="1:13" ht="14" x14ac:dyDescent="0.15">
      <c r="A886" s="23">
        <v>45418</v>
      </c>
      <c r="D886" s="4" t="s">
        <v>2045</v>
      </c>
      <c r="E886" s="4" t="s">
        <v>2306</v>
      </c>
      <c r="F886" s="2" t="str">
        <f>IFERROR(VLOOKUP(VENTAS[[#This Row],[Código del producto Vendido]],STOCK[],5,FALSE),"-")</f>
        <v>Botas negras de zíper</v>
      </c>
      <c r="G886" s="2">
        <v>1</v>
      </c>
      <c r="H886" s="6">
        <v>45</v>
      </c>
      <c r="I886" s="6">
        <f>VENTAS[[#This Row],[Cantidad]]*VENTAS[[#This Row],[Precio Venta]]</f>
        <v>45</v>
      </c>
      <c r="J886" s="6">
        <f>IF(VENTAS[[#This Row],[Nombre del Gestor]]&gt;1,  VENTAS[[#This Row],[Total]]*10%, 0)</f>
        <v>4.5</v>
      </c>
      <c r="K886" s="6">
        <f>IFERROR(VLOOKUP(VENTAS[[#This Row],[Código del producto Vendido]],STOCK[],16,FALSE)*VENTAS[[#This Row],[Cantidad]] + VLOOKUP(VENTAS[[#This Row],[Código del producto Vendido]],STOCK[],19,FALSE)*VENTAS[[#This Row],[Cantidad]],VENTAS[[#This Row],[Total]])</f>
        <v>22.42</v>
      </c>
      <c r="L886" s="6">
        <f>VENTAS[[#This Row],[Total]]-VENTAS[[#This Row],[Comisión 10%]]-VENTAS[[#This Row],[Costo SIN Comision]]</f>
        <v>18.079999999999998</v>
      </c>
      <c r="M886" s="6"/>
    </row>
    <row r="887" spans="1:13" ht="14" x14ac:dyDescent="0.15">
      <c r="A887" s="23">
        <v>45418</v>
      </c>
      <c r="D887" s="4" t="s">
        <v>2045</v>
      </c>
      <c r="E887" s="4" t="s">
        <v>2307</v>
      </c>
      <c r="F887" s="2" t="str">
        <f>IFERROR(VLOOKUP(VENTAS[[#This Row],[Código del producto Vendido]],STOCK[],5,FALSE),"-")</f>
        <v>Pantalón acampanado Blanco</v>
      </c>
      <c r="G887" s="2">
        <v>1</v>
      </c>
      <c r="H887" s="6">
        <v>30</v>
      </c>
      <c r="I887" s="6">
        <f>VENTAS[[#This Row],[Cantidad]]*VENTAS[[#This Row],[Precio Venta]]</f>
        <v>30</v>
      </c>
      <c r="J887" s="6">
        <f>IF(VENTAS[[#This Row],[Nombre del Gestor]]&gt;1,  VENTAS[[#This Row],[Total]]*10%, 0)</f>
        <v>3</v>
      </c>
      <c r="K887" s="6">
        <f>IFERROR(VLOOKUP(VENTAS[[#This Row],[Código del producto Vendido]],STOCK[],16,FALSE)*VENTAS[[#This Row],[Cantidad]] + VLOOKUP(VENTAS[[#This Row],[Código del producto Vendido]],STOCK[],19,FALSE)*VENTAS[[#This Row],[Cantidad]],VENTAS[[#This Row],[Total]])</f>
        <v>16.5</v>
      </c>
      <c r="L887" s="6">
        <f>VENTAS[[#This Row],[Total]]-VENTAS[[#This Row],[Comisión 10%]]-VENTAS[[#This Row],[Costo SIN Comision]]</f>
        <v>10.5</v>
      </c>
      <c r="M887" s="6"/>
    </row>
    <row r="888" spans="1:13" ht="14" x14ac:dyDescent="0.15">
      <c r="A888" s="23">
        <v>45419</v>
      </c>
      <c r="D888" s="4" t="s">
        <v>2045</v>
      </c>
      <c r="E888" s="4" t="s">
        <v>2308</v>
      </c>
      <c r="F888" s="2" t="str">
        <f>IFERROR(VLOOKUP(VENTAS[[#This Row],[Código del producto Vendido]],STOCK[],5,FALSE),"-")</f>
        <v>Bikini niñita Arcoíris</v>
      </c>
      <c r="G888" s="2">
        <v>1</v>
      </c>
      <c r="H888" s="6">
        <v>18</v>
      </c>
      <c r="I888" s="6">
        <f>VENTAS[[#This Row],[Cantidad]]*VENTAS[[#This Row],[Precio Venta]]</f>
        <v>18</v>
      </c>
      <c r="J888" s="6">
        <f>IF(VENTAS[[#This Row],[Nombre del Gestor]]&gt;1,  VENTAS[[#This Row],[Total]]*10%, 0)</f>
        <v>1.8</v>
      </c>
      <c r="K888" s="6">
        <f>IFERROR(VLOOKUP(VENTAS[[#This Row],[Código del producto Vendido]],STOCK[],16,FALSE)*VENTAS[[#This Row],[Cantidad]] + VLOOKUP(VENTAS[[#This Row],[Código del producto Vendido]],STOCK[],19,FALSE)*VENTAS[[#This Row],[Cantidad]],VENTAS[[#This Row],[Total]])</f>
        <v>11.546666666666667</v>
      </c>
      <c r="L888" s="6">
        <f>VENTAS[[#This Row],[Total]]-VENTAS[[#This Row],[Comisión 10%]]-VENTAS[[#This Row],[Costo SIN Comision]]</f>
        <v>4.6533333333333324</v>
      </c>
      <c r="M888" s="6"/>
    </row>
    <row r="889" spans="1:13" ht="14" x14ac:dyDescent="0.15">
      <c r="A889" s="23">
        <v>45419</v>
      </c>
      <c r="D889" s="4" t="s">
        <v>2045</v>
      </c>
      <c r="E889" s="4" t="s">
        <v>2309</v>
      </c>
      <c r="F889" s="2" t="str">
        <f>IFERROR(VLOOKUP(VENTAS[[#This Row],[Código del producto Vendido]],STOCK[],5,FALSE),"-")</f>
        <v>Traje de baño niñitas Pastel con diadema</v>
      </c>
      <c r="G889" s="2">
        <v>1</v>
      </c>
      <c r="H889" s="6">
        <v>18</v>
      </c>
      <c r="I889" s="6">
        <f>VENTAS[[#This Row],[Cantidad]]*VENTAS[[#This Row],[Precio Venta]]</f>
        <v>18</v>
      </c>
      <c r="J889" s="6">
        <f>IF(VENTAS[[#This Row],[Nombre del Gestor]]&gt;1,  VENTAS[[#This Row],[Total]]*10%, 0)</f>
        <v>1.8</v>
      </c>
      <c r="K889" s="6">
        <f>IFERROR(VLOOKUP(VENTAS[[#This Row],[Código del producto Vendido]],STOCK[],16,FALSE)*VENTAS[[#This Row],[Cantidad]] + VLOOKUP(VENTAS[[#This Row],[Código del producto Vendido]],STOCK[],19,FALSE)*VENTAS[[#This Row],[Cantidad]],VENTAS[[#This Row],[Total]])</f>
        <v>11.886666666666667</v>
      </c>
      <c r="L889" s="6">
        <f>VENTAS[[#This Row],[Total]]-VENTAS[[#This Row],[Comisión 10%]]-VENTAS[[#This Row],[Costo SIN Comision]]</f>
        <v>4.3133333333333326</v>
      </c>
      <c r="M889" s="6"/>
    </row>
    <row r="890" spans="1:13" ht="14" x14ac:dyDescent="0.15">
      <c r="A890" s="23">
        <v>45417</v>
      </c>
      <c r="D890" s="4" t="s">
        <v>2045</v>
      </c>
      <c r="E890" s="4" t="s">
        <v>2310</v>
      </c>
      <c r="F890" s="2" t="str">
        <f>IFERROR(VLOOKUP(VENTAS[[#This Row],[Código del producto Vendido]],STOCK[],5,FALSE),"-")</f>
        <v>Bikini niñitas unicornio con Diadema</v>
      </c>
      <c r="G890" s="2">
        <v>1</v>
      </c>
      <c r="H890" s="6">
        <v>18</v>
      </c>
      <c r="I890" s="6">
        <f>VENTAS[[#This Row],[Cantidad]]*VENTAS[[#This Row],[Precio Venta]]</f>
        <v>18</v>
      </c>
      <c r="J890" s="6">
        <f>IF(VENTAS[[#This Row],[Nombre del Gestor]]&gt;1,  VENTAS[[#This Row],[Total]]*10%, 0)</f>
        <v>1.8</v>
      </c>
      <c r="K890" s="6">
        <f>IFERROR(VLOOKUP(VENTAS[[#This Row],[Código del producto Vendido]],STOCK[],16,FALSE)*VENTAS[[#This Row],[Cantidad]] + VLOOKUP(VENTAS[[#This Row],[Código del producto Vendido]],STOCK[],19,FALSE)*VENTAS[[#This Row],[Cantidad]],VENTAS[[#This Row],[Total]])</f>
        <v>9.7661111111111101</v>
      </c>
      <c r="L890" s="6">
        <f>VENTAS[[#This Row],[Total]]-VENTAS[[#This Row],[Comisión 10%]]-VENTAS[[#This Row],[Costo SIN Comision]]</f>
        <v>6.4338888888888892</v>
      </c>
      <c r="M890" s="6"/>
    </row>
    <row r="891" spans="1:13" ht="14" x14ac:dyDescent="0.15">
      <c r="A891" s="23">
        <v>45416</v>
      </c>
      <c r="D891" s="4" t="s">
        <v>2045</v>
      </c>
      <c r="E891" s="4" t="s">
        <v>1230</v>
      </c>
      <c r="F891" s="2" t="str">
        <f>IFERROR(VLOOKUP(VENTAS[[#This Row],[Código del producto Vendido]],STOCK[],5,FALSE),"-")</f>
        <v>Falda plisada de cuadros</v>
      </c>
      <c r="G891" s="2">
        <v>1</v>
      </c>
      <c r="H891" s="6">
        <v>20</v>
      </c>
      <c r="I891" s="6">
        <f>VENTAS[[#This Row],[Cantidad]]*VENTAS[[#This Row],[Precio Venta]]</f>
        <v>20</v>
      </c>
      <c r="J891" s="6">
        <f>IF(VENTAS[[#This Row],[Nombre del Gestor]]&gt;1,  VENTAS[[#This Row],[Total]]*10%, 0)</f>
        <v>2</v>
      </c>
      <c r="K891" s="6">
        <f>IFERROR(VLOOKUP(VENTAS[[#This Row],[Código del producto Vendido]],STOCK[],16,FALSE)*VENTAS[[#This Row],[Cantidad]] + VLOOKUP(VENTAS[[#This Row],[Código del producto Vendido]],STOCK[],19,FALSE)*VENTAS[[#This Row],[Cantidad]],VENTAS[[#This Row],[Total]])</f>
        <v>12.74</v>
      </c>
      <c r="L891" s="6">
        <f>VENTAS[[#This Row],[Total]]-VENTAS[[#This Row],[Comisión 10%]]-VENTAS[[#This Row],[Costo SIN Comision]]</f>
        <v>5.26</v>
      </c>
      <c r="M891" s="6"/>
    </row>
    <row r="892" spans="1:13" ht="14" x14ac:dyDescent="0.15">
      <c r="A892" s="23">
        <v>45416</v>
      </c>
      <c r="D892" s="4" t="s">
        <v>2045</v>
      </c>
      <c r="E892" s="4" t="s">
        <v>622</v>
      </c>
      <c r="F892" s="2" t="str">
        <f>IFERROR(VLOOKUP(VENTAS[[#This Row],[Código del producto Vendido]],STOCK[],5,FALSE),"-")</f>
        <v>Top de mangas anchas y lentejuelas amarillo</v>
      </c>
      <c r="G892" s="2">
        <v>0</v>
      </c>
      <c r="H892" s="6">
        <v>13</v>
      </c>
      <c r="I892" s="6">
        <f>VENTAS[[#This Row],[Cantidad]]*VENTAS[[#This Row],[Precio Venta]]</f>
        <v>0</v>
      </c>
      <c r="J892" s="6">
        <f>IF(VENTAS[[#This Row],[Nombre del Gestor]]&gt;1,  VENTAS[[#This Row],[Total]]*10%, 0)</f>
        <v>0</v>
      </c>
      <c r="K892" s="6">
        <f>IFERROR(VLOOKUP(VENTAS[[#This Row],[Código del producto Vendido]],STOCK[],16,FALSE)*VENTAS[[#This Row],[Cantidad]] + VLOOKUP(VENTAS[[#This Row],[Código del producto Vendido]],STOCK[],19,FALSE)*VENTAS[[#This Row],[Cantidad]],VENTAS[[#This Row],[Total]])</f>
        <v>0</v>
      </c>
      <c r="L892" s="6">
        <f>VENTAS[[#This Row],[Total]]-VENTAS[[#This Row],[Comisión 10%]]-VENTAS[[#This Row],[Costo SIN Comision]]</f>
        <v>0</v>
      </c>
      <c r="M892" s="6"/>
    </row>
    <row r="893" spans="1:13" ht="14" x14ac:dyDescent="0.15">
      <c r="A893" s="23">
        <v>45416</v>
      </c>
      <c r="D893" s="4" t="s">
        <v>2045</v>
      </c>
      <c r="E893" s="4" t="s">
        <v>636</v>
      </c>
      <c r="F893" s="2" t="str">
        <f>IFERROR(VLOOKUP(VENTAS[[#This Row],[Código del producto Vendido]],STOCK[],5,FALSE),"-")</f>
        <v>Vestido playera oversize</v>
      </c>
      <c r="G893" s="2">
        <v>1</v>
      </c>
      <c r="H893" s="6">
        <v>20</v>
      </c>
      <c r="I893" s="6">
        <f>VENTAS[[#This Row],[Cantidad]]*VENTAS[[#This Row],[Precio Venta]]</f>
        <v>20</v>
      </c>
      <c r="J893" s="6">
        <f>IF(VENTAS[[#This Row],[Nombre del Gestor]]&gt;1,  VENTAS[[#This Row],[Total]]*10%, 0)</f>
        <v>2</v>
      </c>
      <c r="K893" s="6">
        <f>IFERROR(VLOOKUP(VENTAS[[#This Row],[Código del producto Vendido]],STOCK[],16,FALSE)*VENTAS[[#This Row],[Cantidad]] + VLOOKUP(VENTAS[[#This Row],[Código del producto Vendido]],STOCK[],19,FALSE)*VENTAS[[#This Row],[Cantidad]],VENTAS[[#This Row],[Total]])</f>
        <v>13.78888888888889</v>
      </c>
      <c r="L893" s="6">
        <f>VENTAS[[#This Row],[Total]]-VENTAS[[#This Row],[Comisión 10%]]-VENTAS[[#This Row],[Costo SIN Comision]]</f>
        <v>4.2111111111111104</v>
      </c>
      <c r="M893" s="6"/>
    </row>
    <row r="894" spans="1:13" ht="14" x14ac:dyDescent="0.15">
      <c r="A894" s="23">
        <v>45419</v>
      </c>
      <c r="D894" s="4"/>
      <c r="E894" s="4" t="s">
        <v>2312</v>
      </c>
      <c r="F894" s="2" t="str">
        <f>IFERROR(VLOOKUP(VENTAS[[#This Row],[Código del producto Vendido]],STOCK[],5,FALSE),"-")</f>
        <v>Sandalias negras acolchadas</v>
      </c>
      <c r="G894" s="2">
        <v>1</v>
      </c>
      <c r="H894" s="6">
        <v>27</v>
      </c>
      <c r="I894" s="6">
        <f>VENTAS[[#This Row],[Cantidad]]*VENTAS[[#This Row],[Precio Venta]]</f>
        <v>27</v>
      </c>
      <c r="J894" s="6">
        <f>IF(VENTAS[[#This Row],[Nombre del Gestor]]&gt;1,  VENTAS[[#This Row],[Total]]*10%, 0)</f>
        <v>0</v>
      </c>
      <c r="K894" s="6">
        <f>IFERROR(VLOOKUP(VENTAS[[#This Row],[Código del producto Vendido]],STOCK[],16,FALSE)*VENTAS[[#This Row],[Cantidad]] + VLOOKUP(VENTAS[[#This Row],[Código del producto Vendido]],STOCK[],19,FALSE)*VENTAS[[#This Row],[Cantidad]],VENTAS[[#This Row],[Total]])</f>
        <v>12.49</v>
      </c>
      <c r="L894" s="6">
        <f>VENTAS[[#This Row],[Total]]-VENTAS[[#This Row],[Comisión 10%]]-VENTAS[[#This Row],[Costo SIN Comision]]</f>
        <v>14.51</v>
      </c>
      <c r="M894" s="6"/>
    </row>
    <row r="895" spans="1:13" ht="14" x14ac:dyDescent="0.15">
      <c r="A895" s="23">
        <v>45418</v>
      </c>
      <c r="D895" s="4" t="s">
        <v>2045</v>
      </c>
      <c r="E895" s="4" t="s">
        <v>2296</v>
      </c>
      <c r="F895" s="2" t="str">
        <f>IFERROR(VLOOKUP(VENTAS[[#This Row],[Código del producto Vendido]],STOCK[],5,FALSE),"-")</f>
        <v>Botas negras de zíper</v>
      </c>
      <c r="G895" s="2">
        <v>1</v>
      </c>
      <c r="H895" s="6">
        <v>45</v>
      </c>
      <c r="I895" s="6">
        <f>VENTAS[[#This Row],[Cantidad]]*VENTAS[[#This Row],[Precio Venta]]</f>
        <v>45</v>
      </c>
      <c r="J895" s="6">
        <f>IF(VENTAS[[#This Row],[Nombre del Gestor]]&gt;1,  VENTAS[[#This Row],[Total]]*10%, 0)</f>
        <v>4.5</v>
      </c>
      <c r="K895" s="6">
        <f>IFERROR(VLOOKUP(VENTAS[[#This Row],[Código del producto Vendido]],STOCK[],16,FALSE)*VENTAS[[#This Row],[Cantidad]] + VLOOKUP(VENTAS[[#This Row],[Código del producto Vendido]],STOCK[],19,FALSE)*VENTAS[[#This Row],[Cantidad]],VENTAS[[#This Row],[Total]])</f>
        <v>30</v>
      </c>
      <c r="L895" s="6">
        <f>VENTAS[[#This Row],[Total]]-VENTAS[[#This Row],[Comisión 10%]]-VENTAS[[#This Row],[Costo SIN Comision]]</f>
        <v>10.5</v>
      </c>
      <c r="M895" s="6"/>
    </row>
    <row r="896" spans="1:13" ht="14" x14ac:dyDescent="0.15">
      <c r="A896" s="23">
        <v>45418</v>
      </c>
      <c r="D896" s="4" t="s">
        <v>2045</v>
      </c>
      <c r="E896" s="4" t="s">
        <v>556</v>
      </c>
      <c r="F896" s="2" t="str">
        <f>IFERROR(VLOOKUP(VENTAS[[#This Row],[Código del producto Vendido]],STOCK[],5,FALSE),"-")</f>
        <v xml:space="preserve">Pareo falda </v>
      </c>
      <c r="G896" s="2">
        <v>1</v>
      </c>
      <c r="H896" s="6">
        <v>8</v>
      </c>
      <c r="I896" s="6">
        <f>VENTAS[[#This Row],[Cantidad]]*VENTAS[[#This Row],[Precio Venta]]</f>
        <v>8</v>
      </c>
      <c r="J896" s="6">
        <f>IF(VENTAS[[#This Row],[Nombre del Gestor]]&gt;1,  VENTAS[[#This Row],[Total]]*10%, 0)</f>
        <v>0.8</v>
      </c>
      <c r="K896" s="6">
        <f>IFERROR(VLOOKUP(VENTAS[[#This Row],[Código del producto Vendido]],STOCK[],16,FALSE)*VENTAS[[#This Row],[Cantidad]] + VLOOKUP(VENTAS[[#This Row],[Código del producto Vendido]],STOCK[],19,FALSE)*VENTAS[[#This Row],[Cantidad]],VENTAS[[#This Row],[Total]])</f>
        <v>4.3372222222222225</v>
      </c>
      <c r="L896" s="6">
        <f>VENTAS[[#This Row],[Total]]-VENTAS[[#This Row],[Comisión 10%]]-VENTAS[[#This Row],[Costo SIN Comision]]</f>
        <v>2.8627777777777776</v>
      </c>
      <c r="M896" s="6"/>
    </row>
    <row r="897" spans="1:13" ht="14" x14ac:dyDescent="0.15">
      <c r="A897" s="23">
        <v>45435</v>
      </c>
      <c r="D897" t="s">
        <v>1498</v>
      </c>
      <c r="E897" t="s">
        <v>569</v>
      </c>
      <c r="F897" s="2" t="str">
        <f>IFERROR(VLOOKUP(VENTAS[[#This Row],[Código del producto Vendido]],STOCK[],5,FALSE),"-")</f>
        <v>Pareo pantalón de malla</v>
      </c>
      <c r="G897" s="2">
        <v>1</v>
      </c>
      <c r="H897" s="6">
        <v>15</v>
      </c>
      <c r="I897" s="6">
        <f>VENTAS[[#This Row],[Cantidad]]*VENTAS[[#This Row],[Precio Venta]]</f>
        <v>15</v>
      </c>
      <c r="J897" s="6">
        <f>IF(VENTAS[[#This Row],[Nombre del Gestor]]&gt;1,  VENTAS[[#This Row],[Total]]*10%, 0)</f>
        <v>1.5</v>
      </c>
      <c r="K897" s="6">
        <f>IFERROR(VLOOKUP(VENTAS[[#This Row],[Código del producto Vendido]],STOCK[],16,FALSE)*VENTAS[[#This Row],[Cantidad]] + VLOOKUP(VENTAS[[#This Row],[Código del producto Vendido]],STOCK[],19,FALSE)*VENTAS[[#This Row],[Cantidad]],VENTAS[[#This Row],[Total]])</f>
        <v>9.9555555555555557</v>
      </c>
      <c r="L897" s="6">
        <f>VENTAS[[#This Row],[Total]]-VENTAS[[#This Row],[Comisión 10%]]-VENTAS[[#This Row],[Costo SIN Comision]]</f>
        <v>3.5444444444444443</v>
      </c>
      <c r="M897" s="6"/>
    </row>
    <row r="898" spans="1:13" ht="14" x14ac:dyDescent="0.15">
      <c r="A898" s="23">
        <v>45418</v>
      </c>
      <c r="D898" t="s">
        <v>2045</v>
      </c>
      <c r="E898" t="s">
        <v>571</v>
      </c>
      <c r="F898" s="2" t="str">
        <f>IFERROR(VLOOKUP(VENTAS[[#This Row],[Código del producto Vendido]],STOCK[],5,FALSE),"-")</f>
        <v>Bikini elegante con herrajes color humo</v>
      </c>
      <c r="G898" s="2">
        <v>1</v>
      </c>
      <c r="H898" s="6">
        <v>18</v>
      </c>
      <c r="I898" s="6">
        <f>VENTAS[[#This Row],[Cantidad]]*VENTAS[[#This Row],[Precio Venta]]</f>
        <v>18</v>
      </c>
      <c r="J898" s="6">
        <f>IF(VENTAS[[#This Row],[Nombre del Gestor]]&gt;1,  VENTAS[[#This Row],[Total]]*10%, 0)</f>
        <v>1.8</v>
      </c>
      <c r="K898" s="6">
        <f>IFERROR(VLOOKUP(VENTAS[[#This Row],[Código del producto Vendido]],STOCK[],16,FALSE)*VENTAS[[#This Row],[Cantidad]] + VLOOKUP(VENTAS[[#This Row],[Código del producto Vendido]],STOCK[],19,FALSE)*VENTAS[[#This Row],[Cantidad]],VENTAS[[#This Row],[Total]])</f>
        <v>12.697222222222221</v>
      </c>
      <c r="L898" s="6">
        <f>VENTAS[[#This Row],[Total]]-VENTAS[[#This Row],[Comisión 10%]]-VENTAS[[#This Row],[Costo SIN Comision]]</f>
        <v>3.5027777777777782</v>
      </c>
      <c r="M898" s="6"/>
    </row>
    <row r="899" spans="1:13" ht="14" x14ac:dyDescent="0.15">
      <c r="A899" s="23">
        <v>45416</v>
      </c>
      <c r="D899" t="s">
        <v>2045</v>
      </c>
      <c r="E899" t="s">
        <v>715</v>
      </c>
      <c r="F899" s="2" t="str">
        <f>IFERROR(VLOOKUP(VENTAS[[#This Row],[Código del producto Vendido]],STOCK[],5,FALSE),"-")</f>
        <v>Set 3 piezas bikini</v>
      </c>
      <c r="G899" s="2">
        <v>1</v>
      </c>
      <c r="H899" s="6">
        <v>25</v>
      </c>
      <c r="I899" s="6">
        <f>VENTAS[[#This Row],[Cantidad]]*VENTAS[[#This Row],[Precio Venta]]</f>
        <v>25</v>
      </c>
      <c r="J899" s="6">
        <f>IF(VENTAS[[#This Row],[Nombre del Gestor]]&gt;1,  VENTAS[[#This Row],[Total]]*10%, 0)</f>
        <v>2.5</v>
      </c>
      <c r="K899" s="6">
        <f>IFERROR(VLOOKUP(VENTAS[[#This Row],[Código del producto Vendido]],STOCK[],16,FALSE)*VENTAS[[#This Row],[Cantidad]] + VLOOKUP(VENTAS[[#This Row],[Código del producto Vendido]],STOCK[],19,FALSE)*VENTAS[[#This Row],[Cantidad]],VENTAS[[#This Row],[Total]])</f>
        <v>16.044444444444444</v>
      </c>
      <c r="L899" s="6">
        <f>VENTAS[[#This Row],[Total]]-VENTAS[[#This Row],[Comisión 10%]]-VENTAS[[#This Row],[Costo SIN Comision]]</f>
        <v>6.4555555555555557</v>
      </c>
      <c r="M899" s="6"/>
    </row>
    <row r="900" spans="1:13" ht="14" x14ac:dyDescent="0.15">
      <c r="A900" s="23">
        <v>45416</v>
      </c>
      <c r="D900" t="s">
        <v>2045</v>
      </c>
      <c r="E900" t="s">
        <v>791</v>
      </c>
      <c r="F900" s="2" t="str">
        <f>IFERROR(VLOOKUP(VENTAS[[#This Row],[Código del producto Vendido]],STOCK[],5,FALSE),"-")</f>
        <v>Sandalias trenzadas</v>
      </c>
      <c r="G900" s="2">
        <v>1</v>
      </c>
      <c r="H900" s="6">
        <v>35</v>
      </c>
      <c r="I900" s="6">
        <f>VENTAS[[#This Row],[Cantidad]]*VENTAS[[#This Row],[Precio Venta]]</f>
        <v>35</v>
      </c>
      <c r="J900" s="6">
        <f>IF(VENTAS[[#This Row],[Nombre del Gestor]]&gt;1,  VENTAS[[#This Row],[Total]]*10%, 0)</f>
        <v>3.5</v>
      </c>
      <c r="K900" s="6">
        <f>IFERROR(VLOOKUP(VENTAS[[#This Row],[Código del producto Vendido]],STOCK[],16,FALSE)*VENTAS[[#This Row],[Cantidad]] + VLOOKUP(VENTAS[[#This Row],[Código del producto Vendido]],STOCK[],19,FALSE)*VENTAS[[#This Row],[Cantidad]],VENTAS[[#This Row],[Total]])</f>
        <v>27</v>
      </c>
      <c r="L900" s="6">
        <f>VENTAS[[#This Row],[Total]]-VENTAS[[#This Row],[Comisión 10%]]-VENTAS[[#This Row],[Costo SIN Comision]]</f>
        <v>4.5</v>
      </c>
      <c r="M900" s="6"/>
    </row>
    <row r="901" spans="1:13" ht="14" x14ac:dyDescent="0.15">
      <c r="A901" s="23">
        <v>45416</v>
      </c>
      <c r="C901" t="s">
        <v>2313</v>
      </c>
      <c r="E901" t="s">
        <v>798</v>
      </c>
      <c r="F901" s="2" t="str">
        <f>IFERROR(VLOOKUP(VENTAS[[#This Row],[Código del producto Vendido]],STOCK[],5,FALSE),"-")</f>
        <v>Alpargatas a cuadros</v>
      </c>
      <c r="G901" s="2">
        <v>1</v>
      </c>
      <c r="H901" s="6">
        <v>0</v>
      </c>
      <c r="I901" s="6">
        <f>VENTAS[[#This Row],[Cantidad]]*VENTAS[[#This Row],[Precio Venta]]</f>
        <v>0</v>
      </c>
      <c r="J901" s="6">
        <f>IF(VENTAS[[#This Row],[Nombre del Gestor]]&gt;1,  VENTAS[[#This Row],[Total]]*10%, 0)</f>
        <v>0</v>
      </c>
      <c r="K901" s="6">
        <f>IFERROR(VLOOKUP(VENTAS[[#This Row],[Código del producto Vendido]],STOCK[],16,FALSE)*VENTAS[[#This Row],[Cantidad]] + VLOOKUP(VENTAS[[#This Row],[Código del producto Vendido]],STOCK[],19,FALSE)*VENTAS[[#This Row],[Cantidad]],VENTAS[[#This Row],[Total]])</f>
        <v>11.888888888888889</v>
      </c>
      <c r="L901" s="6">
        <f>VENTAS[[#This Row],[Total]]-VENTAS[[#This Row],[Comisión 10%]]-VENTAS[[#This Row],[Costo SIN Comision]]</f>
        <v>-11.888888888888889</v>
      </c>
      <c r="M901" s="6"/>
    </row>
    <row r="902" spans="1:13" ht="14" x14ac:dyDescent="0.15">
      <c r="A902" s="23">
        <v>45416</v>
      </c>
      <c r="D902" t="s">
        <v>2045</v>
      </c>
      <c r="E902" t="s">
        <v>881</v>
      </c>
      <c r="F902" s="2" t="str">
        <f>IFERROR(VLOOKUP(VENTAS[[#This Row],[Código del producto Vendido]],STOCK[],5,FALSE),"-")</f>
        <v>Pantalón business básico</v>
      </c>
      <c r="G902" s="2">
        <v>1</v>
      </c>
      <c r="H902" s="6">
        <v>30</v>
      </c>
      <c r="I902" s="6">
        <f>VENTAS[[#This Row],[Cantidad]]*VENTAS[[#This Row],[Precio Venta]]</f>
        <v>30</v>
      </c>
      <c r="J902" s="6">
        <f>IF(VENTAS[[#This Row],[Nombre del Gestor]]&gt;1,  VENTAS[[#This Row],[Total]]*10%, 0)</f>
        <v>3</v>
      </c>
      <c r="K902" s="6">
        <f>IFERROR(VLOOKUP(VENTAS[[#This Row],[Código del producto Vendido]],STOCK[],16,FALSE)*VENTAS[[#This Row],[Cantidad]] + VLOOKUP(VENTAS[[#This Row],[Código del producto Vendido]],STOCK[],19,FALSE)*VENTAS[[#This Row],[Cantidad]],VENTAS[[#This Row],[Total]])</f>
        <v>21.372272727272726</v>
      </c>
      <c r="L902" s="6">
        <f>VENTAS[[#This Row],[Total]]-VENTAS[[#This Row],[Comisión 10%]]-VENTAS[[#This Row],[Costo SIN Comision]]</f>
        <v>5.6277272727272738</v>
      </c>
      <c r="M902" s="6"/>
    </row>
    <row r="903" spans="1:13" ht="14" x14ac:dyDescent="0.15">
      <c r="A903" s="23">
        <v>45435</v>
      </c>
      <c r="E903" t="s">
        <v>883</v>
      </c>
      <c r="F903" s="2" t="str">
        <f>IFERROR(VLOOKUP(VENTAS[[#This Row],[Código del producto Vendido]],STOCK[],5,FALSE),"-")</f>
        <v xml:space="preserve"> Top Básico Business</v>
      </c>
      <c r="G903" s="2">
        <v>1</v>
      </c>
      <c r="H903" s="6">
        <v>10</v>
      </c>
      <c r="I903" s="6">
        <f>VENTAS[[#This Row],[Cantidad]]*VENTAS[[#This Row],[Precio Venta]]</f>
        <v>10</v>
      </c>
      <c r="J903" s="6">
        <f>IF(VENTAS[[#This Row],[Nombre del Gestor]]&gt;1,  VENTAS[[#This Row],[Total]]*10%, 0)</f>
        <v>0</v>
      </c>
      <c r="K903" s="6">
        <f>IFERROR(VLOOKUP(VENTAS[[#This Row],[Código del producto Vendido]],STOCK[],16,FALSE)*VENTAS[[#This Row],[Cantidad]] + VLOOKUP(VENTAS[[#This Row],[Código del producto Vendido]],STOCK[],19,FALSE)*VENTAS[[#This Row],[Cantidad]],VENTAS[[#This Row],[Total]])</f>
        <v>6.7840909090909083</v>
      </c>
      <c r="L903" s="6">
        <f>VENTAS[[#This Row],[Total]]-VENTAS[[#This Row],[Comisión 10%]]-VENTAS[[#This Row],[Costo SIN Comision]]</f>
        <v>3.2159090909090917</v>
      </c>
      <c r="M903" s="6"/>
    </row>
    <row r="904" spans="1:13" ht="14" x14ac:dyDescent="0.15">
      <c r="A904" s="23">
        <v>45416</v>
      </c>
      <c r="E904" t="s">
        <v>1038</v>
      </c>
      <c r="F904" s="2" t="str">
        <f>IFERROR(VLOOKUP(VENTAS[[#This Row],[Código del producto Vendido]],STOCK[],5,FALSE),"-")</f>
        <v>Pantaloneta de zíper</v>
      </c>
      <c r="G904" s="2">
        <v>1</v>
      </c>
      <c r="H904" s="6">
        <v>20</v>
      </c>
      <c r="I904" s="6">
        <f>VENTAS[[#This Row],[Cantidad]]*VENTAS[[#This Row],[Precio Venta]]</f>
        <v>20</v>
      </c>
      <c r="J904" s="6">
        <f>IF(VENTAS[[#This Row],[Nombre del Gestor]]&gt;1,  VENTAS[[#This Row],[Total]]*10%, 0)</f>
        <v>0</v>
      </c>
      <c r="K904" s="6">
        <f>IFERROR(VLOOKUP(VENTAS[[#This Row],[Código del producto Vendido]],STOCK[],16,FALSE)*VENTAS[[#This Row],[Cantidad]] + VLOOKUP(VENTAS[[#This Row],[Código del producto Vendido]],STOCK[],19,FALSE)*VENTAS[[#This Row],[Cantidad]],VENTAS[[#This Row],[Total]])</f>
        <v>13.36</v>
      </c>
      <c r="L904" s="6">
        <f>VENTAS[[#This Row],[Total]]-VENTAS[[#This Row],[Comisión 10%]]-VENTAS[[#This Row],[Costo SIN Comision]]</f>
        <v>6.6400000000000006</v>
      </c>
      <c r="M904" s="6"/>
    </row>
    <row r="905" spans="1:13" ht="14" x14ac:dyDescent="0.15">
      <c r="A905" s="23">
        <v>45435</v>
      </c>
      <c r="D905" t="s">
        <v>2045</v>
      </c>
      <c r="E905" t="s">
        <v>1264</v>
      </c>
      <c r="F905" s="2" t="str">
        <f>IFERROR(VLOOKUP(VENTAS[[#This Row],[Código del producto Vendido]],STOCK[],5,FALSE),"-")</f>
        <v>Sandalias de velcro</v>
      </c>
      <c r="G905" s="2">
        <v>1</v>
      </c>
      <c r="H905" s="6">
        <v>30</v>
      </c>
      <c r="I905" s="6">
        <f>VENTAS[[#This Row],[Cantidad]]*VENTAS[[#This Row],[Precio Venta]]</f>
        <v>30</v>
      </c>
      <c r="J905" s="6">
        <f>IF(VENTAS[[#This Row],[Nombre del Gestor]]&gt;1,  VENTAS[[#This Row],[Total]]*10%, 0)</f>
        <v>3</v>
      </c>
      <c r="K905" s="6">
        <f>IFERROR(VLOOKUP(VENTAS[[#This Row],[Código del producto Vendido]],STOCK[],16,FALSE)*VENTAS[[#This Row],[Cantidad]] + VLOOKUP(VENTAS[[#This Row],[Código del producto Vendido]],STOCK[],19,FALSE)*VENTAS[[#This Row],[Cantidad]],VENTAS[[#This Row],[Total]])</f>
        <v>17</v>
      </c>
      <c r="L905" s="6">
        <f>VENTAS[[#This Row],[Total]]-VENTAS[[#This Row],[Comisión 10%]]-VENTAS[[#This Row],[Costo SIN Comision]]</f>
        <v>10</v>
      </c>
      <c r="M905" s="6"/>
    </row>
    <row r="906" spans="1:13" ht="14" x14ac:dyDescent="0.15">
      <c r="A906" s="23">
        <v>45434</v>
      </c>
      <c r="D906" t="s">
        <v>2045</v>
      </c>
      <c r="E906" t="s">
        <v>1736</v>
      </c>
      <c r="F906" s="2" t="str">
        <f>IFERROR(VLOOKUP(VENTAS[[#This Row],[Código del producto Vendido]],STOCK[],5,FALSE),"-")</f>
        <v>Zapatillas blanco casual</v>
      </c>
      <c r="G906" s="2">
        <v>2</v>
      </c>
      <c r="H906" s="6">
        <v>30</v>
      </c>
      <c r="I906" s="6">
        <f>VENTAS[[#This Row],[Cantidad]]*VENTAS[[#This Row],[Precio Venta]]</f>
        <v>60</v>
      </c>
      <c r="J906" s="6">
        <f>IF(VENTAS[[#This Row],[Nombre del Gestor]]&gt;1,  VENTAS[[#This Row],[Total]]*10%, 0)</f>
        <v>6</v>
      </c>
      <c r="K906" s="6">
        <f>IFERROR(VLOOKUP(VENTAS[[#This Row],[Código del producto Vendido]],STOCK[],16,FALSE)*VENTAS[[#This Row],[Cantidad]] + VLOOKUP(VENTAS[[#This Row],[Código del producto Vendido]],STOCK[],19,FALSE)*VENTAS[[#This Row],[Cantidad]],VENTAS[[#This Row],[Total]])</f>
        <v>50.941176470588232</v>
      </c>
      <c r="L906" s="6">
        <f>VENTAS[[#This Row],[Total]]-VENTAS[[#This Row],[Comisión 10%]]-VENTAS[[#This Row],[Costo SIN Comision]]</f>
        <v>3.058823529411768</v>
      </c>
      <c r="M906" s="6"/>
    </row>
    <row r="907" spans="1:13" ht="14" x14ac:dyDescent="0.15">
      <c r="A907" s="23">
        <v>45422</v>
      </c>
      <c r="D907" t="s">
        <v>2045</v>
      </c>
      <c r="E907" t="s">
        <v>1776</v>
      </c>
      <c r="F907" s="2" t="str">
        <f>IFERROR(VLOOKUP(VENTAS[[#This Row],[Código del producto Vendido]],STOCK[],5,FALSE),"-")</f>
        <v>Vestido Midi Elegante</v>
      </c>
      <c r="G907" s="2">
        <v>1</v>
      </c>
      <c r="H907" s="6">
        <v>22</v>
      </c>
      <c r="I907" s="6">
        <f>VENTAS[[#This Row],[Cantidad]]*VENTAS[[#This Row],[Precio Venta]]</f>
        <v>22</v>
      </c>
      <c r="J907" s="6">
        <f>IF(VENTAS[[#This Row],[Nombre del Gestor]]&gt;1,  VENTAS[[#This Row],[Total]]*10%, 0)</f>
        <v>2.2000000000000002</v>
      </c>
      <c r="K907" s="6">
        <f>IFERROR(VLOOKUP(VENTAS[[#This Row],[Código del producto Vendido]],STOCK[],16,FALSE)*VENTAS[[#This Row],[Cantidad]] + VLOOKUP(VENTAS[[#This Row],[Código del producto Vendido]],STOCK[],19,FALSE)*VENTAS[[#This Row],[Cantidad]],VENTAS[[#This Row],[Total]])</f>
        <v>10.790000000000001</v>
      </c>
      <c r="L907" s="6">
        <f>VENTAS[[#This Row],[Total]]-VENTAS[[#This Row],[Comisión 10%]]-VENTAS[[#This Row],[Costo SIN Comision]]</f>
        <v>9.01</v>
      </c>
      <c r="M907" s="6"/>
    </row>
    <row r="908" spans="1:13" ht="14" x14ac:dyDescent="0.15">
      <c r="C908" t="s">
        <v>1143</v>
      </c>
      <c r="E908" t="s">
        <v>1776</v>
      </c>
      <c r="F908" s="2" t="str">
        <f>IFERROR(VLOOKUP(VENTAS[[#This Row],[Código del producto Vendido]],STOCK[],5,FALSE),"-")</f>
        <v>Vestido Midi Elegante</v>
      </c>
      <c r="G908" s="2">
        <v>1</v>
      </c>
      <c r="H908" s="6">
        <v>22</v>
      </c>
      <c r="I908" s="6">
        <f>VENTAS[[#This Row],[Cantidad]]*VENTAS[[#This Row],[Precio Venta]]</f>
        <v>22</v>
      </c>
      <c r="J908" s="6">
        <f>IF(VENTAS[[#This Row],[Nombre del Gestor]]&gt;1,  VENTAS[[#This Row],[Total]]*10%, 0)</f>
        <v>0</v>
      </c>
      <c r="K908" s="6">
        <f>IFERROR(VLOOKUP(VENTAS[[#This Row],[Código del producto Vendido]],STOCK[],16,FALSE)*VENTAS[[#This Row],[Cantidad]] + VLOOKUP(VENTAS[[#This Row],[Código del producto Vendido]],STOCK[],19,FALSE)*VENTAS[[#This Row],[Cantidad]],VENTAS[[#This Row],[Total]])</f>
        <v>10.790000000000001</v>
      </c>
      <c r="L908" s="6">
        <f>VENTAS[[#This Row],[Total]]-VENTAS[[#This Row],[Comisión 10%]]-VENTAS[[#This Row],[Costo SIN Comision]]</f>
        <v>11.209999999999999</v>
      </c>
      <c r="M908" s="6"/>
    </row>
    <row r="909" spans="1:13" ht="14" x14ac:dyDescent="0.15">
      <c r="C909" t="s">
        <v>2314</v>
      </c>
      <c r="E909" t="s">
        <v>1777</v>
      </c>
      <c r="F909" s="2" t="str">
        <f>IFERROR(VLOOKUP(VENTAS[[#This Row],[Código del producto Vendido]],STOCK[],5,FALSE),"-")</f>
        <v>Vestido Midi Elegante</v>
      </c>
      <c r="G909" s="2">
        <v>1</v>
      </c>
      <c r="H909" s="6">
        <v>22</v>
      </c>
      <c r="I909" s="6">
        <f>VENTAS[[#This Row],[Cantidad]]*VENTAS[[#This Row],[Precio Venta]]</f>
        <v>22</v>
      </c>
      <c r="J909" s="6">
        <f>IF(VENTAS[[#This Row],[Nombre del Gestor]]&gt;1,  VENTAS[[#This Row],[Total]]*10%, 0)</f>
        <v>0</v>
      </c>
      <c r="K909" s="6">
        <f>IFERROR(VLOOKUP(VENTAS[[#This Row],[Código del producto Vendido]],STOCK[],16,FALSE)*VENTAS[[#This Row],[Cantidad]] + VLOOKUP(VENTAS[[#This Row],[Código del producto Vendido]],STOCK[],19,FALSE)*VENTAS[[#This Row],[Cantidad]],VENTAS[[#This Row],[Total]])</f>
        <v>10.790000000000001</v>
      </c>
      <c r="L909" s="6">
        <f>VENTAS[[#This Row],[Total]]-VENTAS[[#This Row],[Comisión 10%]]-VENTAS[[#This Row],[Costo SIN Comision]]</f>
        <v>11.209999999999999</v>
      </c>
      <c r="M909" s="6"/>
    </row>
    <row r="910" spans="1:13" ht="14" x14ac:dyDescent="0.15">
      <c r="A910" s="23">
        <v>45421</v>
      </c>
      <c r="D910" t="s">
        <v>2045</v>
      </c>
      <c r="E910" t="s">
        <v>1843</v>
      </c>
      <c r="F910" s="2" t="str">
        <f>IFERROR(VLOOKUP(VENTAS[[#This Row],[Código del producto Vendido]],STOCK[],5,FALSE),"-")</f>
        <v>Set de bolso minimalista negro</v>
      </c>
      <c r="G910" s="2">
        <v>1</v>
      </c>
      <c r="H910" s="6">
        <v>25</v>
      </c>
      <c r="I910" s="6">
        <f>VENTAS[[#This Row],[Cantidad]]*VENTAS[[#This Row],[Precio Venta]]</f>
        <v>25</v>
      </c>
      <c r="J910" s="6">
        <f>IF(VENTAS[[#This Row],[Nombre del Gestor]]&gt;1,  VENTAS[[#This Row],[Total]]*10%, 0)</f>
        <v>2.5</v>
      </c>
      <c r="K910" s="6">
        <f>IFERROR(VLOOKUP(VENTAS[[#This Row],[Código del producto Vendido]],STOCK[],16,FALSE)*VENTAS[[#This Row],[Cantidad]] + VLOOKUP(VENTAS[[#This Row],[Código del producto Vendido]],STOCK[],19,FALSE)*VENTAS[[#This Row],[Cantidad]],VENTAS[[#This Row],[Total]])</f>
        <v>12.75</v>
      </c>
      <c r="L910" s="6">
        <f>VENTAS[[#This Row],[Total]]-VENTAS[[#This Row],[Comisión 10%]]-VENTAS[[#This Row],[Costo SIN Comision]]</f>
        <v>9.75</v>
      </c>
      <c r="M910" s="6"/>
    </row>
    <row r="911" spans="1:13" ht="14" x14ac:dyDescent="0.15">
      <c r="A911" s="23">
        <v>45428</v>
      </c>
      <c r="D911" t="s">
        <v>2045</v>
      </c>
      <c r="E911" t="s">
        <v>1844</v>
      </c>
      <c r="F911" s="2" t="str">
        <f>IFERROR(VLOOKUP(VENTAS[[#This Row],[Código del producto Vendido]],STOCK[],5,FALSE),"-")</f>
        <v>Set de bolso minimalista amarillo</v>
      </c>
      <c r="G911" s="2">
        <v>1</v>
      </c>
      <c r="H911" s="6">
        <v>25</v>
      </c>
      <c r="I911" s="6">
        <f>VENTAS[[#This Row],[Cantidad]]*VENTAS[[#This Row],[Precio Venta]]</f>
        <v>25</v>
      </c>
      <c r="J911" s="6">
        <f>IF(VENTAS[[#This Row],[Nombre del Gestor]]&gt;1,  VENTAS[[#This Row],[Total]]*10%, 0)</f>
        <v>2.5</v>
      </c>
      <c r="K911" s="6">
        <f>IFERROR(VLOOKUP(VENTAS[[#This Row],[Código del producto Vendido]],STOCK[],16,FALSE)*VENTAS[[#This Row],[Cantidad]] + VLOOKUP(VENTAS[[#This Row],[Código del producto Vendido]],STOCK[],19,FALSE)*VENTAS[[#This Row],[Cantidad]],VENTAS[[#This Row],[Total]])</f>
        <v>12.75</v>
      </c>
      <c r="L911" s="6">
        <f>VENTAS[[#This Row],[Total]]-VENTAS[[#This Row],[Comisión 10%]]-VENTAS[[#This Row],[Costo SIN Comision]]</f>
        <v>9.75</v>
      </c>
      <c r="M911" s="6"/>
    </row>
    <row r="912" spans="1:13" ht="14" x14ac:dyDescent="0.15">
      <c r="A912" s="23">
        <v>45428</v>
      </c>
      <c r="D912" t="s">
        <v>2045</v>
      </c>
      <c r="E912" t="s">
        <v>1106</v>
      </c>
      <c r="F912" s="2" t="str">
        <f>IFERROR(VLOOKUP(VENTAS[[#This Row],[Código del producto Vendido]],STOCK[],5,FALSE),"-")</f>
        <v>Jean ajustado Claro</v>
      </c>
      <c r="G912" s="2">
        <v>1</v>
      </c>
      <c r="H912" s="6">
        <v>30</v>
      </c>
      <c r="I912" s="6">
        <f>VENTAS[[#This Row],[Cantidad]]*VENTAS[[#This Row],[Precio Venta]]</f>
        <v>30</v>
      </c>
      <c r="J912" s="6">
        <f>IF(VENTAS[[#This Row],[Nombre del Gestor]]&gt;1,  VENTAS[[#This Row],[Total]]*10%, 0)</f>
        <v>3</v>
      </c>
      <c r="K912" s="6">
        <f>IFERROR(VLOOKUP(VENTAS[[#This Row],[Código del producto Vendido]],STOCK[],16,FALSE)*VENTAS[[#This Row],[Cantidad]] + VLOOKUP(VENTAS[[#This Row],[Código del producto Vendido]],STOCK[],19,FALSE)*VENTAS[[#This Row],[Cantidad]],VENTAS[[#This Row],[Total]])</f>
        <v>23.79</v>
      </c>
      <c r="L912" s="6">
        <f>VENTAS[[#This Row],[Total]]-VENTAS[[#This Row],[Comisión 10%]]-VENTAS[[#This Row],[Costo SIN Comision]]</f>
        <v>3.2100000000000009</v>
      </c>
      <c r="M912" s="6"/>
    </row>
    <row r="913" spans="1:13" ht="14" x14ac:dyDescent="0.15">
      <c r="A913" s="23">
        <v>45428</v>
      </c>
      <c r="D913" t="s">
        <v>2045</v>
      </c>
      <c r="E913" t="s">
        <v>1350</v>
      </c>
      <c r="F913" s="2" t="str">
        <f>IFERROR(VLOOKUP(VENTAS[[#This Row],[Código del producto Vendido]],STOCK[],5,FALSE),"-")</f>
        <v>Sandalias Albaricoque</v>
      </c>
      <c r="G913" s="2">
        <v>1</v>
      </c>
      <c r="H913" s="6">
        <v>35</v>
      </c>
      <c r="I913" s="6">
        <f>VENTAS[[#This Row],[Cantidad]]*VENTAS[[#This Row],[Precio Venta]]</f>
        <v>35</v>
      </c>
      <c r="J913" s="6">
        <f>IF(VENTAS[[#This Row],[Nombre del Gestor]]&gt;1,  VENTAS[[#This Row],[Total]]*10%, 0)</f>
        <v>3.5</v>
      </c>
      <c r="K913" s="6">
        <f>IFERROR(VLOOKUP(VENTAS[[#This Row],[Código del producto Vendido]],STOCK[],16,FALSE)*VENTAS[[#This Row],[Cantidad]] + VLOOKUP(VENTAS[[#This Row],[Código del producto Vendido]],STOCK[],19,FALSE)*VENTAS[[#This Row],[Cantidad]],VENTAS[[#This Row],[Total]])</f>
        <v>23</v>
      </c>
      <c r="L913" s="6">
        <f>VENTAS[[#This Row],[Total]]-VENTAS[[#This Row],[Comisión 10%]]-VENTAS[[#This Row],[Costo SIN Comision]]</f>
        <v>8.5</v>
      </c>
      <c r="M913" s="6"/>
    </row>
    <row r="914" spans="1:13" ht="14" x14ac:dyDescent="0.15">
      <c r="A914" s="23">
        <v>45430</v>
      </c>
      <c r="D914" t="s">
        <v>2045</v>
      </c>
      <c r="E914" t="s">
        <v>1738</v>
      </c>
      <c r="F914" s="2" t="str">
        <f>IFERROR(VLOOKUP(VENTAS[[#This Row],[Código del producto Vendido]],STOCK[],5,FALSE),"-")</f>
        <v>Zapatillas blanco casual</v>
      </c>
      <c r="G914" s="2">
        <v>1</v>
      </c>
      <c r="H914" s="6">
        <v>30</v>
      </c>
      <c r="I914" s="6">
        <f>VENTAS[[#This Row],[Cantidad]]*VENTAS[[#This Row],[Precio Venta]]</f>
        <v>30</v>
      </c>
      <c r="J914" s="6">
        <f>IF(VENTAS[[#This Row],[Nombre del Gestor]]&gt;1,  VENTAS[[#This Row],[Total]]*10%, 0)</f>
        <v>3</v>
      </c>
      <c r="K914" s="6">
        <f>IFERROR(VLOOKUP(VENTAS[[#This Row],[Código del producto Vendido]],STOCK[],16,FALSE)*VENTAS[[#This Row],[Cantidad]] + VLOOKUP(VENTAS[[#This Row],[Código del producto Vendido]],STOCK[],19,FALSE)*VENTAS[[#This Row],[Cantidad]],VENTAS[[#This Row],[Total]])</f>
        <v>24.470588235294116</v>
      </c>
      <c r="L914" s="6">
        <f>VENTAS[[#This Row],[Total]]-VENTAS[[#This Row],[Comisión 10%]]-VENTAS[[#This Row],[Costo SIN Comision]]</f>
        <v>2.529411764705884</v>
      </c>
      <c r="M914" s="6"/>
    </row>
    <row r="915" spans="1:13" ht="14" x14ac:dyDescent="0.15">
      <c r="A915" s="23">
        <v>45430</v>
      </c>
      <c r="C915" t="s">
        <v>2315</v>
      </c>
      <c r="E915" t="s">
        <v>1442</v>
      </c>
      <c r="F915" s="2" t="str">
        <f>IFERROR(VLOOKUP(VENTAS[[#This Row],[Código del producto Vendido]],STOCK[],5,FALSE),"-")</f>
        <v>Vestido Frenchy Rojo</v>
      </c>
      <c r="G915" s="2">
        <v>1</v>
      </c>
      <c r="H915" s="6">
        <v>0</v>
      </c>
      <c r="I915" s="6">
        <f>VENTAS[[#This Row],[Cantidad]]*VENTAS[[#This Row],[Precio Venta]]</f>
        <v>0</v>
      </c>
      <c r="J915" s="6">
        <f>IF(VENTAS[[#This Row],[Nombre del Gestor]]&gt;1,  VENTAS[[#This Row],[Total]]*10%, 0)</f>
        <v>0</v>
      </c>
      <c r="K915" s="6">
        <f>IFERROR(VLOOKUP(VENTAS[[#This Row],[Código del producto Vendido]],STOCK[],16,FALSE)*VENTAS[[#This Row],[Cantidad]] + VLOOKUP(VENTAS[[#This Row],[Código del producto Vendido]],STOCK[],19,FALSE)*VENTAS[[#This Row],[Cantidad]],VENTAS[[#This Row],[Total]])</f>
        <v>11.56</v>
      </c>
      <c r="L915" s="6">
        <f>VENTAS[[#This Row],[Total]]-VENTAS[[#This Row],[Comisión 10%]]-VENTAS[[#This Row],[Costo SIN Comision]]</f>
        <v>-11.56</v>
      </c>
      <c r="M915" s="6"/>
    </row>
    <row r="916" spans="1:13" ht="14" x14ac:dyDescent="0.15">
      <c r="A916" s="23">
        <v>45430</v>
      </c>
      <c r="D916" t="s">
        <v>2045</v>
      </c>
      <c r="E916" t="s">
        <v>1726</v>
      </c>
      <c r="F916" s="2" t="str">
        <f>IFERROR(VLOOKUP(VENTAS[[#This Row],[Código del producto Vendido]],STOCK[],5,FALSE),"-")</f>
        <v>Conjunto de bikini moca</v>
      </c>
      <c r="G916" s="2">
        <v>1</v>
      </c>
      <c r="H916" s="6">
        <v>20</v>
      </c>
      <c r="I916" s="6">
        <f>VENTAS[[#This Row],[Cantidad]]*VENTAS[[#This Row],[Precio Venta]]</f>
        <v>20</v>
      </c>
      <c r="J916" s="6">
        <f>IF(VENTAS[[#This Row],[Nombre del Gestor]]&gt;1,  VENTAS[[#This Row],[Total]]*10%, 0)</f>
        <v>2</v>
      </c>
      <c r="K916" s="6">
        <f>IFERROR(VLOOKUP(VENTAS[[#This Row],[Código del producto Vendido]],STOCK[],16,FALSE)*VENTAS[[#This Row],[Cantidad]] + VLOOKUP(VENTAS[[#This Row],[Código del producto Vendido]],STOCK[],19,FALSE)*VENTAS[[#This Row],[Cantidad]],VENTAS[[#This Row],[Total]])</f>
        <v>12.352941176470589</v>
      </c>
      <c r="L916" s="6">
        <f>VENTAS[[#This Row],[Total]]-VENTAS[[#This Row],[Comisión 10%]]-VENTAS[[#This Row],[Costo SIN Comision]]</f>
        <v>5.6470588235294112</v>
      </c>
      <c r="M916" s="6"/>
    </row>
    <row r="917" spans="1:13" ht="14" x14ac:dyDescent="0.15">
      <c r="A917" s="23">
        <v>45424</v>
      </c>
      <c r="D917" t="s">
        <v>2045</v>
      </c>
      <c r="E917" t="s">
        <v>1427</v>
      </c>
      <c r="F917" s="2" t="str">
        <f>IFERROR(VLOOKUP(VENTAS[[#This Row],[Código del producto Vendido]],STOCK[],5,FALSE),"-")</f>
        <v>Vestido Tarsha</v>
      </c>
      <c r="G917" s="2">
        <v>1</v>
      </c>
      <c r="H917" s="6">
        <v>27</v>
      </c>
      <c r="I917" s="6">
        <f>VENTAS[[#This Row],[Cantidad]]*VENTAS[[#This Row],[Precio Venta]]</f>
        <v>27</v>
      </c>
      <c r="J917" s="6">
        <f>IF(VENTAS[[#This Row],[Nombre del Gestor]]&gt;1,  VENTAS[[#This Row],[Total]]*10%, 0)</f>
        <v>2.7</v>
      </c>
      <c r="K917" s="6">
        <f>IFERROR(VLOOKUP(VENTAS[[#This Row],[Código del producto Vendido]],STOCK[],16,FALSE)*VENTAS[[#This Row],[Cantidad]] + VLOOKUP(VENTAS[[#This Row],[Código del producto Vendido]],STOCK[],19,FALSE)*VENTAS[[#This Row],[Cantidad]],VENTAS[[#This Row],[Total]])</f>
        <v>13.97</v>
      </c>
      <c r="L917" s="6">
        <f>VENTAS[[#This Row],[Total]]-VENTAS[[#This Row],[Comisión 10%]]-VENTAS[[#This Row],[Costo SIN Comision]]</f>
        <v>10.33</v>
      </c>
      <c r="M917" s="6"/>
    </row>
    <row r="918" spans="1:13" ht="14" x14ac:dyDescent="0.15">
      <c r="A918" s="23">
        <v>45424</v>
      </c>
      <c r="D918" t="s">
        <v>2045</v>
      </c>
      <c r="E918" t="s">
        <v>1737</v>
      </c>
      <c r="F918" s="2" t="str">
        <f>IFERROR(VLOOKUP(VENTAS[[#This Row],[Código del producto Vendido]],STOCK[],5,FALSE),"-")</f>
        <v>Zapatillas blanco casual</v>
      </c>
      <c r="G918" s="2">
        <v>2</v>
      </c>
      <c r="H918" s="6">
        <v>30</v>
      </c>
      <c r="I918" s="6">
        <f>VENTAS[[#This Row],[Cantidad]]*VENTAS[[#This Row],[Precio Venta]]</f>
        <v>60</v>
      </c>
      <c r="J918" s="6">
        <f>IF(VENTAS[[#This Row],[Nombre del Gestor]]&gt;1,  VENTAS[[#This Row],[Total]]*10%, 0)</f>
        <v>6</v>
      </c>
      <c r="K918" s="6">
        <f>IFERROR(VLOOKUP(VENTAS[[#This Row],[Código del producto Vendido]],STOCK[],16,FALSE)*VENTAS[[#This Row],[Cantidad]] + VLOOKUP(VENTAS[[#This Row],[Código del producto Vendido]],STOCK[],19,FALSE)*VENTAS[[#This Row],[Cantidad]],VENTAS[[#This Row],[Total]])</f>
        <v>50.941176470588232</v>
      </c>
      <c r="L918" s="6">
        <f>VENTAS[[#This Row],[Total]]-VENTAS[[#This Row],[Comisión 10%]]-VENTAS[[#This Row],[Costo SIN Comision]]</f>
        <v>3.058823529411768</v>
      </c>
      <c r="M918" s="6"/>
    </row>
    <row r="919" spans="1:13" ht="14" x14ac:dyDescent="0.15">
      <c r="A919" s="23">
        <v>45424</v>
      </c>
      <c r="D919" t="s">
        <v>2045</v>
      </c>
      <c r="E919" t="s">
        <v>1402</v>
      </c>
      <c r="F919" s="2" t="str">
        <f>IFERROR(VLOOKUP(VENTAS[[#This Row],[Código del producto Vendido]],STOCK[],5,FALSE),"-")</f>
        <v>Sandalias de hebilla</v>
      </c>
      <c r="G919" s="2">
        <v>1</v>
      </c>
      <c r="H919" s="6">
        <v>18</v>
      </c>
      <c r="I919" s="6">
        <f>VENTAS[[#This Row],[Cantidad]]*VENTAS[[#This Row],[Precio Venta]]</f>
        <v>18</v>
      </c>
      <c r="J919" s="6">
        <f>IF(VENTAS[[#This Row],[Nombre del Gestor]]&gt;1,  VENTAS[[#This Row],[Total]]*10%, 0)</f>
        <v>1.8</v>
      </c>
      <c r="K919" s="6">
        <f>IFERROR(VLOOKUP(VENTAS[[#This Row],[Código del producto Vendido]],STOCK[],16,FALSE)*VENTAS[[#This Row],[Cantidad]] + VLOOKUP(VENTAS[[#This Row],[Código del producto Vendido]],STOCK[],19,FALSE)*VENTAS[[#This Row],[Cantidad]],VENTAS[[#This Row],[Total]])</f>
        <v>11</v>
      </c>
      <c r="L919" s="6">
        <f>VENTAS[[#This Row],[Total]]-VENTAS[[#This Row],[Comisión 10%]]-VENTAS[[#This Row],[Costo SIN Comision]]</f>
        <v>5.1999999999999993</v>
      </c>
      <c r="M919" s="6"/>
    </row>
    <row r="920" spans="1:13" ht="14" x14ac:dyDescent="0.15">
      <c r="A920" s="23">
        <v>45431</v>
      </c>
      <c r="D920" t="s">
        <v>2045</v>
      </c>
      <c r="E920" t="s">
        <v>1410</v>
      </c>
      <c r="F920" s="2" t="str">
        <f>IFERROR(VLOOKUP(VENTAS[[#This Row],[Código del producto Vendido]],STOCK[],5,FALSE),"-")</f>
        <v>Sandalias flip de plataforma Negro</v>
      </c>
      <c r="G920" s="2">
        <v>1</v>
      </c>
      <c r="H920" s="6">
        <v>15</v>
      </c>
      <c r="I920" s="6">
        <f>VENTAS[[#This Row],[Cantidad]]*VENTAS[[#This Row],[Precio Venta]]</f>
        <v>15</v>
      </c>
      <c r="J920" s="6">
        <f>IF(VENTAS[[#This Row],[Nombre del Gestor]]&gt;1,  VENTAS[[#This Row],[Total]]*10%, 0)</f>
        <v>1.5</v>
      </c>
      <c r="K920" s="6">
        <f>IFERROR(VLOOKUP(VENTAS[[#This Row],[Código del producto Vendido]],STOCK[],16,FALSE)*VENTAS[[#This Row],[Cantidad]] + VLOOKUP(VENTAS[[#This Row],[Código del producto Vendido]],STOCK[],19,FALSE)*VENTAS[[#This Row],[Cantidad]],VENTAS[[#This Row],[Total]])</f>
        <v>9.49</v>
      </c>
      <c r="L920" s="6">
        <f>VENTAS[[#This Row],[Total]]-VENTAS[[#This Row],[Comisión 10%]]-VENTAS[[#This Row],[Costo SIN Comision]]</f>
        <v>4.01</v>
      </c>
      <c r="M920" s="6"/>
    </row>
    <row r="921" spans="1:13" ht="14" x14ac:dyDescent="0.15">
      <c r="A921" s="23">
        <v>45431</v>
      </c>
      <c r="D921" t="s">
        <v>2045</v>
      </c>
      <c r="E921" t="s">
        <v>1413</v>
      </c>
      <c r="F921" s="2" t="str">
        <f>IFERROR(VLOOKUP(VENTAS[[#This Row],[Código del producto Vendido]],STOCK[],5,FALSE),"-")</f>
        <v>Sandalias minimalistas de tacón</v>
      </c>
      <c r="G921" s="2">
        <v>1</v>
      </c>
      <c r="H921" s="6">
        <v>35</v>
      </c>
      <c r="I921" s="6">
        <f>VENTAS[[#This Row],[Cantidad]]*VENTAS[[#This Row],[Precio Venta]]</f>
        <v>35</v>
      </c>
      <c r="J921" s="6">
        <f>IF(VENTAS[[#This Row],[Nombre del Gestor]]&gt;1,  VENTAS[[#This Row],[Total]]*10%, 0)</f>
        <v>3.5</v>
      </c>
      <c r="K921" s="6">
        <f>IFERROR(VLOOKUP(VENTAS[[#This Row],[Código del producto Vendido]],STOCK[],16,FALSE)*VENTAS[[#This Row],[Cantidad]] + VLOOKUP(VENTAS[[#This Row],[Código del producto Vendido]],STOCK[],19,FALSE)*VENTAS[[#This Row],[Cantidad]],VENTAS[[#This Row],[Total]])</f>
        <v>17.36</v>
      </c>
      <c r="L921" s="6">
        <f>VENTAS[[#This Row],[Total]]-VENTAS[[#This Row],[Comisión 10%]]-VENTAS[[#This Row],[Costo SIN Comision]]</f>
        <v>14.14</v>
      </c>
      <c r="M921" s="6"/>
    </row>
    <row r="922" spans="1:13" ht="14" x14ac:dyDescent="0.15">
      <c r="A922" s="23">
        <v>45431</v>
      </c>
      <c r="D922" t="s">
        <v>2045</v>
      </c>
      <c r="E922" t="s">
        <v>1293</v>
      </c>
      <c r="F922" s="2" t="str">
        <f>IFERROR(VLOOKUP(VENTAS[[#This Row],[Código del producto Vendido]],STOCK[],5,FALSE),"-")</f>
        <v>Sandalias minimalistas de plataforma</v>
      </c>
      <c r="G922" s="2">
        <v>1</v>
      </c>
      <c r="H922" s="6">
        <v>35</v>
      </c>
      <c r="I922" s="6">
        <f>VENTAS[[#This Row],[Cantidad]]*VENTAS[[#This Row],[Precio Venta]]</f>
        <v>35</v>
      </c>
      <c r="J922" s="6">
        <f>IF(VENTAS[[#This Row],[Nombre del Gestor]]&gt;1,  VENTAS[[#This Row],[Total]]*10%, 0)</f>
        <v>3.5</v>
      </c>
      <c r="K922" s="6">
        <f>IFERROR(VLOOKUP(VENTAS[[#This Row],[Código del producto Vendido]],STOCK[],16,FALSE)*VENTAS[[#This Row],[Cantidad]] + VLOOKUP(VENTAS[[#This Row],[Código del producto Vendido]],STOCK[],19,FALSE)*VENTAS[[#This Row],[Cantidad]],VENTAS[[#This Row],[Total]])</f>
        <v>22.490000000000002</v>
      </c>
      <c r="L922" s="6">
        <f>VENTAS[[#This Row],[Total]]-VENTAS[[#This Row],[Comisión 10%]]-VENTAS[[#This Row],[Costo SIN Comision]]</f>
        <v>9.009999999999998</v>
      </c>
      <c r="M922" s="6"/>
    </row>
    <row r="923" spans="1:13" ht="14" x14ac:dyDescent="0.15">
      <c r="A923" s="23">
        <v>45428</v>
      </c>
      <c r="D923" t="s">
        <v>2045</v>
      </c>
      <c r="E923" t="s">
        <v>1101</v>
      </c>
      <c r="F923" s="2" t="str">
        <f>IFERROR(VLOOKUP(VENTAS[[#This Row],[Código del producto Vendido]],STOCK[],5,FALSE),"-")</f>
        <v xml:space="preserve">Jean skinny oscuro </v>
      </c>
      <c r="G923" s="2">
        <v>1</v>
      </c>
      <c r="H923" s="6">
        <v>30</v>
      </c>
      <c r="I923" s="6">
        <f>VENTAS[[#This Row],[Cantidad]]*VENTAS[[#This Row],[Precio Venta]]</f>
        <v>30</v>
      </c>
      <c r="J923" s="6">
        <f>IF(VENTAS[[#This Row],[Nombre del Gestor]]&gt;1,  VENTAS[[#This Row],[Total]]*10%, 0)</f>
        <v>3</v>
      </c>
      <c r="K923" s="6">
        <f>IFERROR(VLOOKUP(VENTAS[[#This Row],[Código del producto Vendido]],STOCK[],16,FALSE)*VENTAS[[#This Row],[Cantidad]] + VLOOKUP(VENTAS[[#This Row],[Código del producto Vendido]],STOCK[],19,FALSE)*VENTAS[[#This Row],[Cantidad]],VENTAS[[#This Row],[Total]])</f>
        <v>20.79</v>
      </c>
      <c r="L923" s="6">
        <f>VENTAS[[#This Row],[Total]]-VENTAS[[#This Row],[Comisión 10%]]-VENTAS[[#This Row],[Costo SIN Comision]]</f>
        <v>6.2100000000000009</v>
      </c>
      <c r="M923" s="6"/>
    </row>
    <row r="924" spans="1:13" ht="14" x14ac:dyDescent="0.15">
      <c r="A924" s="23">
        <v>45428</v>
      </c>
      <c r="D924" t="s">
        <v>2045</v>
      </c>
      <c r="E924" t="s">
        <v>2052</v>
      </c>
      <c r="F924" s="2" t="str">
        <f>IFERROR(VLOOKUP(VENTAS[[#This Row],[Código del producto Vendido]],STOCK[],5,FALSE),"-")</f>
        <v>Botín de punta cuadrada y zíper</v>
      </c>
      <c r="G924" s="2">
        <v>1</v>
      </c>
      <c r="H924" s="6">
        <v>45</v>
      </c>
      <c r="I924" s="6">
        <f>VENTAS[[#This Row],[Cantidad]]*VENTAS[[#This Row],[Precio Venta]]</f>
        <v>45</v>
      </c>
      <c r="J924" s="6">
        <f>IF(VENTAS[[#This Row],[Nombre del Gestor]]&gt;1,  VENTAS[[#This Row],[Total]]*10%, 0)</f>
        <v>4.5</v>
      </c>
      <c r="K924" s="6">
        <f>IFERROR(VLOOKUP(VENTAS[[#This Row],[Código del producto Vendido]],STOCK[],16,FALSE)*VENTAS[[#This Row],[Cantidad]] + VLOOKUP(VENTAS[[#This Row],[Código del producto Vendido]],STOCK[],19,FALSE)*VENTAS[[#This Row],[Cantidad]],VENTAS[[#This Row],[Total]])</f>
        <v>22.42</v>
      </c>
      <c r="L924" s="6">
        <f>VENTAS[[#This Row],[Total]]-VENTAS[[#This Row],[Comisión 10%]]-VENTAS[[#This Row],[Costo SIN Comision]]</f>
        <v>18.079999999999998</v>
      </c>
      <c r="M924" s="6"/>
    </row>
    <row r="925" spans="1:13" ht="14" x14ac:dyDescent="0.15">
      <c r="A925" s="23">
        <v>45429</v>
      </c>
      <c r="D925" t="s">
        <v>2045</v>
      </c>
      <c r="E925" t="s">
        <v>1991</v>
      </c>
      <c r="F925" s="2" t="str">
        <f>IFERROR(VLOOKUP(VENTAS[[#This Row],[Código del producto Vendido]],STOCK[],5,FALSE),"-")</f>
        <v>Jogger afelpado de talle alto (Nuevo)</v>
      </c>
      <c r="G925" s="2">
        <v>1</v>
      </c>
      <c r="H925" s="6">
        <v>22</v>
      </c>
      <c r="I925" s="6">
        <f>VENTAS[[#This Row],[Cantidad]]*VENTAS[[#This Row],[Precio Venta]]</f>
        <v>22</v>
      </c>
      <c r="J925" s="6">
        <f>IF(VENTAS[[#This Row],[Nombre del Gestor]]&gt;1,  VENTAS[[#This Row],[Total]]*10%, 0)</f>
        <v>2.2000000000000002</v>
      </c>
      <c r="K925" s="6">
        <f>IFERROR(VLOOKUP(VENTAS[[#This Row],[Código del producto Vendido]],STOCK[],16,FALSE)*VENTAS[[#This Row],[Cantidad]] + VLOOKUP(VENTAS[[#This Row],[Código del producto Vendido]],STOCK[],19,FALSE)*VENTAS[[#This Row],[Cantidad]],VENTAS[[#This Row],[Total]])</f>
        <v>0</v>
      </c>
      <c r="L925" s="6">
        <f>VENTAS[[#This Row],[Total]]-VENTAS[[#This Row],[Comisión 10%]]-VENTAS[[#This Row],[Costo SIN Comision]]</f>
        <v>19.8</v>
      </c>
      <c r="M925" s="6"/>
    </row>
    <row r="926" spans="1:13" ht="14" x14ac:dyDescent="0.15">
      <c r="A926" s="23">
        <v>45430</v>
      </c>
      <c r="D926" t="s">
        <v>2045</v>
      </c>
      <c r="E926" t="s">
        <v>1402</v>
      </c>
      <c r="F926" s="2" t="str">
        <f>IFERROR(VLOOKUP(VENTAS[[#This Row],[Código del producto Vendido]],STOCK[],5,FALSE),"-")</f>
        <v>Sandalias de hebilla</v>
      </c>
      <c r="G926" s="2">
        <v>1</v>
      </c>
      <c r="H926" s="6">
        <v>18</v>
      </c>
      <c r="I926" s="6">
        <f>VENTAS[[#This Row],[Cantidad]]*VENTAS[[#This Row],[Precio Venta]]</f>
        <v>18</v>
      </c>
      <c r="J926" s="6">
        <f>IF(VENTAS[[#This Row],[Nombre del Gestor]]&gt;1,  VENTAS[[#This Row],[Total]]*10%, 0)</f>
        <v>1.8</v>
      </c>
      <c r="K926" s="6">
        <f>IFERROR(VLOOKUP(VENTAS[[#This Row],[Código del producto Vendido]],STOCK[],16,FALSE)*VENTAS[[#This Row],[Cantidad]] + VLOOKUP(VENTAS[[#This Row],[Código del producto Vendido]],STOCK[],19,FALSE)*VENTAS[[#This Row],[Cantidad]],VENTAS[[#This Row],[Total]])</f>
        <v>11</v>
      </c>
      <c r="L926" s="6">
        <f>VENTAS[[#This Row],[Total]]-VENTAS[[#This Row],[Comisión 10%]]-VENTAS[[#This Row],[Costo SIN Comision]]</f>
        <v>5.1999999999999993</v>
      </c>
      <c r="M926" s="6"/>
    </row>
    <row r="927" spans="1:13" ht="14" x14ac:dyDescent="0.15">
      <c r="A927" s="23">
        <v>45439</v>
      </c>
      <c r="D927" t="s">
        <v>2045</v>
      </c>
      <c r="E927" t="s">
        <v>1418</v>
      </c>
      <c r="F927" s="2" t="str">
        <f>IFERROR(VLOOKUP(VENTAS[[#This Row],[Código del producto Vendido]],STOCK[],5,FALSE),"-")</f>
        <v>Camisa Modely</v>
      </c>
      <c r="G927" s="2">
        <v>1</v>
      </c>
      <c r="H927" s="6">
        <v>22</v>
      </c>
      <c r="I927" s="6">
        <f>VENTAS[[#This Row],[Cantidad]]*VENTAS[[#This Row],[Precio Venta]]</f>
        <v>22</v>
      </c>
      <c r="J927" s="6">
        <f>IF(VENTAS[[#This Row],[Nombre del Gestor]]&gt;1,  VENTAS[[#This Row],[Total]]*10%, 0)</f>
        <v>2.2000000000000002</v>
      </c>
      <c r="K927" s="6">
        <f>IFERROR(VLOOKUP(VENTAS[[#This Row],[Código del producto Vendido]],STOCK[],16,FALSE)*VENTAS[[#This Row],[Cantidad]] + VLOOKUP(VENTAS[[#This Row],[Código del producto Vendido]],STOCK[],19,FALSE)*VENTAS[[#This Row],[Cantidad]],VENTAS[[#This Row],[Total]])</f>
        <v>9.74</v>
      </c>
      <c r="L927" s="6">
        <f>VENTAS[[#This Row],[Total]]-VENTAS[[#This Row],[Comisión 10%]]-VENTAS[[#This Row],[Costo SIN Comision]]</f>
        <v>10.06</v>
      </c>
      <c r="M927" s="6"/>
    </row>
    <row r="928" spans="1:13" ht="14" x14ac:dyDescent="0.15">
      <c r="A928" s="23">
        <v>45439</v>
      </c>
      <c r="E928" t="s">
        <v>1006</v>
      </c>
      <c r="F928" s="2" t="str">
        <f>IFERROR(VLOOKUP(VENTAS[[#This Row],[Código del producto Vendido]],STOCK[],5,FALSE),"-")</f>
        <v>Short de mezclilla con doblez (no elastiza)</v>
      </c>
      <c r="G928" s="2">
        <v>1</v>
      </c>
      <c r="H928" s="6">
        <v>20</v>
      </c>
      <c r="I928" s="6">
        <f>VENTAS[[#This Row],[Cantidad]]*VENTAS[[#This Row],[Precio Venta]]</f>
        <v>20</v>
      </c>
      <c r="J928" s="6">
        <f>IF(VENTAS[[#This Row],[Nombre del Gestor]]&gt;1,  VENTAS[[#This Row],[Total]]*10%, 0)</f>
        <v>0</v>
      </c>
      <c r="K928" s="6">
        <f>IFERROR(VLOOKUP(VENTAS[[#This Row],[Código del producto Vendido]],STOCK[],16,FALSE)*VENTAS[[#This Row],[Cantidad]] + VLOOKUP(VENTAS[[#This Row],[Código del producto Vendido]],STOCK[],19,FALSE)*VENTAS[[#This Row],[Cantidad]],VENTAS[[#This Row],[Total]])</f>
        <v>14.29</v>
      </c>
      <c r="L928" s="6">
        <f>VENTAS[[#This Row],[Total]]-VENTAS[[#This Row],[Comisión 10%]]-VENTAS[[#This Row],[Costo SIN Comision]]</f>
        <v>5.7100000000000009</v>
      </c>
      <c r="M928" s="6"/>
    </row>
    <row r="929" spans="1:13" ht="14" x14ac:dyDescent="0.15">
      <c r="A929" s="23">
        <v>45440</v>
      </c>
      <c r="D929" t="s">
        <v>2045</v>
      </c>
      <c r="E929" t="s">
        <v>1841</v>
      </c>
      <c r="F929" s="2" t="str">
        <f>IFERROR(VLOOKUP(VENTAS[[#This Row],[Código del producto Vendido]],STOCK[],5,FALSE),"-")</f>
        <v>Bolso Vintage Negro</v>
      </c>
      <c r="G929" s="2">
        <v>1</v>
      </c>
      <c r="H929" s="6">
        <v>35</v>
      </c>
      <c r="I929" s="6">
        <f>VENTAS[[#This Row],[Cantidad]]*VENTAS[[#This Row],[Precio Venta]]</f>
        <v>35</v>
      </c>
      <c r="J929" s="6">
        <f>IF(VENTAS[[#This Row],[Nombre del Gestor]]&gt;1,  VENTAS[[#This Row],[Total]]*10%, 0)</f>
        <v>3.5</v>
      </c>
      <c r="K929" s="6">
        <f>IFERROR(VLOOKUP(VENTAS[[#This Row],[Código del producto Vendido]],STOCK[],16,FALSE)*VENTAS[[#This Row],[Cantidad]] + VLOOKUP(VENTAS[[#This Row],[Código del producto Vendido]],STOCK[],19,FALSE)*VENTAS[[#This Row],[Cantidad]],VENTAS[[#This Row],[Total]])</f>
        <v>22.98</v>
      </c>
      <c r="L929" s="6">
        <f>VENTAS[[#This Row],[Total]]-VENTAS[[#This Row],[Comisión 10%]]-VENTAS[[#This Row],[Costo SIN Comision]]</f>
        <v>8.52</v>
      </c>
      <c r="M929" s="6"/>
    </row>
    <row r="930" spans="1:13" ht="14" x14ac:dyDescent="0.15">
      <c r="C930" t="s">
        <v>2587</v>
      </c>
      <c r="E930" t="s">
        <v>965</v>
      </c>
      <c r="F930" s="2" t="str">
        <f>IFERROR(VLOOKUP(VENTAS[[#This Row],[Código del producto Vendido]],STOCK[],5,FALSE),"-")</f>
        <v>Sandalias de tacón grueso</v>
      </c>
      <c r="G930" s="2">
        <v>1</v>
      </c>
      <c r="H930" s="6">
        <v>0</v>
      </c>
      <c r="I930" s="6">
        <f>VENTAS[[#This Row],[Cantidad]]*VENTAS[[#This Row],[Precio Venta]]</f>
        <v>0</v>
      </c>
      <c r="J930" s="6">
        <f>IF(VENTAS[[#This Row],[Nombre del Gestor]]&gt;1,  VENTAS[[#This Row],[Total]]*10%, 0)</f>
        <v>0</v>
      </c>
      <c r="K930" s="6">
        <f>IFERROR(VLOOKUP(VENTAS[[#This Row],[Código del producto Vendido]],STOCK[],16,FALSE)*VENTAS[[#This Row],[Cantidad]] + VLOOKUP(VENTAS[[#This Row],[Código del producto Vendido]],STOCK[],19,FALSE)*VENTAS[[#This Row],[Cantidad]],VENTAS[[#This Row],[Total]])</f>
        <v>32.279411764705884</v>
      </c>
      <c r="L930" s="6">
        <f>VENTAS[[#This Row],[Total]]-VENTAS[[#This Row],[Comisión 10%]]-VENTAS[[#This Row],[Costo SIN Comision]]</f>
        <v>-32.279411764705884</v>
      </c>
      <c r="M930" s="6"/>
    </row>
    <row r="931" spans="1:13" ht="14" x14ac:dyDescent="0.15">
      <c r="D931" t="s">
        <v>1498</v>
      </c>
      <c r="E931" t="s">
        <v>574</v>
      </c>
      <c r="F931" s="2" t="str">
        <f>IFERROR(VLOOKUP(VENTAS[[#This Row],[Código del producto Vendido]],STOCK[],5,FALSE),"-")</f>
        <v>Pareo pantalón de malla</v>
      </c>
      <c r="G931" s="2">
        <v>1</v>
      </c>
      <c r="H931" s="6">
        <v>15</v>
      </c>
      <c r="I931" s="6">
        <f>VENTAS[[#This Row],[Cantidad]]*VENTAS[[#This Row],[Precio Venta]]</f>
        <v>15</v>
      </c>
      <c r="J931" s="6">
        <f>IF(VENTAS[[#This Row],[Nombre del Gestor]]&gt;1,  VENTAS[[#This Row],[Total]]*10%, 0)</f>
        <v>1.5</v>
      </c>
      <c r="K931" s="6">
        <f>IFERROR(VLOOKUP(VENTAS[[#This Row],[Código del producto Vendido]],STOCK[],16,FALSE)*VENTAS[[#This Row],[Cantidad]] + VLOOKUP(VENTAS[[#This Row],[Código del producto Vendido]],STOCK[],19,FALSE)*VENTAS[[#This Row],[Cantidad]],VENTAS[[#This Row],[Total]])</f>
        <v>9.7855555555555558</v>
      </c>
      <c r="L931" s="6">
        <f>VENTAS[[#This Row],[Total]]-VENTAS[[#This Row],[Comisión 10%]]-VENTAS[[#This Row],[Costo SIN Comision]]</f>
        <v>3.7144444444444442</v>
      </c>
      <c r="M931" s="6"/>
    </row>
    <row r="932" spans="1:13" ht="14" x14ac:dyDescent="0.15">
      <c r="A932" s="23">
        <v>45440</v>
      </c>
      <c r="D932" t="s">
        <v>2045</v>
      </c>
      <c r="E932" t="s">
        <v>1104</v>
      </c>
      <c r="F932" s="2" t="str">
        <f>IFERROR(VLOOKUP(VENTAS[[#This Row],[Código del producto Vendido]],STOCK[],5,FALSE),"-")</f>
        <v>Sandalias rosadas Forever21</v>
      </c>
      <c r="G932" s="2">
        <v>1</v>
      </c>
      <c r="H932" s="6">
        <v>30</v>
      </c>
      <c r="I932" s="6">
        <f>VENTAS[[#This Row],[Cantidad]]*VENTAS[[#This Row],[Precio Venta]]</f>
        <v>30</v>
      </c>
      <c r="J932" s="6">
        <f>IF(VENTAS[[#This Row],[Nombre del Gestor]]&gt;1,  VENTAS[[#This Row],[Total]]*10%, 0)</f>
        <v>3</v>
      </c>
      <c r="K932" s="6">
        <f>IFERROR(VLOOKUP(VENTAS[[#This Row],[Código del producto Vendido]],STOCK[],16,FALSE)*VENTAS[[#This Row],[Cantidad]] + VLOOKUP(VENTAS[[#This Row],[Código del producto Vendido]],STOCK[],19,FALSE)*VENTAS[[#This Row],[Cantidad]],VENTAS[[#This Row],[Total]])</f>
        <v>19.490000000000002</v>
      </c>
      <c r="L932" s="6">
        <f>VENTAS[[#This Row],[Total]]-VENTAS[[#This Row],[Comisión 10%]]-VENTAS[[#This Row],[Costo SIN Comision]]</f>
        <v>7.509999999999998</v>
      </c>
      <c r="M932" s="6"/>
    </row>
    <row r="933" spans="1:13" ht="14" x14ac:dyDescent="0.15">
      <c r="D933" t="s">
        <v>2045</v>
      </c>
      <c r="E933" t="s">
        <v>940</v>
      </c>
      <c r="F933" s="2" t="str">
        <f>IFERROR(VLOOKUP(VENTAS[[#This Row],[Código del producto Vendido]],STOCK[],5,FALSE),"-")</f>
        <v>Sandalias crema</v>
      </c>
      <c r="G933" s="2">
        <v>1</v>
      </c>
      <c r="H933" s="6">
        <v>35</v>
      </c>
      <c r="I933" s="6">
        <f>VENTAS[[#This Row],[Cantidad]]*VENTAS[[#This Row],[Precio Venta]]</f>
        <v>35</v>
      </c>
      <c r="J933" s="6">
        <f>IF(VENTAS[[#This Row],[Nombre del Gestor]]&gt;1,  VENTAS[[#This Row],[Total]]*10%, 0)</f>
        <v>3.5</v>
      </c>
      <c r="K933" s="6">
        <f>IFERROR(VLOOKUP(VENTAS[[#This Row],[Código del producto Vendido]],STOCK[],16,FALSE)*VENTAS[[#This Row],[Cantidad]] + VLOOKUP(VENTAS[[#This Row],[Código del producto Vendido]],STOCK[],19,FALSE)*VENTAS[[#This Row],[Cantidad]],VENTAS[[#This Row],[Total]])</f>
        <v>26.852941176470587</v>
      </c>
      <c r="L933" s="6">
        <f>VENTAS[[#This Row],[Total]]-VENTAS[[#This Row],[Comisión 10%]]-VENTAS[[#This Row],[Costo SIN Comision]]</f>
        <v>4.647058823529413</v>
      </c>
      <c r="M933" s="6"/>
    </row>
    <row r="934" spans="1:13" ht="14" x14ac:dyDescent="0.15">
      <c r="A934" s="23">
        <v>45443</v>
      </c>
      <c r="E934" t="s">
        <v>724</v>
      </c>
      <c r="F934" s="2" t="str">
        <f>IFERROR(VLOOKUP(VENTAS[[#This Row],[Código del producto Vendido]],STOCK[],5,FALSE),"-")</f>
        <v>Vestido corrugado de vuelos</v>
      </c>
      <c r="G934" s="2">
        <v>1</v>
      </c>
      <c r="H934" s="6">
        <v>18</v>
      </c>
      <c r="I934" s="6">
        <f>VENTAS[[#This Row],[Cantidad]]*VENTAS[[#This Row],[Precio Venta]]</f>
        <v>18</v>
      </c>
      <c r="J934" s="6">
        <f>IF(VENTAS[[#This Row],[Nombre del Gestor]]&gt;1,  VENTAS[[#This Row],[Total]]*10%, 0)</f>
        <v>0</v>
      </c>
      <c r="K934" s="6">
        <f>IFERROR(VLOOKUP(VENTAS[[#This Row],[Código del producto Vendido]],STOCK[],16,FALSE)*VENTAS[[#This Row],[Cantidad]] + VLOOKUP(VENTAS[[#This Row],[Código del producto Vendido]],STOCK[],19,FALSE)*VENTAS[[#This Row],[Cantidad]],VENTAS[[#This Row],[Total]])</f>
        <v>14.711111111111112</v>
      </c>
      <c r="L934" s="6">
        <f>VENTAS[[#This Row],[Total]]-VENTAS[[#This Row],[Comisión 10%]]-VENTAS[[#This Row],[Costo SIN Comision]]</f>
        <v>3.2888888888888879</v>
      </c>
      <c r="M934" s="6"/>
    </row>
    <row r="935" spans="1:13" ht="14" x14ac:dyDescent="0.15">
      <c r="A935" s="23">
        <v>45443</v>
      </c>
      <c r="D935" t="s">
        <v>993</v>
      </c>
      <c r="E935" t="s">
        <v>732</v>
      </c>
      <c r="F935" s="2" t="str">
        <f>IFERROR(VLOOKUP(VENTAS[[#This Row],[Código del producto Vendido]],STOCK[],5,FALSE),"-")</f>
        <v>Top cruzado blanco</v>
      </c>
      <c r="G935" s="2">
        <v>1</v>
      </c>
      <c r="H935" s="6">
        <v>8</v>
      </c>
      <c r="I935" s="6">
        <f>VENTAS[[#This Row],[Cantidad]]*VENTAS[[#This Row],[Precio Venta]]</f>
        <v>8</v>
      </c>
      <c r="J935" s="6">
        <f>IF(VENTAS[[#This Row],[Nombre del Gestor]]&gt;1,  VENTAS[[#This Row],[Total]]*10%, 0)</f>
        <v>0.8</v>
      </c>
      <c r="K935" s="6">
        <f>IFERROR(VLOOKUP(VENTAS[[#This Row],[Código del producto Vendido]],STOCK[],16,FALSE)*VENTAS[[#This Row],[Cantidad]] + VLOOKUP(VENTAS[[#This Row],[Código del producto Vendido]],STOCK[],19,FALSE)*VENTAS[[#This Row],[Cantidad]],VENTAS[[#This Row],[Total]])</f>
        <v>5.1933333333333334</v>
      </c>
      <c r="L935" s="6">
        <f>VENTAS[[#This Row],[Total]]-VENTAS[[#This Row],[Comisión 10%]]-VENTAS[[#This Row],[Costo SIN Comision]]</f>
        <v>2.0066666666666668</v>
      </c>
      <c r="M935" s="6"/>
    </row>
    <row r="936" spans="1:13" ht="14" x14ac:dyDescent="0.15">
      <c r="A936" s="23">
        <v>45443</v>
      </c>
      <c r="D936" t="s">
        <v>993</v>
      </c>
      <c r="E936" t="s">
        <v>763</v>
      </c>
      <c r="F936" s="2" t="str">
        <f>IFERROR(VLOOKUP(VENTAS[[#This Row],[Código del producto Vendido]],STOCK[],5,FALSE),"-")</f>
        <v>Top Cruzado azul</v>
      </c>
      <c r="G936" s="2">
        <v>1</v>
      </c>
      <c r="H936" s="6">
        <v>8</v>
      </c>
      <c r="I936" s="6">
        <f>VENTAS[[#This Row],[Cantidad]]*VENTAS[[#This Row],[Precio Venta]]</f>
        <v>8</v>
      </c>
      <c r="J936" s="6">
        <f>IF(VENTAS[[#This Row],[Nombre del Gestor]]&gt;1,  VENTAS[[#This Row],[Total]]*10%, 0)</f>
        <v>0.8</v>
      </c>
      <c r="K936" s="6">
        <f>IFERROR(VLOOKUP(VENTAS[[#This Row],[Código del producto Vendido]],STOCK[],16,FALSE)*VENTAS[[#This Row],[Cantidad]] + VLOOKUP(VENTAS[[#This Row],[Código del producto Vendido]],STOCK[],19,FALSE)*VENTAS[[#This Row],[Cantidad]],VENTAS[[#This Row],[Total]])</f>
        <v>5.2683333333333335</v>
      </c>
      <c r="L936" s="6">
        <f>VENTAS[[#This Row],[Total]]-VENTAS[[#This Row],[Comisión 10%]]-VENTAS[[#This Row],[Costo SIN Comision]]</f>
        <v>1.9316666666666666</v>
      </c>
      <c r="M936" s="6"/>
    </row>
    <row r="937" spans="1:13" ht="14" x14ac:dyDescent="0.15">
      <c r="A937" s="23">
        <v>45443</v>
      </c>
      <c r="E937" t="s">
        <v>1852</v>
      </c>
      <c r="F937" s="2" t="str">
        <f>IFERROR(VLOOKUP(VENTAS[[#This Row],[Código del producto Vendido]],STOCK[],5,FALSE),"-")</f>
        <v>Gafas de Sol Retro Carey</v>
      </c>
      <c r="G937" s="2">
        <v>1</v>
      </c>
      <c r="H937" s="6">
        <v>8</v>
      </c>
      <c r="I937" s="6">
        <f>VENTAS[[#This Row],[Cantidad]]*VENTAS[[#This Row],[Precio Venta]]</f>
        <v>8</v>
      </c>
      <c r="J937" s="6">
        <f>IF(VENTAS[[#This Row],[Nombre del Gestor]]&gt;1,  VENTAS[[#This Row],[Total]]*10%, 0)</f>
        <v>0</v>
      </c>
      <c r="K937" s="6">
        <f>IFERROR(VLOOKUP(VENTAS[[#This Row],[Código del producto Vendido]],STOCK[],16,FALSE)*VENTAS[[#This Row],[Cantidad]] + VLOOKUP(VENTAS[[#This Row],[Código del producto Vendido]],STOCK[],19,FALSE)*VENTAS[[#This Row],[Cantidad]],VENTAS[[#This Row],[Total]])</f>
        <v>4.45</v>
      </c>
      <c r="L937" s="6">
        <f>VENTAS[[#This Row],[Total]]-VENTAS[[#This Row],[Comisión 10%]]-VENTAS[[#This Row],[Costo SIN Comision]]</f>
        <v>3.55</v>
      </c>
      <c r="M937" s="6"/>
    </row>
    <row r="938" spans="1:13" ht="14" x14ac:dyDescent="0.15">
      <c r="A938" s="23">
        <v>45443</v>
      </c>
      <c r="D938" t="s">
        <v>2045</v>
      </c>
      <c r="E938" t="s">
        <v>2595</v>
      </c>
      <c r="F938" s="2" t="str">
        <f>IFERROR(VLOOKUP(VENTAS[[#This Row],[Código del producto Vendido]],STOCK[],5,FALSE),"-")</f>
        <v>Sandalias crema</v>
      </c>
      <c r="G938" s="2">
        <v>1</v>
      </c>
      <c r="H938" s="6">
        <v>35</v>
      </c>
      <c r="I938" s="6">
        <f>VENTAS[[#This Row],[Cantidad]]*VENTAS[[#This Row],[Precio Venta]]</f>
        <v>35</v>
      </c>
      <c r="J938" s="6">
        <f>IF(VENTAS[[#This Row],[Nombre del Gestor]]&gt;1,  VENTAS[[#This Row],[Total]]*10%, 0)</f>
        <v>3.5</v>
      </c>
      <c r="K938" s="6">
        <f>IFERROR(VLOOKUP(VENTAS[[#This Row],[Código del producto Vendido]],STOCK[],16,FALSE)*VENTAS[[#This Row],[Cantidad]] + VLOOKUP(VENTAS[[#This Row],[Código del producto Vendido]],STOCK[],19,FALSE)*VENTAS[[#This Row],[Cantidad]],VENTAS[[#This Row],[Total]])</f>
        <v>26.852941176470587</v>
      </c>
      <c r="L938" s="6">
        <f>VENTAS[[#This Row],[Total]]-VENTAS[[#This Row],[Comisión 10%]]-VENTAS[[#This Row],[Costo SIN Comision]]</f>
        <v>4.647058823529413</v>
      </c>
      <c r="M938" s="6"/>
    </row>
    <row r="939" spans="1:13" ht="14" x14ac:dyDescent="0.15">
      <c r="A939" s="23">
        <v>45439</v>
      </c>
      <c r="D939" t="s">
        <v>2045</v>
      </c>
      <c r="E939" t="s">
        <v>1848</v>
      </c>
      <c r="F939" s="2" t="str">
        <f>IFERROR(VLOOKUP(VENTAS[[#This Row],[Código del producto Vendido]],STOCK[],5,FALSE),"-")</f>
        <v>Blusa estampada de Lunares</v>
      </c>
      <c r="G939" s="2">
        <v>1</v>
      </c>
      <c r="H939" s="6">
        <v>14</v>
      </c>
      <c r="I939" s="6">
        <f>VENTAS[[#This Row],[Cantidad]]*VENTAS[[#This Row],[Precio Venta]]</f>
        <v>14</v>
      </c>
      <c r="J939" s="6">
        <f>IF(VENTAS[[#This Row],[Nombre del Gestor]]&gt;1,  VENTAS[[#This Row],[Total]]*10%, 0)</f>
        <v>1.4000000000000001</v>
      </c>
      <c r="K939" s="6">
        <f>IFERROR(VLOOKUP(VENTAS[[#This Row],[Código del producto Vendido]],STOCK[],16,FALSE)*VENTAS[[#This Row],[Cantidad]] + VLOOKUP(VENTAS[[#This Row],[Código del producto Vendido]],STOCK[],19,FALSE)*VENTAS[[#This Row],[Cantidad]],VENTAS[[#This Row],[Total]])</f>
        <v>9.1999999999999993</v>
      </c>
      <c r="L939" s="6">
        <f>VENTAS[[#This Row],[Total]]-VENTAS[[#This Row],[Comisión 10%]]-VENTAS[[#This Row],[Costo SIN Comision]]</f>
        <v>3.4000000000000004</v>
      </c>
      <c r="M939" s="6"/>
    </row>
    <row r="940" spans="1:13" ht="14" x14ac:dyDescent="0.15">
      <c r="A940" s="23">
        <v>45439</v>
      </c>
      <c r="E940" t="s">
        <v>1252</v>
      </c>
      <c r="F940" s="2" t="str">
        <f>IFERROR(VLOOKUP(VENTAS[[#This Row],[Código del producto Vendido]],STOCK[],5,FALSE),"-")</f>
        <v>Jean MOM con rotos</v>
      </c>
      <c r="G940" s="2">
        <v>1</v>
      </c>
      <c r="H940" s="6">
        <v>32</v>
      </c>
      <c r="I940" s="6">
        <f>VENTAS[[#This Row],[Cantidad]]*VENTAS[[#This Row],[Precio Venta]]</f>
        <v>32</v>
      </c>
      <c r="J940" s="6">
        <f>IF(VENTAS[[#This Row],[Nombre del Gestor]]&gt;1,  VENTAS[[#This Row],[Total]]*10%, 0)</f>
        <v>0</v>
      </c>
      <c r="K940" s="6">
        <f>IFERROR(VLOOKUP(VENTAS[[#This Row],[Código del producto Vendido]],STOCK[],16,FALSE)*VENTAS[[#This Row],[Cantidad]] + VLOOKUP(VENTAS[[#This Row],[Código del producto Vendido]],STOCK[],19,FALSE)*VENTAS[[#This Row],[Cantidad]],VENTAS[[#This Row],[Total]])</f>
        <v>20</v>
      </c>
      <c r="L940" s="6">
        <f>VENTAS[[#This Row],[Total]]-VENTAS[[#This Row],[Comisión 10%]]-VENTAS[[#This Row],[Costo SIN Comision]]</f>
        <v>12</v>
      </c>
      <c r="M940" s="6"/>
    </row>
    <row r="941" spans="1:13" ht="14" x14ac:dyDescent="0.15">
      <c r="A941" s="23">
        <v>45436</v>
      </c>
      <c r="E941" t="s">
        <v>1843</v>
      </c>
      <c r="F941" s="2" t="str">
        <f>IFERROR(VLOOKUP(VENTAS[[#This Row],[Código del producto Vendido]],STOCK[],5,FALSE),"-")</f>
        <v>Set de bolso minimalista negro</v>
      </c>
      <c r="G941" s="2">
        <v>1</v>
      </c>
      <c r="H941" s="6">
        <v>25</v>
      </c>
      <c r="I941" s="6">
        <f>VENTAS[[#This Row],[Cantidad]]*VENTAS[[#This Row],[Precio Venta]]</f>
        <v>25</v>
      </c>
      <c r="J941" s="6">
        <f>IF(VENTAS[[#This Row],[Nombre del Gestor]]&gt;1,  VENTAS[[#This Row],[Total]]*10%, 0)</f>
        <v>0</v>
      </c>
      <c r="K941" s="6">
        <f>IFERROR(VLOOKUP(VENTAS[[#This Row],[Código del producto Vendido]],STOCK[],16,FALSE)*VENTAS[[#This Row],[Cantidad]] + VLOOKUP(VENTAS[[#This Row],[Código del producto Vendido]],STOCK[],19,FALSE)*VENTAS[[#This Row],[Cantidad]],VENTAS[[#This Row],[Total]])</f>
        <v>12.75</v>
      </c>
      <c r="L941" s="6">
        <f>VENTAS[[#This Row],[Total]]-VENTAS[[#This Row],[Comisión 10%]]-VENTAS[[#This Row],[Costo SIN Comision]]</f>
        <v>12.25</v>
      </c>
      <c r="M941" s="6"/>
    </row>
    <row r="942" spans="1:13" ht="14" x14ac:dyDescent="0.15">
      <c r="A942" s="23">
        <v>45436</v>
      </c>
      <c r="E942" t="s">
        <v>844</v>
      </c>
      <c r="F942" s="2" t="str">
        <f>IFERROR(VLOOKUP(VENTAS[[#This Row],[Código del producto Vendido]],STOCK[],5,FALSE),"-")</f>
        <v>Brasier de encaje blanco</v>
      </c>
      <c r="G942" s="2">
        <v>1</v>
      </c>
      <c r="H942" s="6">
        <v>7</v>
      </c>
      <c r="I942" s="6">
        <f>VENTAS[[#This Row],[Cantidad]]*VENTAS[[#This Row],[Precio Venta]]</f>
        <v>7</v>
      </c>
      <c r="J942" s="6">
        <f>IF(VENTAS[[#This Row],[Nombre del Gestor]]&gt;1,  VENTAS[[#This Row],[Total]]*10%, 0)</f>
        <v>0</v>
      </c>
      <c r="K942" s="6">
        <f>IFERROR(VLOOKUP(VENTAS[[#This Row],[Código del producto Vendido]],STOCK[],16,FALSE)*VENTAS[[#This Row],[Cantidad]] + VLOOKUP(VENTAS[[#This Row],[Código del producto Vendido]],STOCK[],19,FALSE)*VENTAS[[#This Row],[Cantidad]],VENTAS[[#This Row],[Total]])</f>
        <v>3.7111111111111112</v>
      </c>
      <c r="L942" s="6">
        <f>VENTAS[[#This Row],[Total]]-VENTAS[[#This Row],[Comisión 10%]]-VENTAS[[#This Row],[Costo SIN Comision]]</f>
        <v>3.2888888888888888</v>
      </c>
      <c r="M942" s="6"/>
    </row>
    <row r="943" spans="1:13" ht="14" x14ac:dyDescent="0.15">
      <c r="A943" s="23">
        <v>45436</v>
      </c>
      <c r="D943" t="s">
        <v>2045</v>
      </c>
      <c r="E943" t="s">
        <v>1738</v>
      </c>
      <c r="F943" s="2" t="str">
        <f>IFERROR(VLOOKUP(VENTAS[[#This Row],[Código del producto Vendido]],STOCK[],5,FALSE),"-")</f>
        <v>Zapatillas blanco casual</v>
      </c>
      <c r="G943" s="2">
        <v>1</v>
      </c>
      <c r="H943" s="6">
        <v>30</v>
      </c>
      <c r="I943" s="6">
        <f>VENTAS[[#This Row],[Cantidad]]*VENTAS[[#This Row],[Precio Venta]]</f>
        <v>30</v>
      </c>
      <c r="J943" s="6">
        <f>IF(VENTAS[[#This Row],[Nombre del Gestor]]&gt;1,  VENTAS[[#This Row],[Total]]*10%, 0)</f>
        <v>3</v>
      </c>
      <c r="K943" s="6">
        <f>IFERROR(VLOOKUP(VENTAS[[#This Row],[Código del producto Vendido]],STOCK[],16,FALSE)*VENTAS[[#This Row],[Cantidad]] + VLOOKUP(VENTAS[[#This Row],[Código del producto Vendido]],STOCK[],19,FALSE)*VENTAS[[#This Row],[Cantidad]],VENTAS[[#This Row],[Total]])</f>
        <v>24.470588235294116</v>
      </c>
      <c r="L943" s="6">
        <f>VENTAS[[#This Row],[Total]]-VENTAS[[#This Row],[Comisión 10%]]-VENTAS[[#This Row],[Costo SIN Comision]]</f>
        <v>2.529411764705884</v>
      </c>
      <c r="M943" s="6"/>
    </row>
    <row r="944" spans="1:13" ht="14" x14ac:dyDescent="0.15">
      <c r="A944" s="23">
        <v>45445</v>
      </c>
      <c r="D944" t="s">
        <v>2045</v>
      </c>
      <c r="E944" t="s">
        <v>2424</v>
      </c>
      <c r="F944" s="2" t="str">
        <f>IFERROR(VLOOKUP(VENTAS[[#This Row],[Código del producto Vendido]],STOCK[],5,FALSE),"-")</f>
        <v>Bolso bohemio redondo de gran capacidad</v>
      </c>
      <c r="G944" s="2">
        <v>1</v>
      </c>
      <c r="H944" s="6">
        <v>25</v>
      </c>
      <c r="I944" s="6">
        <f>VENTAS[[#This Row],[Cantidad]]*VENTAS[[#This Row],[Precio Venta]]</f>
        <v>25</v>
      </c>
      <c r="J944" s="6">
        <f>IF(VENTAS[[#This Row],[Nombre del Gestor]]&gt;1,  VENTAS[[#This Row],[Total]]*10%, 0)</f>
        <v>2.5</v>
      </c>
      <c r="K944" s="6">
        <f>IFERROR(VLOOKUP(VENTAS[[#This Row],[Código del producto Vendido]],STOCK[],16,FALSE)*VENTAS[[#This Row],[Cantidad]] + VLOOKUP(VENTAS[[#This Row],[Código del producto Vendido]],STOCK[],19,FALSE)*VENTAS[[#This Row],[Cantidad]],VENTAS[[#This Row],[Total]])</f>
        <v>11.09</v>
      </c>
      <c r="L944" s="6">
        <f>VENTAS[[#This Row],[Total]]-VENTAS[[#This Row],[Comisión 10%]]-VENTAS[[#This Row],[Costo SIN Comision]]</f>
        <v>11.41</v>
      </c>
      <c r="M944" s="6"/>
    </row>
    <row r="945" spans="1:13" ht="14" x14ac:dyDescent="0.15">
      <c r="A945" s="23">
        <v>45445</v>
      </c>
      <c r="D945" t="s">
        <v>2045</v>
      </c>
      <c r="E945" t="s">
        <v>2420</v>
      </c>
      <c r="F945" s="2" t="str">
        <f>IFERROR(VLOOKUP(VENTAS[[#This Row],[Código del producto Vendido]],STOCK[],5,FALSE),"-")</f>
        <v>Estiloso sombrero de protección solar playero</v>
      </c>
      <c r="G945" s="2">
        <v>1</v>
      </c>
      <c r="H945" s="6">
        <v>10</v>
      </c>
      <c r="I945" s="6">
        <f>VENTAS[[#This Row],[Cantidad]]*VENTAS[[#This Row],[Precio Venta]]</f>
        <v>10</v>
      </c>
      <c r="J945" s="6">
        <f>IF(VENTAS[[#This Row],[Nombre del Gestor]]&gt;1,  VENTAS[[#This Row],[Total]]*10%, 0)</f>
        <v>1</v>
      </c>
      <c r="K945" s="6">
        <f>IFERROR(VLOOKUP(VENTAS[[#This Row],[Código del producto Vendido]],STOCK[],16,FALSE)*VENTAS[[#This Row],[Cantidad]] + VLOOKUP(VENTAS[[#This Row],[Código del producto Vendido]],STOCK[],19,FALSE)*VENTAS[[#This Row],[Cantidad]],VENTAS[[#This Row],[Total]])</f>
        <v>3.2800000000000002</v>
      </c>
      <c r="L945" s="6">
        <f>VENTAS[[#This Row],[Total]]-VENTAS[[#This Row],[Comisión 10%]]-VENTAS[[#This Row],[Costo SIN Comision]]</f>
        <v>5.72</v>
      </c>
      <c r="M945" s="6"/>
    </row>
    <row r="946" spans="1:13" ht="14" x14ac:dyDescent="0.15">
      <c r="A946" s="23">
        <v>45445</v>
      </c>
      <c r="D946" t="s">
        <v>2045</v>
      </c>
      <c r="E946" t="s">
        <v>2422</v>
      </c>
      <c r="F946" s="2" t="str">
        <f>IFERROR(VLOOKUP(VENTAS[[#This Row],[Código del producto Vendido]],STOCK[],5,FALSE),"-")</f>
        <v>Vestido blanco espalda cruzada</v>
      </c>
      <c r="G946" s="2">
        <v>1</v>
      </c>
      <c r="H946" s="6">
        <v>25</v>
      </c>
      <c r="I946" s="6">
        <f>VENTAS[[#This Row],[Cantidad]]*VENTAS[[#This Row],[Precio Venta]]</f>
        <v>25</v>
      </c>
      <c r="J946" s="6">
        <f>IF(VENTAS[[#This Row],[Nombre del Gestor]]&gt;1,  VENTAS[[#This Row],[Total]]*10%, 0)</f>
        <v>2.5</v>
      </c>
      <c r="K946" s="6">
        <f>IFERROR(VLOOKUP(VENTAS[[#This Row],[Código del producto Vendido]],STOCK[],16,FALSE)*VENTAS[[#This Row],[Cantidad]] + VLOOKUP(VENTAS[[#This Row],[Código del producto Vendido]],STOCK[],19,FALSE)*VENTAS[[#This Row],[Cantidad]],VENTAS[[#This Row],[Total]])</f>
        <v>12.19</v>
      </c>
      <c r="L946" s="6">
        <f>VENTAS[[#This Row],[Total]]-VENTAS[[#This Row],[Comisión 10%]]-VENTAS[[#This Row],[Costo SIN Comision]]</f>
        <v>10.31</v>
      </c>
      <c r="M946" s="6"/>
    </row>
    <row r="947" spans="1:13" ht="14" x14ac:dyDescent="0.15">
      <c r="A947" s="23">
        <v>45445</v>
      </c>
      <c r="D947" t="s">
        <v>2045</v>
      </c>
      <c r="E947" t="s">
        <v>2384</v>
      </c>
      <c r="F947" s="2" t="str">
        <f>IFERROR(VLOOKUP(VENTAS[[#This Row],[Código del producto Vendido]],STOCK[],5,FALSE),"-")</f>
        <v>Vestido Estampado floral de moda</v>
      </c>
      <c r="G947" s="2">
        <v>1</v>
      </c>
      <c r="H947" s="6">
        <v>25</v>
      </c>
      <c r="I947" s="6">
        <f>VENTAS[[#This Row],[Cantidad]]*VENTAS[[#This Row],[Precio Venta]]</f>
        <v>25</v>
      </c>
      <c r="J947" s="6">
        <f>IF(VENTAS[[#This Row],[Nombre del Gestor]]&gt;1,  VENTAS[[#This Row],[Total]]*10%, 0)</f>
        <v>2.5</v>
      </c>
      <c r="K947" s="6">
        <f>IFERROR(VLOOKUP(VENTAS[[#This Row],[Código del producto Vendido]],STOCK[],16,FALSE)*VENTAS[[#This Row],[Cantidad]] + VLOOKUP(VENTAS[[#This Row],[Código del producto Vendido]],STOCK[],19,FALSE)*VENTAS[[#This Row],[Cantidad]],VENTAS[[#This Row],[Total]])</f>
        <v>8.83</v>
      </c>
      <c r="L947" s="6">
        <f>VENTAS[[#This Row],[Total]]-VENTAS[[#This Row],[Comisión 10%]]-VENTAS[[#This Row],[Costo SIN Comision]]</f>
        <v>13.67</v>
      </c>
      <c r="M947" s="6"/>
    </row>
    <row r="948" spans="1:13" ht="14" x14ac:dyDescent="0.15">
      <c r="A948" s="23">
        <v>45445</v>
      </c>
      <c r="D948" t="s">
        <v>2596</v>
      </c>
      <c r="E948" t="s">
        <v>2405</v>
      </c>
      <c r="F948" s="2" t="str">
        <f>IFERROR(VLOOKUP(VENTAS[[#This Row],[Código del producto Vendido]],STOCK[],5,FALSE),"-")</f>
        <v>Bikini sexy de pierna alta en tendencia</v>
      </c>
      <c r="G948" s="2">
        <v>1</v>
      </c>
      <c r="H948" s="6">
        <v>20</v>
      </c>
      <c r="I948" s="6">
        <f>VENTAS[[#This Row],[Cantidad]]*VENTAS[[#This Row],[Precio Venta]]</f>
        <v>20</v>
      </c>
      <c r="J948" s="6">
        <f>IF(VENTAS[[#This Row],[Nombre del Gestor]]&gt;1,  VENTAS[[#This Row],[Total]]*10%, 0)</f>
        <v>2</v>
      </c>
      <c r="K948" s="6">
        <f>IFERROR(VLOOKUP(VENTAS[[#This Row],[Código del producto Vendido]],STOCK[],16,FALSE)*VENTAS[[#This Row],[Cantidad]] + VLOOKUP(VENTAS[[#This Row],[Código del producto Vendido]],STOCK[],19,FALSE)*VENTAS[[#This Row],[Cantidad]],VENTAS[[#This Row],[Total]])</f>
        <v>6.6199999999999992</v>
      </c>
      <c r="L948" s="6">
        <f>VENTAS[[#This Row],[Total]]-VENTAS[[#This Row],[Comisión 10%]]-VENTAS[[#This Row],[Costo SIN Comision]]</f>
        <v>11.38</v>
      </c>
      <c r="M948" s="6"/>
    </row>
    <row r="949" spans="1:13" ht="14" x14ac:dyDescent="0.15">
      <c r="A949" s="23">
        <v>45445</v>
      </c>
      <c r="E949" t="s">
        <v>2420</v>
      </c>
      <c r="F949" s="2" t="str">
        <f>IFERROR(VLOOKUP(VENTAS[[#This Row],[Código del producto Vendido]],STOCK[],5,FALSE),"-")</f>
        <v>Estiloso sombrero de protección solar playero</v>
      </c>
      <c r="G949" s="2">
        <v>1</v>
      </c>
      <c r="H949" s="6">
        <v>10</v>
      </c>
      <c r="I949" s="6">
        <f>VENTAS[[#This Row],[Cantidad]]*VENTAS[[#This Row],[Precio Venta]]</f>
        <v>10</v>
      </c>
      <c r="J949" s="6">
        <f>IF(VENTAS[[#This Row],[Nombre del Gestor]]&gt;1,  VENTAS[[#This Row],[Total]]*10%, 0)</f>
        <v>0</v>
      </c>
      <c r="K949" s="6">
        <f>IFERROR(VLOOKUP(VENTAS[[#This Row],[Código del producto Vendido]],STOCK[],16,FALSE)*VENTAS[[#This Row],[Cantidad]] + VLOOKUP(VENTAS[[#This Row],[Código del producto Vendido]],STOCK[],19,FALSE)*VENTAS[[#This Row],[Cantidad]],VENTAS[[#This Row],[Total]])</f>
        <v>3.2800000000000002</v>
      </c>
      <c r="L949" s="6">
        <f>VENTAS[[#This Row],[Total]]-VENTAS[[#This Row],[Comisión 10%]]-VENTAS[[#This Row],[Costo SIN Comision]]</f>
        <v>6.72</v>
      </c>
      <c r="M949" s="6"/>
    </row>
    <row r="950" spans="1:13" ht="14" x14ac:dyDescent="0.15">
      <c r="A950" s="23">
        <v>45446</v>
      </c>
      <c r="E950" t="s">
        <v>2420</v>
      </c>
      <c r="F950" s="2" t="str">
        <f>IFERROR(VLOOKUP(VENTAS[[#This Row],[Código del producto Vendido]],STOCK[],5,FALSE),"-")</f>
        <v>Estiloso sombrero de protección solar playero</v>
      </c>
      <c r="G950" s="2">
        <v>1</v>
      </c>
      <c r="H950" s="6">
        <v>10</v>
      </c>
      <c r="I950" s="6">
        <f>VENTAS[[#This Row],[Cantidad]]*VENTAS[[#This Row],[Precio Venta]]</f>
        <v>10</v>
      </c>
      <c r="J950" s="6">
        <f>IF(VENTAS[[#This Row],[Nombre del Gestor]]&gt;1,  VENTAS[[#This Row],[Total]]*10%, 0)</f>
        <v>0</v>
      </c>
      <c r="K950" s="6">
        <f>IFERROR(VLOOKUP(VENTAS[[#This Row],[Código del producto Vendido]],STOCK[],16,FALSE)*VENTAS[[#This Row],[Cantidad]] + VLOOKUP(VENTAS[[#This Row],[Código del producto Vendido]],STOCK[],19,FALSE)*VENTAS[[#This Row],[Cantidad]],VENTAS[[#This Row],[Total]])</f>
        <v>3.2800000000000002</v>
      </c>
      <c r="L950" s="6">
        <f>VENTAS[[#This Row],[Total]]-VENTAS[[#This Row],[Comisión 10%]]-VENTAS[[#This Row],[Costo SIN Comision]]</f>
        <v>6.72</v>
      </c>
      <c r="M950" s="6"/>
    </row>
    <row r="951" spans="1:13" ht="14" x14ac:dyDescent="0.15">
      <c r="A951" s="23">
        <v>45446</v>
      </c>
      <c r="C951" t="s">
        <v>394</v>
      </c>
      <c r="E951" t="s">
        <v>2391</v>
      </c>
      <c r="F951" s="2" t="str">
        <f>IFERROR(VLOOKUP(VENTAS[[#This Row],[Código del producto Vendido]],STOCK[],5,FALSE),"-")</f>
        <v>Falda Bohemia de mezclilla de cintura alta con detalles de botón</v>
      </c>
      <c r="G951" s="2">
        <v>1</v>
      </c>
      <c r="H951" s="6">
        <v>30</v>
      </c>
      <c r="I951" s="6">
        <f>VENTAS[[#This Row],[Cantidad]]*VENTAS[[#This Row],[Precio Venta]]</f>
        <v>30</v>
      </c>
      <c r="J951" s="6">
        <f>IF(VENTAS[[#This Row],[Nombre del Gestor]]&gt;1,  VENTAS[[#This Row],[Total]]*10%, 0)</f>
        <v>0</v>
      </c>
      <c r="K951" s="6">
        <f>IFERROR(VLOOKUP(VENTAS[[#This Row],[Código del producto Vendido]],STOCK[],16,FALSE)*VENTAS[[#This Row],[Cantidad]] + VLOOKUP(VENTAS[[#This Row],[Código del producto Vendido]],STOCK[],19,FALSE)*VENTAS[[#This Row],[Cantidad]],VENTAS[[#This Row],[Total]])</f>
        <v>7.05</v>
      </c>
      <c r="L951" s="6">
        <f>VENTAS[[#This Row],[Total]]-VENTAS[[#This Row],[Comisión 10%]]-VENTAS[[#This Row],[Costo SIN Comision]]</f>
        <v>22.95</v>
      </c>
      <c r="M951" s="6"/>
    </row>
    <row r="952" spans="1:13" ht="14" x14ac:dyDescent="0.15">
      <c r="A952" s="23">
        <v>45446</v>
      </c>
      <c r="C952" t="s">
        <v>394</v>
      </c>
      <c r="E952" t="s">
        <v>2397</v>
      </c>
      <c r="F952" s="2" t="str">
        <f>IFERROR(VLOOKUP(VENTAS[[#This Row],[Código del producto Vendido]],STOCK[],5,FALSE),"-")</f>
        <v>Set de bikini estampado de flor de 3 piezas de cintura alta</v>
      </c>
      <c r="G952" s="2">
        <v>1</v>
      </c>
      <c r="H952" s="6">
        <v>25</v>
      </c>
      <c r="I952" s="6">
        <f>VENTAS[[#This Row],[Cantidad]]*VENTAS[[#This Row],[Precio Venta]]</f>
        <v>25</v>
      </c>
      <c r="J952" s="6">
        <f>IF(VENTAS[[#This Row],[Nombre del Gestor]]&gt;1,  VENTAS[[#This Row],[Total]]*10%, 0)</f>
        <v>0</v>
      </c>
      <c r="K952" s="6">
        <f>IFERROR(VLOOKUP(VENTAS[[#This Row],[Código del producto Vendido]],STOCK[],16,FALSE)*VENTAS[[#This Row],[Cantidad]] + VLOOKUP(VENTAS[[#This Row],[Código del producto Vendido]],STOCK[],19,FALSE)*VENTAS[[#This Row],[Cantidad]],VENTAS[[#This Row],[Total]])</f>
        <v>10.43</v>
      </c>
      <c r="L952" s="6">
        <f>VENTAS[[#This Row],[Total]]-VENTAS[[#This Row],[Comisión 10%]]-VENTAS[[#This Row],[Costo SIN Comision]]</f>
        <v>14.57</v>
      </c>
      <c r="M952" s="6"/>
    </row>
    <row r="953" spans="1:13" ht="14" x14ac:dyDescent="0.15">
      <c r="A953" s="23">
        <v>45446</v>
      </c>
      <c r="D953" t="s">
        <v>2045</v>
      </c>
      <c r="E953" t="s">
        <v>2422</v>
      </c>
      <c r="F953" s="2" t="str">
        <f>IFERROR(VLOOKUP(VENTAS[[#This Row],[Código del producto Vendido]],STOCK[],5,FALSE),"-")</f>
        <v>Vestido blanco espalda cruzada</v>
      </c>
      <c r="G953" s="2">
        <v>2</v>
      </c>
      <c r="H953" s="6">
        <v>25</v>
      </c>
      <c r="I953" s="6">
        <f>VENTAS[[#This Row],[Cantidad]]*VENTAS[[#This Row],[Precio Venta]]</f>
        <v>50</v>
      </c>
      <c r="J953" s="6">
        <f>IF(VENTAS[[#This Row],[Nombre del Gestor]]&gt;1,  VENTAS[[#This Row],[Total]]*10%, 0)</f>
        <v>5</v>
      </c>
      <c r="K953" s="6">
        <f>IFERROR(VLOOKUP(VENTAS[[#This Row],[Código del producto Vendido]],STOCK[],16,FALSE)*VENTAS[[#This Row],[Cantidad]] + VLOOKUP(VENTAS[[#This Row],[Código del producto Vendido]],STOCK[],19,FALSE)*VENTAS[[#This Row],[Cantidad]],VENTAS[[#This Row],[Total]])</f>
        <v>24.38</v>
      </c>
      <c r="L953" s="6">
        <f>VENTAS[[#This Row],[Total]]-VENTAS[[#This Row],[Comisión 10%]]-VENTAS[[#This Row],[Costo SIN Comision]]</f>
        <v>20.62</v>
      </c>
      <c r="M953" s="6"/>
    </row>
    <row r="954" spans="1:13" ht="14" x14ac:dyDescent="0.15">
      <c r="A954" s="23">
        <v>45446</v>
      </c>
      <c r="D954" t="s">
        <v>2045</v>
      </c>
      <c r="E954" t="s">
        <v>1082</v>
      </c>
      <c r="F954" s="2" t="str">
        <f>IFERROR(VLOOKUP(VENTAS[[#This Row],[Código del producto Vendido]],STOCK[],5,FALSE),"-")</f>
        <v>Maxi vestido de espalda cruzada</v>
      </c>
      <c r="G954" s="2">
        <v>1</v>
      </c>
      <c r="H954" s="6">
        <v>35</v>
      </c>
      <c r="I954" s="6">
        <f>VENTAS[[#This Row],[Cantidad]]*VENTAS[[#This Row],[Precio Venta]]</f>
        <v>35</v>
      </c>
      <c r="J954" s="6">
        <f>IF(VENTAS[[#This Row],[Nombre del Gestor]]&gt;1,  VENTAS[[#This Row],[Total]]*10%, 0)</f>
        <v>3.5</v>
      </c>
      <c r="K954" s="6">
        <f>IFERROR(VLOOKUP(VENTAS[[#This Row],[Código del producto Vendido]],STOCK[],16,FALSE)*VENTAS[[#This Row],[Cantidad]] + VLOOKUP(VENTAS[[#This Row],[Código del producto Vendido]],STOCK[],19,FALSE)*VENTAS[[#This Row],[Cantidad]],VENTAS[[#This Row],[Total]])</f>
        <v>23.95</v>
      </c>
      <c r="L954" s="6">
        <f>VENTAS[[#This Row],[Total]]-VENTAS[[#This Row],[Comisión 10%]]-VENTAS[[#This Row],[Costo SIN Comision]]</f>
        <v>7.5500000000000007</v>
      </c>
      <c r="M954" s="6"/>
    </row>
    <row r="955" spans="1:13" ht="14" x14ac:dyDescent="0.15">
      <c r="A955" s="23">
        <v>45447</v>
      </c>
      <c r="D955" t="s">
        <v>2045</v>
      </c>
      <c r="E955" t="s">
        <v>2385</v>
      </c>
      <c r="F955" s="2" t="str">
        <f>IFERROR(VLOOKUP(VENTAS[[#This Row],[Código del producto Vendido]],STOCK[],5,FALSE),"-")</f>
        <v>Vestido Estampado floral de moda</v>
      </c>
      <c r="G955" s="2">
        <v>1</v>
      </c>
      <c r="H955" s="6">
        <v>25</v>
      </c>
      <c r="I955" s="6">
        <f>VENTAS[[#This Row],[Cantidad]]*VENTAS[[#This Row],[Precio Venta]]</f>
        <v>25</v>
      </c>
      <c r="J955" s="6">
        <f>IF(VENTAS[[#This Row],[Nombre del Gestor]]&gt;1,  VENTAS[[#This Row],[Total]]*10%, 0)</f>
        <v>2.5</v>
      </c>
      <c r="K955" s="6">
        <f>IFERROR(VLOOKUP(VENTAS[[#This Row],[Código del producto Vendido]],STOCK[],16,FALSE)*VENTAS[[#This Row],[Cantidad]] + VLOOKUP(VENTAS[[#This Row],[Código del producto Vendido]],STOCK[],19,FALSE)*VENTAS[[#This Row],[Cantidad]],VENTAS[[#This Row],[Total]])</f>
        <v>8.83</v>
      </c>
      <c r="L955" s="6">
        <f>VENTAS[[#This Row],[Total]]-VENTAS[[#This Row],[Comisión 10%]]-VENTAS[[#This Row],[Costo SIN Comision]]</f>
        <v>13.67</v>
      </c>
      <c r="M955" s="6"/>
    </row>
    <row r="956" spans="1:13" ht="13" customHeight="1" x14ac:dyDescent="0.15">
      <c r="A956" s="23">
        <v>45448</v>
      </c>
      <c r="E956" t="s">
        <v>2421</v>
      </c>
      <c r="F956" s="2" t="str">
        <f>IFERROR(VLOOKUP(VENTAS[[#This Row],[Código del producto Vendido]],STOCK[],5,FALSE),"-")</f>
        <v>Vestido negro espalda cruzada</v>
      </c>
      <c r="G956" s="2">
        <v>1</v>
      </c>
      <c r="H956" s="6">
        <v>25</v>
      </c>
      <c r="I956" s="6">
        <f>VENTAS[[#This Row],[Cantidad]]*VENTAS[[#This Row],[Precio Venta]]</f>
        <v>25</v>
      </c>
      <c r="J956" s="6">
        <f>IF(VENTAS[[#This Row],[Nombre del Gestor]]&gt;1,  VENTAS[[#This Row],[Total]]*10%, 0)</f>
        <v>0</v>
      </c>
      <c r="K956" s="6">
        <f>IFERROR(VLOOKUP(VENTAS[[#This Row],[Código del producto Vendido]],STOCK[],16,FALSE)*VENTAS[[#This Row],[Cantidad]] + VLOOKUP(VENTAS[[#This Row],[Código del producto Vendido]],STOCK[],19,FALSE)*VENTAS[[#This Row],[Cantidad]],VENTAS[[#This Row],[Total]])</f>
        <v>12.19</v>
      </c>
      <c r="L956" s="6">
        <f>VENTAS[[#This Row],[Total]]-VENTAS[[#This Row],[Comisión 10%]]-VENTAS[[#This Row],[Costo SIN Comision]]</f>
        <v>12.81</v>
      </c>
      <c r="M956" s="6"/>
    </row>
    <row r="957" spans="1:13" ht="14" x14ac:dyDescent="0.15">
      <c r="A957" s="23">
        <v>45448</v>
      </c>
      <c r="D957" t="s">
        <v>2045</v>
      </c>
      <c r="E957" t="s">
        <v>1902</v>
      </c>
      <c r="F957" s="2" t="str">
        <f>IFERROR(VLOOKUP(VENTAS[[#This Row],[Código del producto Vendido]],STOCK[],5,FALSE),"-")</f>
        <v>Vestido Camisero de Rayas</v>
      </c>
      <c r="G957" s="2">
        <v>1</v>
      </c>
      <c r="H957" s="6">
        <v>35</v>
      </c>
      <c r="I957" s="6">
        <f>VENTAS[[#This Row],[Cantidad]]*VENTAS[[#This Row],[Precio Venta]]</f>
        <v>35</v>
      </c>
      <c r="J957" s="6">
        <f>IF(VENTAS[[#This Row],[Nombre del Gestor]]&gt;1,  VENTAS[[#This Row],[Total]]*10%, 0)</f>
        <v>3.5</v>
      </c>
      <c r="K957" s="6">
        <f>IFERROR(VLOOKUP(VENTAS[[#This Row],[Código del producto Vendido]],STOCK[],16,FALSE)*VENTAS[[#This Row],[Cantidad]] + VLOOKUP(VENTAS[[#This Row],[Código del producto Vendido]],STOCK[],19,FALSE)*VENTAS[[#This Row],[Cantidad]],VENTAS[[#This Row],[Total]])</f>
        <v>23.67</v>
      </c>
      <c r="L957" s="6">
        <f>VENTAS[[#This Row],[Total]]-VENTAS[[#This Row],[Comisión 10%]]-VENTAS[[#This Row],[Costo SIN Comision]]</f>
        <v>7.8299999999999983</v>
      </c>
      <c r="M957" s="6"/>
    </row>
    <row r="958" spans="1:13" ht="14" x14ac:dyDescent="0.15">
      <c r="A958" s="23">
        <v>45448</v>
      </c>
      <c r="D958" t="s">
        <v>2045</v>
      </c>
      <c r="E958" t="s">
        <v>639</v>
      </c>
      <c r="F958" s="2" t="str">
        <f>IFERROR(VLOOKUP(VENTAS[[#This Row],[Código del producto Vendido]],STOCK[],5,FALSE),"-")</f>
        <v>Conjunto cuadros</v>
      </c>
      <c r="G958" s="2">
        <v>1</v>
      </c>
      <c r="H958" s="6">
        <v>20</v>
      </c>
      <c r="I958" s="6">
        <f>VENTAS[[#This Row],[Cantidad]]*VENTAS[[#This Row],[Precio Venta]]</f>
        <v>20</v>
      </c>
      <c r="J958" s="6">
        <f>IF(VENTAS[[#This Row],[Nombre del Gestor]]&gt;1,  VENTAS[[#This Row],[Total]]*10%, 0)</f>
        <v>2</v>
      </c>
      <c r="K958" s="6">
        <f>IFERROR(VLOOKUP(VENTAS[[#This Row],[Código del producto Vendido]],STOCK[],16,FALSE)*VENTAS[[#This Row],[Cantidad]] + VLOOKUP(VENTAS[[#This Row],[Código del producto Vendido]],STOCK[],19,FALSE)*VENTAS[[#This Row],[Cantidad]],VENTAS[[#This Row],[Total]])</f>
        <v>12.202222222222222</v>
      </c>
      <c r="L958" s="6">
        <f>VENTAS[[#This Row],[Total]]-VENTAS[[#This Row],[Comisión 10%]]-VENTAS[[#This Row],[Costo SIN Comision]]</f>
        <v>5.7977777777777781</v>
      </c>
      <c r="M958" s="6"/>
    </row>
    <row r="959" spans="1:13" ht="14" x14ac:dyDescent="0.15">
      <c r="A959" s="23">
        <v>45449</v>
      </c>
      <c r="D959" t="s">
        <v>2599</v>
      </c>
      <c r="E959" t="s">
        <v>1429</v>
      </c>
      <c r="F959" s="2" t="str">
        <f>IFERROR(VLOOKUP(VENTAS[[#This Row],[Código del producto Vendido]],STOCK[],5,FALSE),"-")</f>
        <v xml:space="preserve">Vestido Burdeos </v>
      </c>
      <c r="G959" s="2">
        <v>1</v>
      </c>
      <c r="H959" s="6">
        <v>30</v>
      </c>
      <c r="I959" s="6">
        <f>VENTAS[[#This Row],[Cantidad]]*VENTAS[[#This Row],[Precio Venta]]</f>
        <v>30</v>
      </c>
      <c r="J959" s="6">
        <f>IF(VENTAS[[#This Row],[Nombre del Gestor]]&gt;1,  VENTAS[[#This Row],[Total]]*10%, 0)</f>
        <v>3</v>
      </c>
      <c r="K959" s="6">
        <f>IFERROR(VLOOKUP(VENTAS[[#This Row],[Código del producto Vendido]],STOCK[],16,FALSE)*VENTAS[[#This Row],[Cantidad]] + VLOOKUP(VENTAS[[#This Row],[Código del producto Vendido]],STOCK[],19,FALSE)*VENTAS[[#This Row],[Cantidad]],VENTAS[[#This Row],[Total]])</f>
        <v>14.33</v>
      </c>
      <c r="L959" s="6">
        <f>VENTAS[[#This Row],[Total]]-VENTAS[[#This Row],[Comisión 10%]]-VENTAS[[#This Row],[Costo SIN Comision]]</f>
        <v>12.67</v>
      </c>
      <c r="M959" s="6"/>
    </row>
    <row r="960" spans="1:13" ht="14" x14ac:dyDescent="0.15">
      <c r="A960" s="23">
        <v>45450</v>
      </c>
      <c r="C960" t="s">
        <v>2603</v>
      </c>
      <c r="E960" t="s">
        <v>1840</v>
      </c>
      <c r="F960" s="2" t="str">
        <f>IFERROR(VLOOKUP(VENTAS[[#This Row],[Código del producto Vendido]],STOCK[],5,FALSE),"-")</f>
        <v>Bolso Vintage Marrón</v>
      </c>
      <c r="G960" s="2">
        <v>1</v>
      </c>
      <c r="H960" s="6">
        <v>35</v>
      </c>
      <c r="I960" s="6">
        <f>VENTAS[[#This Row],[Cantidad]]*VENTAS[[#This Row],[Precio Venta]]</f>
        <v>35</v>
      </c>
      <c r="J960" s="6">
        <f>IF(VENTAS[[#This Row],[Nombre del Gestor]]&gt;1,  VENTAS[[#This Row],[Total]]*10%, 0)</f>
        <v>0</v>
      </c>
      <c r="K960" s="6">
        <f>IFERROR(VLOOKUP(VENTAS[[#This Row],[Código del producto Vendido]],STOCK[],16,FALSE)*VENTAS[[#This Row],[Cantidad]] + VLOOKUP(VENTAS[[#This Row],[Código del producto Vendido]],STOCK[],19,FALSE)*VENTAS[[#This Row],[Cantidad]],VENTAS[[#This Row],[Total]])</f>
        <v>22.98</v>
      </c>
      <c r="L960" s="6">
        <f>VENTAS[[#This Row],[Total]]-VENTAS[[#This Row],[Comisión 10%]]-VENTAS[[#This Row],[Costo SIN Comision]]</f>
        <v>12.02</v>
      </c>
      <c r="M960" s="6"/>
    </row>
    <row r="961" spans="1:13" ht="14" x14ac:dyDescent="0.15">
      <c r="A961" s="23">
        <v>45451</v>
      </c>
      <c r="D961" t="s">
        <v>2045</v>
      </c>
      <c r="E961" t="s">
        <v>2401</v>
      </c>
      <c r="F961" s="2" t="str">
        <f>IFERROR(VLOOKUP(VENTAS[[#This Row],[Código del producto Vendido]],STOCK[],5,FALSE),"-")</f>
        <v>Bañador clásico cuello V</v>
      </c>
      <c r="G961" s="2">
        <v>2</v>
      </c>
      <c r="H961" s="6">
        <v>18</v>
      </c>
      <c r="I961" s="6">
        <f>VENTAS[[#This Row],[Cantidad]]*VENTAS[[#This Row],[Precio Venta]]</f>
        <v>36</v>
      </c>
      <c r="J961" s="6">
        <f>IF(VENTAS[[#This Row],[Nombre del Gestor]]&gt;1,  VENTAS[[#This Row],[Total]]*10%, 0)</f>
        <v>3.6</v>
      </c>
      <c r="K961" s="6">
        <f>IFERROR(VLOOKUP(VENTAS[[#This Row],[Código del producto Vendido]],STOCK[],16,FALSE)*VENTAS[[#This Row],[Cantidad]] + VLOOKUP(VENTAS[[#This Row],[Código del producto Vendido]],STOCK[],19,FALSE)*VENTAS[[#This Row],[Cantidad]],VENTAS[[#This Row],[Total]])</f>
        <v>12.219999999999999</v>
      </c>
      <c r="L961" s="6">
        <f>VENTAS[[#This Row],[Total]]-VENTAS[[#This Row],[Comisión 10%]]-VENTAS[[#This Row],[Costo SIN Comision]]</f>
        <v>20.18</v>
      </c>
      <c r="M961" s="6"/>
    </row>
    <row r="962" spans="1:13" ht="14" x14ac:dyDescent="0.15">
      <c r="A962" s="23">
        <v>45452</v>
      </c>
      <c r="E962" t="s">
        <v>2400</v>
      </c>
      <c r="F962" s="2" t="str">
        <f>IFERROR(VLOOKUP(VENTAS[[#This Row],[Código del producto Vendido]],STOCK[],5,FALSE),"-")</f>
        <v>Bañador clásico cuello V</v>
      </c>
      <c r="G962" s="2">
        <v>1</v>
      </c>
      <c r="H962" s="6">
        <v>18</v>
      </c>
      <c r="I962" s="6">
        <f>VENTAS[[#This Row],[Cantidad]]*VENTAS[[#This Row],[Precio Venta]]</f>
        <v>18</v>
      </c>
      <c r="J962" s="6">
        <f>IF(VENTAS[[#This Row],[Nombre del Gestor]]&gt;1,  VENTAS[[#This Row],[Total]]*10%, 0)</f>
        <v>0</v>
      </c>
      <c r="K962" s="6">
        <f>IFERROR(VLOOKUP(VENTAS[[#This Row],[Código del producto Vendido]],STOCK[],16,FALSE)*VENTAS[[#This Row],[Cantidad]] + VLOOKUP(VENTAS[[#This Row],[Código del producto Vendido]],STOCK[],19,FALSE)*VENTAS[[#This Row],[Cantidad]],VENTAS[[#This Row],[Total]])</f>
        <v>6.1099999999999994</v>
      </c>
      <c r="L962" s="6">
        <f>VENTAS[[#This Row],[Total]]-VENTAS[[#This Row],[Comisión 10%]]-VENTAS[[#This Row],[Costo SIN Comision]]</f>
        <v>11.89</v>
      </c>
      <c r="M962" s="6"/>
    </row>
    <row r="963" spans="1:13" ht="14" x14ac:dyDescent="0.15">
      <c r="A963" s="23">
        <v>45453</v>
      </c>
      <c r="C963" t="s">
        <v>2603</v>
      </c>
      <c r="E963" t="s">
        <v>2579</v>
      </c>
      <c r="F963" s="2" t="str">
        <f>IFERROR(VLOOKUP(VENTAS[[#This Row],[Código del producto Vendido]],STOCK[],5,FALSE),"-")</f>
        <v xml:space="preserve">Bañador en color sólido sexy-elegante </v>
      </c>
      <c r="G963" s="2">
        <v>1</v>
      </c>
      <c r="H963" s="6">
        <v>20</v>
      </c>
      <c r="I963" s="6">
        <f>VENTAS[[#This Row],[Cantidad]]*VENTAS[[#This Row],[Precio Venta]]</f>
        <v>20</v>
      </c>
      <c r="J963" s="6">
        <f>IF(VENTAS[[#This Row],[Nombre del Gestor]]&gt;1,  VENTAS[[#This Row],[Total]]*10%, 0)</f>
        <v>0</v>
      </c>
      <c r="K963" s="6">
        <f>IFERROR(VLOOKUP(VENTAS[[#This Row],[Código del producto Vendido]],STOCK[],16,FALSE)*VENTAS[[#This Row],[Cantidad]] + VLOOKUP(VENTAS[[#This Row],[Código del producto Vendido]],STOCK[],19,FALSE)*VENTAS[[#This Row],[Cantidad]],VENTAS[[#This Row],[Total]])</f>
        <v>8.24</v>
      </c>
      <c r="L963" s="6">
        <f>VENTAS[[#This Row],[Total]]-VENTAS[[#This Row],[Comisión 10%]]-VENTAS[[#This Row],[Costo SIN Comision]]</f>
        <v>11.76</v>
      </c>
      <c r="M963" s="6"/>
    </row>
    <row r="964" spans="1:13" ht="14" x14ac:dyDescent="0.15">
      <c r="A964" s="23">
        <v>45454</v>
      </c>
      <c r="C964" t="s">
        <v>2604</v>
      </c>
      <c r="E964" t="s">
        <v>2412</v>
      </c>
      <c r="F964" s="2" t="str">
        <f>IFERROR(VLOOKUP(VENTAS[[#This Row],[Código del producto Vendido]],STOCK[],5,FALSE),"-")</f>
        <v>Set de bikini floral con aro</v>
      </c>
      <c r="G964" s="2">
        <v>1</v>
      </c>
      <c r="H964" s="6">
        <v>0</v>
      </c>
      <c r="I964" s="6">
        <f>VENTAS[[#This Row],[Cantidad]]*VENTAS[[#This Row],[Precio Venta]]</f>
        <v>0</v>
      </c>
      <c r="J964" s="6">
        <f>IF(VENTAS[[#This Row],[Nombre del Gestor]]&gt;1,  VENTAS[[#This Row],[Total]]*10%, 0)</f>
        <v>0</v>
      </c>
      <c r="K964" s="6">
        <f>IFERROR(VLOOKUP(VENTAS[[#This Row],[Código del producto Vendido]],STOCK[],16,FALSE)*VENTAS[[#This Row],[Cantidad]] + VLOOKUP(VENTAS[[#This Row],[Código del producto Vendido]],STOCK[],19,FALSE)*VENTAS[[#This Row],[Cantidad]],VENTAS[[#This Row],[Total]])</f>
        <v>8.3800000000000008</v>
      </c>
      <c r="L964" s="6">
        <f>VENTAS[[#This Row],[Total]]-VENTAS[[#This Row],[Comisión 10%]]-VENTAS[[#This Row],[Costo SIN Comision]]</f>
        <v>-8.3800000000000008</v>
      </c>
      <c r="M964" s="6"/>
    </row>
    <row r="965" spans="1:13" ht="14" x14ac:dyDescent="0.15">
      <c r="A965" s="23">
        <v>45455</v>
      </c>
      <c r="C965" t="s">
        <v>494</v>
      </c>
      <c r="E965" t="s">
        <v>2581</v>
      </c>
      <c r="F965" s="2" t="str">
        <f>IFERROR(VLOOKUP(VENTAS[[#This Row],[Código del producto Vendido]],STOCK[],5,FALSE),"-")</f>
        <v>Bolso chic estilo verano</v>
      </c>
      <c r="G965" s="2">
        <v>1</v>
      </c>
      <c r="H965" s="6">
        <v>18</v>
      </c>
      <c r="I965" s="6">
        <f>VENTAS[[#This Row],[Cantidad]]*VENTAS[[#This Row],[Precio Venta]]</f>
        <v>18</v>
      </c>
      <c r="J965" s="6">
        <f>IF(VENTAS[[#This Row],[Nombre del Gestor]]&gt;1,  VENTAS[[#This Row],[Total]]*10%, 0)</f>
        <v>0</v>
      </c>
      <c r="K965" s="6">
        <f>IFERROR(VLOOKUP(VENTAS[[#This Row],[Código del producto Vendido]],STOCK[],16,FALSE)*VENTAS[[#This Row],[Cantidad]] + VLOOKUP(VENTAS[[#This Row],[Código del producto Vendido]],STOCK[],19,FALSE)*VENTAS[[#This Row],[Cantidad]],VENTAS[[#This Row],[Total]])</f>
        <v>7.1099999999999994</v>
      </c>
      <c r="L965" s="6">
        <f>VENTAS[[#This Row],[Total]]-VENTAS[[#This Row],[Comisión 10%]]-VENTAS[[#This Row],[Costo SIN Comision]]</f>
        <v>10.89</v>
      </c>
      <c r="M965" s="6"/>
    </row>
    <row r="966" spans="1:13" ht="14" x14ac:dyDescent="0.15">
      <c r="A966" s="23">
        <v>45456</v>
      </c>
      <c r="D966" t="s">
        <v>2045</v>
      </c>
      <c r="E966" t="s">
        <v>2420</v>
      </c>
      <c r="F966" s="2" t="str">
        <f>IFERROR(VLOOKUP(VENTAS[[#This Row],[Código del producto Vendido]],STOCK[],5,FALSE),"-")</f>
        <v>Estiloso sombrero de protección solar playero</v>
      </c>
      <c r="G966" s="2">
        <v>2</v>
      </c>
      <c r="H966" s="6">
        <v>15</v>
      </c>
      <c r="I966" s="6">
        <f>VENTAS[[#This Row],[Cantidad]]*VENTAS[[#This Row],[Precio Venta]]</f>
        <v>30</v>
      </c>
      <c r="J966" s="6">
        <f>IF(VENTAS[[#This Row],[Nombre del Gestor]]&gt;1,  VENTAS[[#This Row],[Total]]*10%, 0)</f>
        <v>3</v>
      </c>
      <c r="K966" s="6">
        <f>IFERROR(VLOOKUP(VENTAS[[#This Row],[Código del producto Vendido]],STOCK[],16,FALSE)*VENTAS[[#This Row],[Cantidad]] + VLOOKUP(VENTAS[[#This Row],[Código del producto Vendido]],STOCK[],19,FALSE)*VENTAS[[#This Row],[Cantidad]],VENTAS[[#This Row],[Total]])</f>
        <v>6.5600000000000005</v>
      </c>
      <c r="L966" s="6">
        <f>VENTAS[[#This Row],[Total]]-VENTAS[[#This Row],[Comisión 10%]]-VENTAS[[#This Row],[Costo SIN Comision]]</f>
        <v>20.439999999999998</v>
      </c>
      <c r="M966" s="6"/>
    </row>
    <row r="967" spans="1:13" ht="14" x14ac:dyDescent="0.15">
      <c r="A967" s="23">
        <v>45457</v>
      </c>
      <c r="C967" t="s">
        <v>2603</v>
      </c>
      <c r="E967" t="s">
        <v>2581</v>
      </c>
      <c r="F967" s="2" t="str">
        <f>IFERROR(VLOOKUP(VENTAS[[#This Row],[Código del producto Vendido]],STOCK[],5,FALSE),"-")</f>
        <v>Bolso chic estilo verano</v>
      </c>
      <c r="G967" s="2">
        <v>1</v>
      </c>
      <c r="H967" s="6">
        <v>18</v>
      </c>
      <c r="I967" s="6">
        <f>VENTAS[[#This Row],[Cantidad]]*VENTAS[[#This Row],[Precio Venta]]</f>
        <v>18</v>
      </c>
      <c r="J967" s="6">
        <f>IF(VENTAS[[#This Row],[Nombre del Gestor]]&gt;1,  VENTAS[[#This Row],[Total]]*10%, 0)</f>
        <v>0</v>
      </c>
      <c r="K967" s="6">
        <f>IFERROR(VLOOKUP(VENTAS[[#This Row],[Código del producto Vendido]],STOCK[],16,FALSE)*VENTAS[[#This Row],[Cantidad]] + VLOOKUP(VENTAS[[#This Row],[Código del producto Vendido]],STOCK[],19,FALSE)*VENTAS[[#This Row],[Cantidad]],VENTAS[[#This Row],[Total]])</f>
        <v>7.1099999999999994</v>
      </c>
      <c r="L967" s="6">
        <f>VENTAS[[#This Row],[Total]]-VENTAS[[#This Row],[Comisión 10%]]-VENTAS[[#This Row],[Costo SIN Comision]]</f>
        <v>10.89</v>
      </c>
      <c r="M967" s="6"/>
    </row>
    <row r="968" spans="1:13" ht="14" x14ac:dyDescent="0.15">
      <c r="A968" s="23">
        <v>45458</v>
      </c>
      <c r="C968" t="s">
        <v>2605</v>
      </c>
      <c r="E968" t="s">
        <v>2442</v>
      </c>
      <c r="F968" s="2" t="str">
        <f>IFERROR(VLOOKUP(VENTAS[[#This Row],[Código del producto Vendido]],STOCK[],5,FALSE),"-")</f>
        <v>Set de bikini Vacaciones en bloque de color</v>
      </c>
      <c r="G968" s="2">
        <v>1</v>
      </c>
      <c r="H968" s="6">
        <v>0</v>
      </c>
      <c r="I968" s="6">
        <f>VENTAS[[#This Row],[Cantidad]]*VENTAS[[#This Row],[Precio Venta]]</f>
        <v>0</v>
      </c>
      <c r="J968" s="6">
        <f>IF(VENTAS[[#This Row],[Nombre del Gestor]]&gt;1,  VENTAS[[#This Row],[Total]]*10%, 0)</f>
        <v>0</v>
      </c>
      <c r="K968" s="6">
        <f>IFERROR(VLOOKUP(VENTAS[[#This Row],[Código del producto Vendido]],STOCK[],16,FALSE)*VENTAS[[#This Row],[Cantidad]] + VLOOKUP(VENTAS[[#This Row],[Código del producto Vendido]],STOCK[],19,FALSE)*VENTAS[[#This Row],[Cantidad]],VENTAS[[#This Row],[Total]])</f>
        <v>11.379999999999999</v>
      </c>
      <c r="L968" s="6">
        <f>VENTAS[[#This Row],[Total]]-VENTAS[[#This Row],[Comisión 10%]]-VENTAS[[#This Row],[Costo SIN Comision]]</f>
        <v>-11.379999999999999</v>
      </c>
      <c r="M968" s="6"/>
    </row>
    <row r="969" spans="1:13" ht="14" x14ac:dyDescent="0.15">
      <c r="A969" s="23">
        <v>45459</v>
      </c>
      <c r="D969" t="s">
        <v>1497</v>
      </c>
      <c r="E969" t="s">
        <v>1427</v>
      </c>
      <c r="F969" s="2" t="str">
        <f>IFERROR(VLOOKUP(VENTAS[[#This Row],[Código del producto Vendido]],STOCK[],5,FALSE),"-")</f>
        <v>Vestido Tarsha</v>
      </c>
      <c r="G969" s="2">
        <v>1</v>
      </c>
      <c r="H969" s="6">
        <v>27</v>
      </c>
      <c r="I969" s="6">
        <f>VENTAS[[#This Row],[Cantidad]]*VENTAS[[#This Row],[Precio Venta]]</f>
        <v>27</v>
      </c>
      <c r="J969" s="6">
        <f>IF(VENTAS[[#This Row],[Nombre del Gestor]]&gt;1,  VENTAS[[#This Row],[Total]]*10%, 0)</f>
        <v>2.7</v>
      </c>
      <c r="K969" s="6">
        <f>IFERROR(VLOOKUP(VENTAS[[#This Row],[Código del producto Vendido]],STOCK[],16,FALSE)*VENTAS[[#This Row],[Cantidad]] + VLOOKUP(VENTAS[[#This Row],[Código del producto Vendido]],STOCK[],19,FALSE)*VENTAS[[#This Row],[Cantidad]],VENTAS[[#This Row],[Total]])</f>
        <v>13.97</v>
      </c>
      <c r="L969" s="6">
        <f>VENTAS[[#This Row],[Total]]-VENTAS[[#This Row],[Comisión 10%]]-VENTAS[[#This Row],[Costo SIN Comision]]</f>
        <v>10.33</v>
      </c>
      <c r="M969" s="6"/>
    </row>
    <row r="970" spans="1:13" ht="14" x14ac:dyDescent="0.15">
      <c r="A970" s="23">
        <v>45460</v>
      </c>
      <c r="D970" t="s">
        <v>2606</v>
      </c>
      <c r="E970" t="s">
        <v>721</v>
      </c>
      <c r="F970" s="2" t="str">
        <f>IFERROR(VLOOKUP(VENTAS[[#This Row],[Código del producto Vendido]],STOCK[],5,FALSE),"-")</f>
        <v>Alisador</v>
      </c>
      <c r="G970" s="2">
        <v>1</v>
      </c>
      <c r="H970" s="6">
        <v>30</v>
      </c>
      <c r="I970" s="6">
        <f>VENTAS[[#This Row],[Cantidad]]*VENTAS[[#This Row],[Precio Venta]]</f>
        <v>30</v>
      </c>
      <c r="J970" s="6">
        <f>IF(VENTAS[[#This Row],[Nombre del Gestor]]&gt;1,  VENTAS[[#This Row],[Total]]*10%, 0)</f>
        <v>3</v>
      </c>
      <c r="K970" s="6">
        <f>IFERROR(VLOOKUP(VENTAS[[#This Row],[Código del producto Vendido]],STOCK[],16,FALSE)*VENTAS[[#This Row],[Cantidad]] + VLOOKUP(VENTAS[[#This Row],[Código del producto Vendido]],STOCK[],19,FALSE)*VENTAS[[#This Row],[Cantidad]],VENTAS[[#This Row],[Total]])</f>
        <v>16.717777777777776</v>
      </c>
      <c r="L970" s="6">
        <f>VENTAS[[#This Row],[Total]]-VENTAS[[#This Row],[Comisión 10%]]-VENTAS[[#This Row],[Costo SIN Comision]]</f>
        <v>10.282222222222224</v>
      </c>
      <c r="M970" s="6"/>
    </row>
    <row r="971" spans="1:13" ht="14" x14ac:dyDescent="0.15">
      <c r="A971" s="23">
        <v>45461</v>
      </c>
      <c r="D971" t="s">
        <v>2045</v>
      </c>
      <c r="E971" t="s">
        <v>2424</v>
      </c>
      <c r="F971" s="2" t="str">
        <f>IFERROR(VLOOKUP(VENTAS[[#This Row],[Código del producto Vendido]],STOCK[],5,FALSE),"-")</f>
        <v>Bolso bohemio redondo de gran capacidad</v>
      </c>
      <c r="G971" s="2">
        <v>4</v>
      </c>
      <c r="H971" s="6">
        <v>25</v>
      </c>
      <c r="I971" s="6">
        <f>VENTAS[[#This Row],[Cantidad]]*VENTAS[[#This Row],[Precio Venta]]</f>
        <v>100</v>
      </c>
      <c r="J971" s="6">
        <f>IF(VENTAS[[#This Row],[Nombre del Gestor]]&gt;1,  VENTAS[[#This Row],[Total]]*10%, 0)</f>
        <v>10</v>
      </c>
      <c r="K971" s="6">
        <f>IFERROR(VLOOKUP(VENTAS[[#This Row],[Código del producto Vendido]],STOCK[],16,FALSE)*VENTAS[[#This Row],[Cantidad]] + VLOOKUP(VENTAS[[#This Row],[Código del producto Vendido]],STOCK[],19,FALSE)*VENTAS[[#This Row],[Cantidad]],VENTAS[[#This Row],[Total]])</f>
        <v>44.36</v>
      </c>
      <c r="L971" s="6">
        <f>VENTAS[[#This Row],[Total]]-VENTAS[[#This Row],[Comisión 10%]]-VENTAS[[#This Row],[Costo SIN Comision]]</f>
        <v>45.64</v>
      </c>
      <c r="M971" s="6"/>
    </row>
    <row r="972" spans="1:13" ht="14" x14ac:dyDescent="0.15">
      <c r="A972" s="23">
        <v>45462</v>
      </c>
      <c r="D972" t="s">
        <v>2045</v>
      </c>
      <c r="E972" t="s">
        <v>2581</v>
      </c>
      <c r="F972" s="2" t="str">
        <f>IFERROR(VLOOKUP(VENTAS[[#This Row],[Código del producto Vendido]],STOCK[],5,FALSE),"-")</f>
        <v>Bolso chic estilo verano</v>
      </c>
      <c r="G972" s="2">
        <v>3</v>
      </c>
      <c r="H972" s="6">
        <v>18</v>
      </c>
      <c r="I972" s="6">
        <f>VENTAS[[#This Row],[Cantidad]]*VENTAS[[#This Row],[Precio Venta]]</f>
        <v>54</v>
      </c>
      <c r="J972" s="6">
        <f>IF(VENTAS[[#This Row],[Nombre del Gestor]]&gt;1,  VENTAS[[#This Row],[Total]]*10%, 0)</f>
        <v>5.4</v>
      </c>
      <c r="K972" s="6">
        <f>IFERROR(VLOOKUP(VENTAS[[#This Row],[Código del producto Vendido]],STOCK[],16,FALSE)*VENTAS[[#This Row],[Cantidad]] + VLOOKUP(VENTAS[[#This Row],[Código del producto Vendido]],STOCK[],19,FALSE)*VENTAS[[#This Row],[Cantidad]],VENTAS[[#This Row],[Total]])</f>
        <v>21.330000000000002</v>
      </c>
      <c r="L972" s="6">
        <f>VENTAS[[#This Row],[Total]]-VENTAS[[#This Row],[Comisión 10%]]-VENTAS[[#This Row],[Costo SIN Comision]]</f>
        <v>27.27</v>
      </c>
      <c r="M972" s="6"/>
    </row>
    <row r="973" spans="1:13" ht="14" x14ac:dyDescent="0.15">
      <c r="A973" s="23">
        <v>45463</v>
      </c>
      <c r="D973" t="s">
        <v>2045</v>
      </c>
      <c r="E973" t="s">
        <v>2469</v>
      </c>
      <c r="F973" s="2" t="str">
        <f>IFERROR(VLOOKUP(VENTAS[[#This Row],[Código del producto Vendido]],STOCK[],5,FALSE),"-")</f>
        <v>Sombrero de protección Verano fashionista</v>
      </c>
      <c r="G973" s="2">
        <v>1</v>
      </c>
      <c r="H973" s="6">
        <v>15</v>
      </c>
      <c r="I973" s="6">
        <f>VENTAS[[#This Row],[Cantidad]]*VENTAS[[#This Row],[Precio Venta]]</f>
        <v>15</v>
      </c>
      <c r="J973" s="6">
        <f>IF(VENTAS[[#This Row],[Nombre del Gestor]]&gt;1,  VENTAS[[#This Row],[Total]]*10%, 0)</f>
        <v>1.5</v>
      </c>
      <c r="K973" s="6">
        <f>IFERROR(VLOOKUP(VENTAS[[#This Row],[Código del producto Vendido]],STOCK[],16,FALSE)*VENTAS[[#This Row],[Cantidad]] + VLOOKUP(VENTAS[[#This Row],[Código del producto Vendido]],STOCK[],19,FALSE)*VENTAS[[#This Row],[Cantidad]],VENTAS[[#This Row],[Total]])</f>
        <v>8.551874999999999</v>
      </c>
      <c r="L973" s="6">
        <f>VENTAS[[#This Row],[Total]]-VENTAS[[#This Row],[Comisión 10%]]-VENTAS[[#This Row],[Costo SIN Comision]]</f>
        <v>4.948125000000001</v>
      </c>
      <c r="M973" s="6"/>
    </row>
    <row r="974" spans="1:13" ht="14" x14ac:dyDescent="0.15">
      <c r="A974" s="23">
        <v>45464</v>
      </c>
      <c r="D974" t="s">
        <v>2045</v>
      </c>
      <c r="E974" t="s">
        <v>2398</v>
      </c>
      <c r="F974" s="2" t="str">
        <f>IFERROR(VLOOKUP(VENTAS[[#This Row],[Código del producto Vendido]],STOCK[],5,FALSE),"-")</f>
        <v xml:space="preserve">Bañador en color sólido sexy-elegante </v>
      </c>
      <c r="G974" s="2">
        <v>1</v>
      </c>
      <c r="H974" s="6">
        <v>20</v>
      </c>
      <c r="I974" s="6">
        <f>VENTAS[[#This Row],[Cantidad]]*VENTAS[[#This Row],[Precio Venta]]</f>
        <v>20</v>
      </c>
      <c r="J974" s="6">
        <f>IF(VENTAS[[#This Row],[Nombre del Gestor]]&gt;1,  VENTAS[[#This Row],[Total]]*10%, 0)</f>
        <v>2</v>
      </c>
      <c r="K974" s="6">
        <f>IFERROR(VLOOKUP(VENTAS[[#This Row],[Código del producto Vendido]],STOCK[],16,FALSE)*VENTAS[[#This Row],[Cantidad]] + VLOOKUP(VENTAS[[#This Row],[Código del producto Vendido]],STOCK[],19,FALSE)*VENTAS[[#This Row],[Cantidad]],VENTAS[[#This Row],[Total]])</f>
        <v>8.24</v>
      </c>
      <c r="L974" s="6">
        <f>VENTAS[[#This Row],[Total]]-VENTAS[[#This Row],[Comisión 10%]]-VENTAS[[#This Row],[Costo SIN Comision]]</f>
        <v>9.76</v>
      </c>
      <c r="M974" s="6"/>
    </row>
    <row r="975" spans="1:13" ht="14" x14ac:dyDescent="0.15">
      <c r="A975" s="23">
        <v>45465</v>
      </c>
      <c r="D975" t="s">
        <v>2045</v>
      </c>
      <c r="E975" t="s">
        <v>2440</v>
      </c>
      <c r="F975" s="2" t="str">
        <f>IFERROR(VLOOKUP(VENTAS[[#This Row],[Código del producto Vendido]],STOCK[],5,FALSE),"-")</f>
        <v>Bolso de lona en bloque de color</v>
      </c>
      <c r="G975" s="2">
        <v>1</v>
      </c>
      <c r="H975" s="6">
        <v>12</v>
      </c>
      <c r="I975" s="6">
        <f>VENTAS[[#This Row],[Cantidad]]*VENTAS[[#This Row],[Precio Venta]]</f>
        <v>12</v>
      </c>
      <c r="J975" s="6">
        <f>IF(VENTAS[[#This Row],[Nombre del Gestor]]&gt;1,  VENTAS[[#This Row],[Total]]*10%, 0)</f>
        <v>1.2000000000000002</v>
      </c>
      <c r="K975" s="6">
        <f>IFERROR(VLOOKUP(VENTAS[[#This Row],[Código del producto Vendido]],STOCK[],16,FALSE)*VENTAS[[#This Row],[Cantidad]] + VLOOKUP(VENTAS[[#This Row],[Código del producto Vendido]],STOCK[],19,FALSE)*VENTAS[[#This Row],[Cantidad]],VENTAS[[#This Row],[Total]])</f>
        <v>5.54</v>
      </c>
      <c r="L975" s="6">
        <f>VENTAS[[#This Row],[Total]]-VENTAS[[#This Row],[Comisión 10%]]-VENTAS[[#This Row],[Costo SIN Comision]]</f>
        <v>5.2600000000000007</v>
      </c>
      <c r="M975" s="6"/>
    </row>
    <row r="976" spans="1:13" ht="14" x14ac:dyDescent="0.15">
      <c r="A976" s="23">
        <v>45466</v>
      </c>
      <c r="D976" t="s">
        <v>2045</v>
      </c>
      <c r="E976" t="s">
        <v>2402</v>
      </c>
      <c r="F976" s="2" t="str">
        <f>IFERROR(VLOOKUP(VENTAS[[#This Row],[Código del producto Vendido]],STOCK[],5,FALSE),"-")</f>
        <v>Bañador clásico cuello V</v>
      </c>
      <c r="G976" s="2">
        <v>1</v>
      </c>
      <c r="H976" s="6">
        <v>18</v>
      </c>
      <c r="I976" s="6">
        <f>VENTAS[[#This Row],[Cantidad]]*VENTAS[[#This Row],[Precio Venta]]</f>
        <v>18</v>
      </c>
      <c r="J976" s="6">
        <f>IF(VENTAS[[#This Row],[Nombre del Gestor]]&gt;1,  VENTAS[[#This Row],[Total]]*10%, 0)</f>
        <v>1.8</v>
      </c>
      <c r="K976" s="6">
        <f>IFERROR(VLOOKUP(VENTAS[[#This Row],[Código del producto Vendido]],STOCK[],16,FALSE)*VENTAS[[#This Row],[Cantidad]] + VLOOKUP(VENTAS[[#This Row],[Código del producto Vendido]],STOCK[],19,FALSE)*VENTAS[[#This Row],[Cantidad]],VENTAS[[#This Row],[Total]])</f>
        <v>6.1099999999999994</v>
      </c>
      <c r="L976" s="6">
        <f>VENTAS[[#This Row],[Total]]-VENTAS[[#This Row],[Comisión 10%]]-VENTAS[[#This Row],[Costo SIN Comision]]</f>
        <v>10.09</v>
      </c>
      <c r="M976" s="6"/>
    </row>
    <row r="977" spans="1:13" ht="14" x14ac:dyDescent="0.15">
      <c r="A977" s="23">
        <v>45467</v>
      </c>
      <c r="D977" t="s">
        <v>2045</v>
      </c>
      <c r="E977" t="s">
        <v>1059</v>
      </c>
      <c r="F977" s="2" t="str">
        <f>IFERROR(VLOOKUP(VENTAS[[#This Row],[Código del producto Vendido]],STOCK[],5,FALSE),"-")</f>
        <v>Pantalón Corte Recto</v>
      </c>
      <c r="G977" s="2">
        <v>1</v>
      </c>
      <c r="H977" s="6">
        <v>25</v>
      </c>
      <c r="I977" s="6">
        <f>VENTAS[[#This Row],[Cantidad]]*VENTAS[[#This Row],[Precio Venta]]</f>
        <v>25</v>
      </c>
      <c r="J977" s="6">
        <f>IF(VENTAS[[#This Row],[Nombre del Gestor]]&gt;1,  VENTAS[[#This Row],[Total]]*10%, 0)</f>
        <v>2.5</v>
      </c>
      <c r="K977" s="6">
        <f>IFERROR(VLOOKUP(VENTAS[[#This Row],[Código del producto Vendido]],STOCK[],16,FALSE)*VENTAS[[#This Row],[Cantidad]] + VLOOKUP(VENTAS[[#This Row],[Código del producto Vendido]],STOCK[],19,FALSE)*VENTAS[[#This Row],[Cantidad]],VENTAS[[#This Row],[Total]])</f>
        <v>20.78</v>
      </c>
      <c r="L977" s="6">
        <f>VENTAS[[#This Row],[Total]]-VENTAS[[#This Row],[Comisión 10%]]-VENTAS[[#This Row],[Costo SIN Comision]]</f>
        <v>1.7199999999999989</v>
      </c>
      <c r="M977" s="6"/>
    </row>
    <row r="978" spans="1:13" ht="14" x14ac:dyDescent="0.15">
      <c r="A978" s="23">
        <v>45468</v>
      </c>
      <c r="D978" t="s">
        <v>2610</v>
      </c>
      <c r="E978" t="s">
        <v>1417</v>
      </c>
      <c r="F978" s="2" t="str">
        <f>IFERROR(VLOOKUP(VENTAS[[#This Row],[Código del producto Vendido]],STOCK[],5,FALSE),"-")</f>
        <v>Camisa Modely</v>
      </c>
      <c r="G978" s="2">
        <v>1</v>
      </c>
      <c r="H978" s="6">
        <v>22</v>
      </c>
      <c r="I978" s="6">
        <f>VENTAS[[#This Row],[Cantidad]]*VENTAS[[#This Row],[Precio Venta]]</f>
        <v>22</v>
      </c>
      <c r="J978" s="6">
        <f>IF(VENTAS[[#This Row],[Nombre del Gestor]]&gt;1,  VENTAS[[#This Row],[Total]]*10%, 0)</f>
        <v>2.2000000000000002</v>
      </c>
      <c r="K978" s="6">
        <f>IFERROR(VLOOKUP(VENTAS[[#This Row],[Código del producto Vendido]],STOCK[],16,FALSE)*VENTAS[[#This Row],[Cantidad]] + VLOOKUP(VENTAS[[#This Row],[Código del producto Vendido]],STOCK[],19,FALSE)*VENTAS[[#This Row],[Cantidad]],VENTAS[[#This Row],[Total]])</f>
        <v>9.74</v>
      </c>
      <c r="L978" s="6">
        <f>VENTAS[[#This Row],[Total]]-VENTAS[[#This Row],[Comisión 10%]]-VENTAS[[#This Row],[Costo SIN Comision]]</f>
        <v>10.06</v>
      </c>
      <c r="M978" s="6"/>
    </row>
    <row r="979" spans="1:13" ht="14" x14ac:dyDescent="0.15">
      <c r="A979" s="23">
        <v>45469</v>
      </c>
      <c r="D979" t="s">
        <v>2609</v>
      </c>
      <c r="E979" t="s">
        <v>712</v>
      </c>
      <c r="F979" s="2" t="str">
        <f>IFERROR(VLOOKUP(VENTAS[[#This Row],[Código del producto Vendido]],STOCK[],5,FALSE),"-")</f>
        <v>Vestido Bohemio</v>
      </c>
      <c r="G979" s="2">
        <v>1</v>
      </c>
      <c r="H979" s="6">
        <v>20</v>
      </c>
      <c r="I979" s="6">
        <f>VENTAS[[#This Row],[Cantidad]]*VENTAS[[#This Row],[Precio Venta]]</f>
        <v>20</v>
      </c>
      <c r="J979" s="6">
        <f>IF(VENTAS[[#This Row],[Nombre del Gestor]]&gt;1,  VENTAS[[#This Row],[Total]]*10%, 0)</f>
        <v>2</v>
      </c>
      <c r="K979" s="6">
        <f>IFERROR(VLOOKUP(VENTAS[[#This Row],[Código del producto Vendido]],STOCK[],16,FALSE)*VENTAS[[#This Row],[Cantidad]] + VLOOKUP(VENTAS[[#This Row],[Código del producto Vendido]],STOCK[],19,FALSE)*VENTAS[[#This Row],[Cantidad]],VENTAS[[#This Row],[Total]])</f>
        <v>9.7894444444444453</v>
      </c>
      <c r="L979" s="6">
        <f>VENTAS[[#This Row],[Total]]-VENTAS[[#This Row],[Comisión 10%]]-VENTAS[[#This Row],[Costo SIN Comision]]</f>
        <v>8.2105555555555547</v>
      </c>
      <c r="M979" s="6"/>
    </row>
    <row r="980" spans="1:13" ht="14" x14ac:dyDescent="0.15">
      <c r="A980" s="23">
        <v>45470</v>
      </c>
      <c r="D980" t="s">
        <v>2609</v>
      </c>
      <c r="E980" t="s">
        <v>1838</v>
      </c>
      <c r="F980" s="2" t="str">
        <f>IFERROR(VLOOKUP(VENTAS[[#This Row],[Código del producto Vendido]],STOCK[],5,FALSE),"-")</f>
        <v>Vestido Chic Primavera</v>
      </c>
      <c r="G980" s="2">
        <v>1</v>
      </c>
      <c r="H980" s="6">
        <v>32</v>
      </c>
      <c r="I980" s="6">
        <f>VENTAS[[#This Row],[Cantidad]]*VENTAS[[#This Row],[Precio Venta]]</f>
        <v>32</v>
      </c>
      <c r="J980" s="6">
        <f>IF(VENTAS[[#This Row],[Nombre del Gestor]]&gt;1,  VENTAS[[#This Row],[Total]]*10%, 0)</f>
        <v>3.2</v>
      </c>
      <c r="K980" s="6">
        <f>IFERROR(VLOOKUP(VENTAS[[#This Row],[Código del producto Vendido]],STOCK[],16,FALSE)*VENTAS[[#This Row],[Cantidad]] + VLOOKUP(VENTAS[[#This Row],[Código del producto Vendido]],STOCK[],19,FALSE)*VENTAS[[#This Row],[Cantidad]],VENTAS[[#This Row],[Total]])</f>
        <v>19.38</v>
      </c>
      <c r="L980" s="6">
        <f>VENTAS[[#This Row],[Total]]-VENTAS[[#This Row],[Comisión 10%]]-VENTAS[[#This Row],[Costo SIN Comision]]</f>
        <v>9.4200000000000017</v>
      </c>
      <c r="M980" s="6"/>
    </row>
    <row r="981" spans="1:13" ht="14" x14ac:dyDescent="0.15">
      <c r="A981" s="23">
        <v>45471</v>
      </c>
      <c r="D981" t="s">
        <v>2611</v>
      </c>
      <c r="E981" t="s">
        <v>607</v>
      </c>
      <c r="F981" s="2" t="str">
        <f>IFERROR(VLOOKUP(VENTAS[[#This Row],[Código del producto Vendido]],STOCK[],5,FALSE),"-")</f>
        <v>Maxi vestido de bajo floral</v>
      </c>
      <c r="G981" s="2">
        <v>1</v>
      </c>
      <c r="H981" s="6">
        <v>25</v>
      </c>
      <c r="I981" s="6">
        <f>VENTAS[[#This Row],[Cantidad]]*VENTAS[[#This Row],[Precio Venta]]</f>
        <v>25</v>
      </c>
      <c r="J981" s="6">
        <f>IF(VENTAS[[#This Row],[Nombre del Gestor]]&gt;1,  VENTAS[[#This Row],[Total]]*10%, 0)</f>
        <v>2.5</v>
      </c>
      <c r="K981" s="6">
        <f>IFERROR(VLOOKUP(VENTAS[[#This Row],[Código del producto Vendido]],STOCK[],16,FALSE)*VENTAS[[#This Row],[Cantidad]] + VLOOKUP(VENTAS[[#This Row],[Código del producto Vendido]],STOCK[],19,FALSE)*VENTAS[[#This Row],[Cantidad]],VENTAS[[#This Row],[Total]])</f>
        <v>14.06</v>
      </c>
      <c r="L981" s="6">
        <f>VENTAS[[#This Row],[Total]]-VENTAS[[#This Row],[Comisión 10%]]-VENTAS[[#This Row],[Costo SIN Comision]]</f>
        <v>8.44</v>
      </c>
      <c r="M981" s="6"/>
    </row>
    <row r="982" spans="1:13" ht="14" x14ac:dyDescent="0.15">
      <c r="A982" s="23">
        <v>45472</v>
      </c>
      <c r="E982" t="s">
        <v>771</v>
      </c>
      <c r="F982" s="2" t="str">
        <f>IFERROR(VLOOKUP(VENTAS[[#This Row],[Código del producto Vendido]],STOCK[],5,FALSE),"-")</f>
        <v>Vestido slip cebra</v>
      </c>
      <c r="G982" s="2">
        <v>1</v>
      </c>
      <c r="H982" s="6">
        <v>10</v>
      </c>
      <c r="I982" s="6">
        <f>VENTAS[[#This Row],[Cantidad]]*VENTAS[[#This Row],[Precio Venta]]</f>
        <v>10</v>
      </c>
      <c r="J982" s="6">
        <f>IF(VENTAS[[#This Row],[Nombre del Gestor]]&gt;1,  VENTAS[[#This Row],[Total]]*10%, 0)</f>
        <v>0</v>
      </c>
      <c r="K982" s="6">
        <f>IFERROR(VLOOKUP(VENTAS[[#This Row],[Código del producto Vendido]],STOCK[],16,FALSE)*VENTAS[[#This Row],[Cantidad]] + VLOOKUP(VENTAS[[#This Row],[Código del producto Vendido]],STOCK[],19,FALSE)*VENTAS[[#This Row],[Cantidad]],VENTAS[[#This Row],[Total]])</f>
        <v>7.1055555555555552</v>
      </c>
      <c r="L982" s="6">
        <f>VENTAS[[#This Row],[Total]]-VENTAS[[#This Row],[Comisión 10%]]-VENTAS[[#This Row],[Costo SIN Comision]]</f>
        <v>2.8944444444444448</v>
      </c>
      <c r="M982" s="6"/>
    </row>
    <row r="983" spans="1:13" ht="14" x14ac:dyDescent="0.15">
      <c r="A983" s="23">
        <v>45473</v>
      </c>
      <c r="C983" t="s">
        <v>2025</v>
      </c>
      <c r="E983" t="s">
        <v>2474</v>
      </c>
      <c r="F983" s="2" t="str">
        <f>IFERROR(VLOOKUP(VENTAS[[#This Row],[Código del producto Vendido]],STOCK[],5,FALSE),"-")</f>
        <v>Vestido elegante de botones en color sólido</v>
      </c>
      <c r="G983" s="2">
        <v>1</v>
      </c>
      <c r="H983" s="6">
        <v>35</v>
      </c>
      <c r="I983" s="6">
        <f>VENTAS[[#This Row],[Cantidad]]*VENTAS[[#This Row],[Precio Venta]]</f>
        <v>35</v>
      </c>
      <c r="J983" s="6">
        <f>IF(VENTAS[[#This Row],[Nombre del Gestor]]&gt;1,  VENTAS[[#This Row],[Total]]*10%, 0)</f>
        <v>0</v>
      </c>
      <c r="K983" s="6">
        <f>IFERROR(VLOOKUP(VENTAS[[#This Row],[Código del producto Vendido]],STOCK[],16,FALSE)*VENTAS[[#This Row],[Cantidad]] + VLOOKUP(VENTAS[[#This Row],[Código del producto Vendido]],STOCK[],19,FALSE)*VENTAS[[#This Row],[Cantidad]],VENTAS[[#This Row],[Total]])</f>
        <v>24.609375</v>
      </c>
      <c r="L983" s="6">
        <f>VENTAS[[#This Row],[Total]]-VENTAS[[#This Row],[Comisión 10%]]-VENTAS[[#This Row],[Costo SIN Comision]]</f>
        <v>10.390625</v>
      </c>
      <c r="M983" s="6"/>
    </row>
    <row r="984" spans="1:13" ht="14" x14ac:dyDescent="0.15">
      <c r="A984" s="23">
        <v>45444</v>
      </c>
      <c r="E984" t="s">
        <v>606</v>
      </c>
      <c r="F984" s="2" t="str">
        <f>IFERROR(VLOOKUP(VENTAS[[#This Row],[Código del producto Vendido]],STOCK[],5,FALSE),"-")</f>
        <v>Maxi vestido de bajo floral</v>
      </c>
      <c r="G984" s="2">
        <v>1</v>
      </c>
      <c r="H984" s="6">
        <v>25</v>
      </c>
      <c r="I984" s="6">
        <f>VENTAS[[#This Row],[Cantidad]]*VENTAS[[#This Row],[Precio Venta]]</f>
        <v>25</v>
      </c>
      <c r="J984" s="6">
        <f>IF(VENTAS[[#This Row],[Nombre del Gestor]]&gt;1,  VENTAS[[#This Row],[Total]]*10%, 0)</f>
        <v>0</v>
      </c>
      <c r="K984" s="6">
        <f>IFERROR(VLOOKUP(VENTAS[[#This Row],[Código del producto Vendido]],STOCK[],16,FALSE)*VENTAS[[#This Row],[Cantidad]] + VLOOKUP(VENTAS[[#This Row],[Código del producto Vendido]],STOCK[],19,FALSE)*VENTAS[[#This Row],[Cantidad]],VENTAS[[#This Row],[Total]])</f>
        <v>14.5</v>
      </c>
      <c r="L984" s="6">
        <f>VENTAS[[#This Row],[Total]]-VENTAS[[#This Row],[Comisión 10%]]-VENTAS[[#This Row],[Costo SIN Comision]]</f>
        <v>10.5</v>
      </c>
      <c r="M984" s="6"/>
    </row>
    <row r="985" spans="1:13" ht="14" x14ac:dyDescent="0.15">
      <c r="A985" s="23">
        <v>45445</v>
      </c>
      <c r="D985" t="s">
        <v>2599</v>
      </c>
      <c r="E985" t="s">
        <v>1739</v>
      </c>
      <c r="F985" s="2" t="str">
        <f>IFERROR(VLOOKUP(VENTAS[[#This Row],[Código del producto Vendido]],STOCK[],5,FALSE),"-")</f>
        <v>Traje de baño de mangas estampadas</v>
      </c>
      <c r="G985" s="2">
        <v>1</v>
      </c>
      <c r="H985" s="6">
        <v>25</v>
      </c>
      <c r="I985" s="6">
        <f>VENTAS[[#This Row],[Cantidad]]*VENTAS[[#This Row],[Precio Venta]]</f>
        <v>25</v>
      </c>
      <c r="J985" s="6">
        <f>IF(VENTAS[[#This Row],[Nombre del Gestor]]&gt;1,  VENTAS[[#This Row],[Total]]*10%, 0)</f>
        <v>2.5</v>
      </c>
      <c r="K985" s="6">
        <f>IFERROR(VLOOKUP(VENTAS[[#This Row],[Código del producto Vendido]],STOCK[],16,FALSE)*VENTAS[[#This Row],[Cantidad]] + VLOOKUP(VENTAS[[#This Row],[Código del producto Vendido]],STOCK[],19,FALSE)*VENTAS[[#This Row],[Cantidad]],VENTAS[[#This Row],[Total]])</f>
        <v>12.411764705882353</v>
      </c>
      <c r="L985" s="6">
        <f>VENTAS[[#This Row],[Total]]-VENTAS[[#This Row],[Comisión 10%]]-VENTAS[[#This Row],[Costo SIN Comision]]</f>
        <v>10.088235294117647</v>
      </c>
      <c r="M985" s="6"/>
    </row>
    <row r="986" spans="1:13" ht="14" x14ac:dyDescent="0.15">
      <c r="A986" s="23">
        <v>45446</v>
      </c>
      <c r="D986" t="s">
        <v>494</v>
      </c>
      <c r="E986" t="s">
        <v>2396</v>
      </c>
      <c r="F986" s="2" t="str">
        <f>IFERROR(VLOOKUP(VENTAS[[#This Row],[Código del producto Vendido]],STOCK[],5,FALSE),"-")</f>
        <v>Set de bikini estampado de flor de 3 piezas de cintura alta</v>
      </c>
      <c r="G986" s="2">
        <v>1</v>
      </c>
      <c r="H986" s="6">
        <v>25</v>
      </c>
      <c r="I986" s="6">
        <f>VENTAS[[#This Row],[Cantidad]]*VENTAS[[#This Row],[Precio Venta]]</f>
        <v>25</v>
      </c>
      <c r="J986" s="6">
        <f>IF(VENTAS[[#This Row],[Nombre del Gestor]]&gt;1,  VENTAS[[#This Row],[Total]]*10%, 0)</f>
        <v>2.5</v>
      </c>
      <c r="K986" s="6">
        <f>IFERROR(VLOOKUP(VENTAS[[#This Row],[Código del producto Vendido]],STOCK[],16,FALSE)*VENTAS[[#This Row],[Cantidad]] + VLOOKUP(VENTAS[[#This Row],[Código del producto Vendido]],STOCK[],19,FALSE)*VENTAS[[#This Row],[Cantidad]],VENTAS[[#This Row],[Total]])</f>
        <v>10.43</v>
      </c>
      <c r="L986" s="6">
        <f>VENTAS[[#This Row],[Total]]-VENTAS[[#This Row],[Comisión 10%]]-VENTAS[[#This Row],[Costo SIN Comision]]</f>
        <v>12.07</v>
      </c>
      <c r="M986" s="6"/>
    </row>
    <row r="987" spans="1:13" ht="14" x14ac:dyDescent="0.15">
      <c r="A987" s="23">
        <v>45447</v>
      </c>
      <c r="D987" t="s">
        <v>2609</v>
      </c>
      <c r="E987" t="s">
        <v>2440</v>
      </c>
      <c r="F987" s="2" t="str">
        <f>IFERROR(VLOOKUP(VENTAS[[#This Row],[Código del producto Vendido]],STOCK[],5,FALSE),"-")</f>
        <v>Bolso de lona en bloque de color</v>
      </c>
      <c r="G987" s="2">
        <v>1</v>
      </c>
      <c r="H987" s="6">
        <v>12</v>
      </c>
      <c r="I987" s="6">
        <f>VENTAS[[#This Row],[Cantidad]]*VENTAS[[#This Row],[Precio Venta]]</f>
        <v>12</v>
      </c>
      <c r="J987" s="6">
        <f>IF(VENTAS[[#This Row],[Nombre del Gestor]]&gt;1,  VENTAS[[#This Row],[Total]]*10%, 0)</f>
        <v>1.2000000000000002</v>
      </c>
      <c r="K987" s="6">
        <f>IFERROR(VLOOKUP(VENTAS[[#This Row],[Código del producto Vendido]],STOCK[],16,FALSE)*VENTAS[[#This Row],[Cantidad]] + VLOOKUP(VENTAS[[#This Row],[Código del producto Vendido]],STOCK[],19,FALSE)*VENTAS[[#This Row],[Cantidad]],VENTAS[[#This Row],[Total]])</f>
        <v>5.54</v>
      </c>
      <c r="L987" s="6">
        <f>VENTAS[[#This Row],[Total]]-VENTAS[[#This Row],[Comisión 10%]]-VENTAS[[#This Row],[Costo SIN Comision]]</f>
        <v>5.2600000000000007</v>
      </c>
      <c r="M987" s="6"/>
    </row>
    <row r="988" spans="1:13" ht="14" x14ac:dyDescent="0.15">
      <c r="A988" s="23">
        <v>45448</v>
      </c>
      <c r="C988" t="s">
        <v>2025</v>
      </c>
      <c r="E988" t="s">
        <v>2462</v>
      </c>
      <c r="F988" s="2" t="str">
        <f>IFERROR(VLOOKUP(VENTAS[[#This Row],[Código del producto Vendido]],STOCK[],5,FALSE),"-")</f>
        <v>Pantalón palazzo estiloso</v>
      </c>
      <c r="G988" s="2">
        <v>1</v>
      </c>
      <c r="H988" s="6">
        <v>20</v>
      </c>
      <c r="I988" s="6">
        <f>VENTAS[[#This Row],[Cantidad]]*VENTAS[[#This Row],[Precio Venta]]</f>
        <v>20</v>
      </c>
      <c r="J988" s="6">
        <f>IF(VENTAS[[#This Row],[Nombre del Gestor]]&gt;1,  VENTAS[[#This Row],[Total]]*10%, 0)</f>
        <v>0</v>
      </c>
      <c r="K988" s="6">
        <f>IFERROR(VLOOKUP(VENTAS[[#This Row],[Código del producto Vendido]],STOCK[],16,FALSE)*VENTAS[[#This Row],[Cantidad]] + VLOOKUP(VENTAS[[#This Row],[Código del producto Vendido]],STOCK[],19,FALSE)*VENTAS[[#This Row],[Cantidad]],VENTAS[[#This Row],[Total]])</f>
        <v>10.914375</v>
      </c>
      <c r="L988" s="6">
        <f>VENTAS[[#This Row],[Total]]-VENTAS[[#This Row],[Comisión 10%]]-VENTAS[[#This Row],[Costo SIN Comision]]</f>
        <v>9.0856250000000003</v>
      </c>
      <c r="M988" s="6"/>
    </row>
    <row r="989" spans="1:13" ht="14" x14ac:dyDescent="0.15">
      <c r="A989" s="23">
        <v>45449</v>
      </c>
      <c r="C989" t="s">
        <v>2025</v>
      </c>
      <c r="E989" t="s">
        <v>2471</v>
      </c>
      <c r="F989" s="2" t="str">
        <f>IFERROR(VLOOKUP(VENTAS[[#This Row],[Código del producto Vendido]],STOCK[],5,FALSE),"-")</f>
        <v>Blusa atada al frente de estilo casual</v>
      </c>
      <c r="G989" s="2">
        <v>1</v>
      </c>
      <c r="H989" s="6">
        <v>17</v>
      </c>
      <c r="I989" s="6">
        <f>VENTAS[[#This Row],[Cantidad]]*VENTAS[[#This Row],[Precio Venta]]</f>
        <v>17</v>
      </c>
      <c r="J989" s="6">
        <f>IF(VENTAS[[#This Row],[Nombre del Gestor]]&gt;1,  VENTAS[[#This Row],[Total]]*10%, 0)</f>
        <v>0</v>
      </c>
      <c r="K989" s="6">
        <f>IFERROR(VLOOKUP(VENTAS[[#This Row],[Código del producto Vendido]],STOCK[],16,FALSE)*VENTAS[[#This Row],[Cantidad]] + VLOOKUP(VENTAS[[#This Row],[Código del producto Vendido]],STOCK[],19,FALSE)*VENTAS[[#This Row],[Cantidad]],VENTAS[[#This Row],[Total]])</f>
        <v>10.821875</v>
      </c>
      <c r="L989" s="6">
        <f>VENTAS[[#This Row],[Total]]-VENTAS[[#This Row],[Comisión 10%]]-VENTAS[[#This Row],[Costo SIN Comision]]</f>
        <v>6.1781249999999996</v>
      </c>
      <c r="M989" s="6"/>
    </row>
    <row r="990" spans="1:13" ht="14" x14ac:dyDescent="0.15">
      <c r="A990" s="23">
        <v>45450</v>
      </c>
      <c r="C990" t="s">
        <v>2612</v>
      </c>
      <c r="D990" t="s">
        <v>2609</v>
      </c>
      <c r="E990" t="s">
        <v>2453</v>
      </c>
      <c r="F990" s="2" t="str">
        <f>IFERROR(VLOOKUP(VENTAS[[#This Row],[Código del producto Vendido]],STOCK[],5,FALSE),"-")</f>
        <v>Pantalón palazzo estiloso</v>
      </c>
      <c r="G990" s="2">
        <v>1</v>
      </c>
      <c r="H990" s="6">
        <v>20</v>
      </c>
      <c r="I990" s="6">
        <f>VENTAS[[#This Row],[Cantidad]]*VENTAS[[#This Row],[Precio Venta]]</f>
        <v>20</v>
      </c>
      <c r="J990" s="6">
        <f>IF(VENTAS[[#This Row],[Nombre del Gestor]]&gt;1,  VENTAS[[#This Row],[Total]]*10%, 0)</f>
        <v>2</v>
      </c>
      <c r="K990" s="6">
        <f>IFERROR(VLOOKUP(VENTAS[[#This Row],[Código del producto Vendido]],STOCK[],16,FALSE)*VENTAS[[#This Row],[Cantidad]] + VLOOKUP(VENTAS[[#This Row],[Código del producto Vendido]],STOCK[],19,FALSE)*VENTAS[[#This Row],[Cantidad]],VENTAS[[#This Row],[Total]])</f>
        <v>10.914375</v>
      </c>
      <c r="L990" s="6">
        <f>VENTAS[[#This Row],[Total]]-VENTAS[[#This Row],[Comisión 10%]]-VENTAS[[#This Row],[Costo SIN Comision]]</f>
        <v>7.0856250000000003</v>
      </c>
      <c r="M990" s="6"/>
    </row>
    <row r="991" spans="1:13" ht="14" x14ac:dyDescent="0.15">
      <c r="A991" s="23">
        <v>45451</v>
      </c>
      <c r="C991" t="s">
        <v>2613</v>
      </c>
      <c r="D991" t="s">
        <v>1497</v>
      </c>
      <c r="E991" t="s">
        <v>2473</v>
      </c>
      <c r="F991" s="2" t="str">
        <f>IFERROR(VLOOKUP(VENTAS[[#This Row],[Código del producto Vendido]],STOCK[],5,FALSE),"-")</f>
        <v>Vestido elegante de botones en color sólido</v>
      </c>
      <c r="G991" s="2">
        <v>1</v>
      </c>
      <c r="H991" s="6">
        <v>35</v>
      </c>
      <c r="I991" s="6">
        <f>VENTAS[[#This Row],[Cantidad]]*VENTAS[[#This Row],[Precio Venta]]</f>
        <v>35</v>
      </c>
      <c r="J991" s="6">
        <f>IF(VENTAS[[#This Row],[Nombre del Gestor]]&gt;1,  VENTAS[[#This Row],[Total]]*10%, 0)</f>
        <v>3.5</v>
      </c>
      <c r="K991" s="6">
        <f>IFERROR(VLOOKUP(VENTAS[[#This Row],[Código del producto Vendido]],STOCK[],16,FALSE)*VENTAS[[#This Row],[Cantidad]] + VLOOKUP(VENTAS[[#This Row],[Código del producto Vendido]],STOCK[],19,FALSE)*VENTAS[[#This Row],[Cantidad]],VENTAS[[#This Row],[Total]])</f>
        <v>24.609375</v>
      </c>
      <c r="L991" s="6">
        <f>VENTAS[[#This Row],[Total]]-VENTAS[[#This Row],[Comisión 10%]]-VENTAS[[#This Row],[Costo SIN Comision]]</f>
        <v>6.890625</v>
      </c>
      <c r="M991" s="6"/>
    </row>
    <row r="992" spans="1:13" ht="14" x14ac:dyDescent="0.15">
      <c r="A992" s="23">
        <v>45452</v>
      </c>
      <c r="C992" t="s">
        <v>2614</v>
      </c>
      <c r="D992" t="s">
        <v>2606</v>
      </c>
      <c r="E992" t="s">
        <v>1454</v>
      </c>
      <c r="F992" s="2" t="str">
        <f>IFERROR(VLOOKUP(VENTAS[[#This Row],[Código del producto Vendido]],STOCK[],5,FALSE),"-")</f>
        <v>Conjunto Beis satinado</v>
      </c>
      <c r="G992" s="2">
        <v>1</v>
      </c>
      <c r="H992" s="6">
        <v>28</v>
      </c>
      <c r="I992" s="6">
        <f>VENTAS[[#This Row],[Cantidad]]*VENTAS[[#This Row],[Precio Venta]]</f>
        <v>28</v>
      </c>
      <c r="J992" s="6">
        <f>IF(VENTAS[[#This Row],[Nombre del Gestor]]&gt;1,  VENTAS[[#This Row],[Total]]*10%, 0)</f>
        <v>2.8000000000000003</v>
      </c>
      <c r="K992" s="6">
        <f>IFERROR(VLOOKUP(VENTAS[[#This Row],[Código del producto Vendido]],STOCK[],16,FALSE)*VENTAS[[#This Row],[Cantidad]] + VLOOKUP(VENTAS[[#This Row],[Código del producto Vendido]],STOCK[],19,FALSE)*VENTAS[[#This Row],[Cantidad]],VENTAS[[#This Row],[Total]])</f>
        <v>16.7</v>
      </c>
      <c r="L992" s="6">
        <f>VENTAS[[#This Row],[Total]]-VENTAS[[#This Row],[Comisión 10%]]-VENTAS[[#This Row],[Costo SIN Comision]]</f>
        <v>8.5</v>
      </c>
      <c r="M992" s="6"/>
    </row>
    <row r="993" spans="1:13" ht="14" x14ac:dyDescent="0.15">
      <c r="A993" s="23">
        <v>45453</v>
      </c>
      <c r="C993" t="s">
        <v>2614</v>
      </c>
      <c r="D993" t="s">
        <v>2606</v>
      </c>
      <c r="E993" t="s">
        <v>1503</v>
      </c>
      <c r="F993" s="2" t="str">
        <f>IFERROR(VLOOKUP(VENTAS[[#This Row],[Código del producto Vendido]],STOCK[],5,FALSE),"-")</f>
        <v>Conjunto Skort &amp; top Floreado</v>
      </c>
      <c r="G993" s="2">
        <v>1</v>
      </c>
      <c r="H993" s="6">
        <v>25</v>
      </c>
      <c r="I993" s="6">
        <f>VENTAS[[#This Row],[Cantidad]]*VENTAS[[#This Row],[Precio Venta]]</f>
        <v>25</v>
      </c>
      <c r="J993" s="6">
        <f>IF(VENTAS[[#This Row],[Nombre del Gestor]]&gt;1,  VENTAS[[#This Row],[Total]]*10%, 0)</f>
        <v>2.5</v>
      </c>
      <c r="K993" s="6">
        <f>IFERROR(VLOOKUP(VENTAS[[#This Row],[Código del producto Vendido]],STOCK[],16,FALSE)*VENTAS[[#This Row],[Cantidad]] + VLOOKUP(VENTAS[[#This Row],[Código del producto Vendido]],STOCK[],19,FALSE)*VENTAS[[#This Row],[Cantidad]],VENTAS[[#This Row],[Total]])</f>
        <v>15</v>
      </c>
      <c r="L993" s="6">
        <f>VENTAS[[#This Row],[Total]]-VENTAS[[#This Row],[Comisión 10%]]-VENTAS[[#This Row],[Costo SIN Comision]]</f>
        <v>7.5</v>
      </c>
      <c r="M993" s="6"/>
    </row>
    <row r="994" spans="1:13" ht="14" x14ac:dyDescent="0.15">
      <c r="A994" s="23">
        <v>45454</v>
      </c>
      <c r="C994" t="s">
        <v>2615</v>
      </c>
      <c r="D994" t="s">
        <v>2045</v>
      </c>
      <c r="E994" t="s">
        <v>2382</v>
      </c>
      <c r="F994" s="2" t="str">
        <f>IFERROR(VLOOKUP(VENTAS[[#This Row],[Código del producto Vendido]],STOCK[],5,FALSE),"-")</f>
        <v xml:space="preserve">The Cat TOTE bag tamaño de Gran Capacidad </v>
      </c>
      <c r="G994" s="2">
        <v>1</v>
      </c>
      <c r="H994" s="6">
        <v>12</v>
      </c>
      <c r="I994" s="6">
        <f>VENTAS[[#This Row],[Cantidad]]*VENTAS[[#This Row],[Precio Venta]]</f>
        <v>12</v>
      </c>
      <c r="J994" s="6">
        <f>IF(VENTAS[[#This Row],[Nombre del Gestor]]&gt;1,  VENTAS[[#This Row],[Total]]*10%, 0)</f>
        <v>1.2000000000000002</v>
      </c>
      <c r="K994" s="6">
        <f>IFERROR(VLOOKUP(VENTAS[[#This Row],[Código del producto Vendido]],STOCK[],16,FALSE)*VENTAS[[#This Row],[Cantidad]] + VLOOKUP(VENTAS[[#This Row],[Código del producto Vendido]],STOCK[],19,FALSE)*VENTAS[[#This Row],[Cantidad]],VENTAS[[#This Row],[Total]])</f>
        <v>5.58</v>
      </c>
      <c r="L994" s="6">
        <f>VENTAS[[#This Row],[Total]]-VENTAS[[#This Row],[Comisión 10%]]-VENTAS[[#This Row],[Costo SIN Comision]]</f>
        <v>5.2200000000000006</v>
      </c>
      <c r="M994" s="6"/>
    </row>
    <row r="995" spans="1:13" ht="14" x14ac:dyDescent="0.15">
      <c r="A995" s="23">
        <v>45455</v>
      </c>
      <c r="C995" t="s">
        <v>2616</v>
      </c>
      <c r="D995" t="s">
        <v>2609</v>
      </c>
      <c r="E995" t="s">
        <v>1432</v>
      </c>
      <c r="F995" s="2" t="str">
        <f>IFERROR(VLOOKUP(VENTAS[[#This Row],[Código del producto Vendido]],STOCK[],5,FALSE),"-")</f>
        <v xml:space="preserve">Vestido Privé  </v>
      </c>
      <c r="G995" s="2">
        <v>1</v>
      </c>
      <c r="H995" s="6">
        <v>25</v>
      </c>
      <c r="I995" s="6">
        <f>VENTAS[[#This Row],[Cantidad]]*VENTAS[[#This Row],[Precio Venta]]</f>
        <v>25</v>
      </c>
      <c r="J995" s="6">
        <f>IF(VENTAS[[#This Row],[Nombre del Gestor]]&gt;1,  VENTAS[[#This Row],[Total]]*10%, 0)</f>
        <v>2.5</v>
      </c>
      <c r="K995" s="6">
        <f>IFERROR(VLOOKUP(VENTAS[[#This Row],[Código del producto Vendido]],STOCK[],16,FALSE)*VENTAS[[#This Row],[Cantidad]] + VLOOKUP(VENTAS[[#This Row],[Código del producto Vendido]],STOCK[],19,FALSE)*VENTAS[[#This Row],[Cantidad]],VENTAS[[#This Row],[Total]])</f>
        <v>11.1</v>
      </c>
      <c r="L995" s="6">
        <f>VENTAS[[#This Row],[Total]]-VENTAS[[#This Row],[Comisión 10%]]-VENTAS[[#This Row],[Costo SIN Comision]]</f>
        <v>11.4</v>
      </c>
      <c r="M995" s="6"/>
    </row>
    <row r="996" spans="1:13" ht="14" x14ac:dyDescent="0.15">
      <c r="A996" s="23">
        <v>45456</v>
      </c>
      <c r="C996" t="s">
        <v>2617</v>
      </c>
      <c r="D996" t="s">
        <v>2045</v>
      </c>
      <c r="E996" t="s">
        <v>2472</v>
      </c>
      <c r="F996" s="2" t="str">
        <f>IFERROR(VLOOKUP(VENTAS[[#This Row],[Código del producto Vendido]],STOCK[],5,FALSE),"-")</f>
        <v>Vestido elegante de botones en color sólido</v>
      </c>
      <c r="G996" s="2">
        <v>1</v>
      </c>
      <c r="H996" s="6">
        <v>35</v>
      </c>
      <c r="I996" s="6">
        <f>VENTAS[[#This Row],[Cantidad]]*VENTAS[[#This Row],[Precio Venta]]</f>
        <v>35</v>
      </c>
      <c r="J996" s="6">
        <f>IF(VENTAS[[#This Row],[Nombre del Gestor]]&gt;1,  VENTAS[[#This Row],[Total]]*10%, 0)</f>
        <v>3.5</v>
      </c>
      <c r="K996" s="6">
        <f>IFERROR(VLOOKUP(VENTAS[[#This Row],[Código del producto Vendido]],STOCK[],16,FALSE)*VENTAS[[#This Row],[Cantidad]] + VLOOKUP(VENTAS[[#This Row],[Código del producto Vendido]],STOCK[],19,FALSE)*VENTAS[[#This Row],[Cantidad]],VENTAS[[#This Row],[Total]])</f>
        <v>24.609375</v>
      </c>
      <c r="L996" s="6">
        <f>VENTAS[[#This Row],[Total]]-VENTAS[[#This Row],[Comisión 10%]]-VENTAS[[#This Row],[Costo SIN Comision]]</f>
        <v>6.890625</v>
      </c>
      <c r="M996" s="6"/>
    </row>
    <row r="997" spans="1:13" ht="14" x14ac:dyDescent="0.15">
      <c r="A997" s="23">
        <v>45457</v>
      </c>
      <c r="C997" t="s">
        <v>2617</v>
      </c>
      <c r="D997" t="s">
        <v>2045</v>
      </c>
      <c r="E997" t="s">
        <v>1416</v>
      </c>
      <c r="F997" s="2" t="str">
        <f>IFERROR(VLOOKUP(VENTAS[[#This Row],[Código del producto Vendido]],STOCK[],5,FALSE),"-")</f>
        <v xml:space="preserve">Vestido camisero con estampado floral </v>
      </c>
      <c r="G997" s="2">
        <v>1</v>
      </c>
      <c r="H997" s="6">
        <v>35</v>
      </c>
      <c r="I997" s="6">
        <f>VENTAS[[#This Row],[Cantidad]]*VENTAS[[#This Row],[Precio Venta]]</f>
        <v>35</v>
      </c>
      <c r="J997" s="6">
        <f>IF(VENTAS[[#This Row],[Nombre del Gestor]]&gt;1,  VENTAS[[#This Row],[Total]]*10%, 0)</f>
        <v>3.5</v>
      </c>
      <c r="K997" s="6">
        <f>IFERROR(VLOOKUP(VENTAS[[#This Row],[Código del producto Vendido]],STOCK[],16,FALSE)*VENTAS[[#This Row],[Cantidad]] + VLOOKUP(VENTAS[[#This Row],[Código del producto Vendido]],STOCK[],19,FALSE)*VENTAS[[#This Row],[Cantidad]],VENTAS[[#This Row],[Total]])</f>
        <v>14.84</v>
      </c>
      <c r="L997" s="6">
        <f>VENTAS[[#This Row],[Total]]-VENTAS[[#This Row],[Comisión 10%]]-VENTAS[[#This Row],[Costo SIN Comision]]</f>
        <v>16.66</v>
      </c>
      <c r="M997" s="6"/>
    </row>
    <row r="998" spans="1:13" ht="14" x14ac:dyDescent="0.15">
      <c r="A998" s="23">
        <v>45458</v>
      </c>
      <c r="C998" t="s">
        <v>2618</v>
      </c>
      <c r="D998" t="s">
        <v>2045</v>
      </c>
      <c r="E998" t="s">
        <v>1007</v>
      </c>
      <c r="F998" s="2" t="str">
        <f>IFERROR(VLOOKUP(VENTAS[[#This Row],[Código del producto Vendido]],STOCK[],5,FALSE),"-")</f>
        <v>Short de mezclilla clara (no elastiza)</v>
      </c>
      <c r="G998" s="2">
        <v>1</v>
      </c>
      <c r="H998" s="6">
        <v>20</v>
      </c>
      <c r="I998" s="6">
        <f>VENTAS[[#This Row],[Cantidad]]*VENTAS[[#This Row],[Precio Venta]]</f>
        <v>20</v>
      </c>
      <c r="J998" s="6">
        <f>IF(VENTAS[[#This Row],[Nombre del Gestor]]&gt;1,  VENTAS[[#This Row],[Total]]*10%, 0)</f>
        <v>2</v>
      </c>
      <c r="K998" s="6">
        <f>IFERROR(VLOOKUP(VENTAS[[#This Row],[Código del producto Vendido]],STOCK[],16,FALSE)*VENTAS[[#This Row],[Cantidad]] + VLOOKUP(VENTAS[[#This Row],[Código del producto Vendido]],STOCK[],19,FALSE)*VENTAS[[#This Row],[Cantidad]],VENTAS[[#This Row],[Total]])</f>
        <v>14.29</v>
      </c>
      <c r="L998" s="6">
        <f>VENTAS[[#This Row],[Total]]-VENTAS[[#This Row],[Comisión 10%]]-VENTAS[[#This Row],[Costo SIN Comision]]</f>
        <v>3.7100000000000009</v>
      </c>
      <c r="M998" s="6"/>
    </row>
    <row r="999" spans="1:13" ht="14" x14ac:dyDescent="0.15">
      <c r="A999" s="23">
        <v>45459</v>
      </c>
      <c r="C999" t="s">
        <v>2619</v>
      </c>
      <c r="D999" t="s">
        <v>2045</v>
      </c>
      <c r="E999" t="s">
        <v>2399</v>
      </c>
      <c r="F999" s="2" t="str">
        <f>IFERROR(VLOOKUP(VENTAS[[#This Row],[Código del producto Vendido]],STOCK[],5,FALSE),"-")</f>
        <v xml:space="preserve">Bañador en color sólido sexy-elegante </v>
      </c>
      <c r="G999" s="2">
        <v>1</v>
      </c>
      <c r="H999" s="6">
        <v>20</v>
      </c>
      <c r="I999" s="6">
        <f>VENTAS[[#This Row],[Cantidad]]*VENTAS[[#This Row],[Precio Venta]]</f>
        <v>20</v>
      </c>
      <c r="J999" s="6">
        <f>IF(VENTAS[[#This Row],[Nombre del Gestor]]&gt;1,  VENTAS[[#This Row],[Total]]*10%, 0)</f>
        <v>2</v>
      </c>
      <c r="K999" s="6">
        <f>IFERROR(VLOOKUP(VENTAS[[#This Row],[Código del producto Vendido]],STOCK[],16,FALSE)*VENTAS[[#This Row],[Cantidad]] + VLOOKUP(VENTAS[[#This Row],[Código del producto Vendido]],STOCK[],19,FALSE)*VENTAS[[#This Row],[Cantidad]],VENTAS[[#This Row],[Total]])</f>
        <v>8.24</v>
      </c>
      <c r="L999" s="6">
        <f>VENTAS[[#This Row],[Total]]-VENTAS[[#This Row],[Comisión 10%]]-VENTAS[[#This Row],[Costo SIN Comision]]</f>
        <v>9.76</v>
      </c>
      <c r="M999" s="6"/>
    </row>
    <row r="1000" spans="1:13" ht="14" x14ac:dyDescent="0.15">
      <c r="A1000" s="23">
        <v>45460</v>
      </c>
      <c r="C1000" t="s">
        <v>2620</v>
      </c>
      <c r="D1000" t="s">
        <v>2609</v>
      </c>
      <c r="E1000" t="s">
        <v>2578</v>
      </c>
      <c r="F1000" s="2" t="str">
        <f>IFERROR(VLOOKUP(VENTAS[[#This Row],[Código del producto Vendido]],STOCK[],5,FALSE),"-")</f>
        <v>Falda Bohemia de mezclilla de cintura alta con detalles de botón</v>
      </c>
      <c r="G1000" s="2">
        <v>1</v>
      </c>
      <c r="H1000" s="6">
        <v>30</v>
      </c>
      <c r="I1000" s="6">
        <f>VENTAS[[#This Row],[Cantidad]]*VENTAS[[#This Row],[Precio Venta]]</f>
        <v>30</v>
      </c>
      <c r="J1000" s="6">
        <f>IF(VENTAS[[#This Row],[Nombre del Gestor]]&gt;1,  VENTAS[[#This Row],[Total]]*10%, 0)</f>
        <v>3</v>
      </c>
      <c r="K1000" s="6">
        <f>IFERROR(VLOOKUP(VENTAS[[#This Row],[Código del producto Vendido]],STOCK[],16,FALSE)*VENTAS[[#This Row],[Cantidad]] + VLOOKUP(VENTAS[[#This Row],[Código del producto Vendido]],STOCK[],19,FALSE)*VENTAS[[#This Row],[Cantidad]],VENTAS[[#This Row],[Total]])</f>
        <v>7.05</v>
      </c>
      <c r="L1000" s="6">
        <f>VENTAS[[#This Row],[Total]]-VENTAS[[#This Row],[Comisión 10%]]-VENTAS[[#This Row],[Costo SIN Comision]]</f>
        <v>19.95</v>
      </c>
      <c r="M1000" s="6"/>
    </row>
    <row r="1001" spans="1:13" ht="14" x14ac:dyDescent="0.15">
      <c r="A1001" s="23">
        <v>45461</v>
      </c>
      <c r="C1001" t="s">
        <v>2621</v>
      </c>
      <c r="D1001" t="s">
        <v>993</v>
      </c>
      <c r="E1001" t="s">
        <v>2414</v>
      </c>
      <c r="F1001" s="2" t="str">
        <f>IFERROR(VLOOKUP(VENTAS[[#This Row],[Código del producto Vendido]],STOCK[],5,FALSE),"-")</f>
        <v>Vestido floral verano con abertura</v>
      </c>
      <c r="G1001" s="2">
        <v>1</v>
      </c>
      <c r="H1001" s="6">
        <v>25</v>
      </c>
      <c r="I1001" s="6">
        <f>VENTAS[[#This Row],[Cantidad]]*VENTAS[[#This Row],[Precio Venta]]</f>
        <v>25</v>
      </c>
      <c r="J1001" s="6">
        <f>IF(VENTAS[[#This Row],[Nombre del Gestor]]&gt;1,  VENTAS[[#This Row],[Total]]*10%, 0)</f>
        <v>2.5</v>
      </c>
      <c r="K1001" s="6">
        <f>IFERROR(VLOOKUP(VENTAS[[#This Row],[Código del producto Vendido]],STOCK[],16,FALSE)*VENTAS[[#This Row],[Cantidad]] + VLOOKUP(VENTAS[[#This Row],[Código del producto Vendido]],STOCK[],19,FALSE)*VENTAS[[#This Row],[Cantidad]],VENTAS[[#This Row],[Total]])</f>
        <v>14.59</v>
      </c>
      <c r="L1001" s="6">
        <f>VENTAS[[#This Row],[Total]]-VENTAS[[#This Row],[Comisión 10%]]-VENTAS[[#This Row],[Costo SIN Comision]]</f>
        <v>7.91</v>
      </c>
      <c r="M1001" s="6"/>
    </row>
    <row r="1002" spans="1:13" ht="14" x14ac:dyDescent="0.15">
      <c r="A1002" s="23">
        <v>45462</v>
      </c>
      <c r="C1002" t="s">
        <v>187</v>
      </c>
      <c r="D1002" t="s">
        <v>2622</v>
      </c>
      <c r="E1002" t="s">
        <v>884</v>
      </c>
      <c r="F1002" s="2" t="str">
        <f>IFERROR(VLOOKUP(VENTAS[[#This Row],[Código del producto Vendido]],STOCK[],5,FALSE),"-")</f>
        <v xml:space="preserve"> Top Básico Business</v>
      </c>
      <c r="G1002" s="2">
        <v>1</v>
      </c>
      <c r="H1002" s="6">
        <v>10</v>
      </c>
      <c r="I1002" s="6">
        <f>VENTAS[[#This Row],[Cantidad]]*VENTAS[[#This Row],[Precio Venta]]</f>
        <v>10</v>
      </c>
      <c r="J1002" s="6">
        <f>IF(VENTAS[[#This Row],[Nombre del Gestor]]&gt;1,  VENTAS[[#This Row],[Total]]*10%, 0)</f>
        <v>1</v>
      </c>
      <c r="K1002" s="6">
        <f>IFERROR(VLOOKUP(VENTAS[[#This Row],[Código del producto Vendido]],STOCK[],16,FALSE)*VENTAS[[#This Row],[Cantidad]] + VLOOKUP(VENTAS[[#This Row],[Código del producto Vendido]],STOCK[],19,FALSE)*VENTAS[[#This Row],[Cantidad]],VENTAS[[#This Row],[Total]])</f>
        <v>6.7840909090909083</v>
      </c>
      <c r="L1002" s="6">
        <f>VENTAS[[#This Row],[Total]]-VENTAS[[#This Row],[Comisión 10%]]-VENTAS[[#This Row],[Costo SIN Comision]]</f>
        <v>2.2159090909090917</v>
      </c>
      <c r="M1002" s="6"/>
    </row>
    <row r="1003" spans="1:13" ht="14" x14ac:dyDescent="0.15">
      <c r="A1003" s="23">
        <v>45463</v>
      </c>
      <c r="C1003" t="s">
        <v>187</v>
      </c>
      <c r="D1003" t="s">
        <v>2622</v>
      </c>
      <c r="E1003" t="s">
        <v>893</v>
      </c>
      <c r="F1003" s="2" t="str">
        <f>IFERROR(VLOOKUP(VENTAS[[#This Row],[Código del producto Vendido]],STOCK[],5,FALSE),"-")</f>
        <v xml:space="preserve"> Top Básico Business </v>
      </c>
      <c r="G1003" s="2">
        <v>1</v>
      </c>
      <c r="H1003" s="6">
        <v>10</v>
      </c>
      <c r="I1003" s="6">
        <f>VENTAS[[#This Row],[Cantidad]]*VENTAS[[#This Row],[Precio Venta]]</f>
        <v>10</v>
      </c>
      <c r="J1003" s="6">
        <f>IF(VENTAS[[#This Row],[Nombre del Gestor]]&gt;1,  VENTAS[[#This Row],[Total]]*10%, 0)</f>
        <v>1</v>
      </c>
      <c r="K1003" s="6">
        <f>IFERROR(VLOOKUP(VENTAS[[#This Row],[Código del producto Vendido]],STOCK[],16,FALSE)*VENTAS[[#This Row],[Cantidad]] + VLOOKUP(VENTAS[[#This Row],[Código del producto Vendido]],STOCK[],19,FALSE)*VENTAS[[#This Row],[Cantidad]],VENTAS[[#This Row],[Total]])</f>
        <v>7.379545454545454</v>
      </c>
      <c r="L1003" s="6">
        <f>VENTAS[[#This Row],[Total]]-VENTAS[[#This Row],[Comisión 10%]]-VENTAS[[#This Row],[Costo SIN Comision]]</f>
        <v>1.620454545454546</v>
      </c>
      <c r="M1003" s="6"/>
    </row>
    <row r="1004" spans="1:13" ht="14" x14ac:dyDescent="0.15">
      <c r="A1004" s="23">
        <v>45464</v>
      </c>
      <c r="C1004" t="s">
        <v>187</v>
      </c>
      <c r="D1004" t="s">
        <v>2622</v>
      </c>
      <c r="E1004" t="s">
        <v>2579</v>
      </c>
      <c r="F1004" s="2" t="str">
        <f>IFERROR(VLOOKUP(VENTAS[[#This Row],[Código del producto Vendido]],STOCK[],5,FALSE),"-")</f>
        <v xml:space="preserve">Bañador en color sólido sexy-elegante </v>
      </c>
      <c r="G1004" s="2">
        <v>1</v>
      </c>
      <c r="H1004" s="6">
        <v>20</v>
      </c>
      <c r="I1004" s="6">
        <f>VENTAS[[#This Row],[Cantidad]]*VENTAS[[#This Row],[Precio Venta]]</f>
        <v>20</v>
      </c>
      <c r="J1004" s="6">
        <f>IF(VENTAS[[#This Row],[Nombre del Gestor]]&gt;1,  VENTAS[[#This Row],[Total]]*10%, 0)</f>
        <v>2</v>
      </c>
      <c r="K1004" s="6">
        <f>IFERROR(VLOOKUP(VENTAS[[#This Row],[Código del producto Vendido]],STOCK[],16,FALSE)*VENTAS[[#This Row],[Cantidad]] + VLOOKUP(VENTAS[[#This Row],[Código del producto Vendido]],STOCK[],19,FALSE)*VENTAS[[#This Row],[Cantidad]],VENTAS[[#This Row],[Total]])</f>
        <v>8.24</v>
      </c>
      <c r="L1004" s="6">
        <f>VENTAS[[#This Row],[Total]]-VENTAS[[#This Row],[Comisión 10%]]-VENTAS[[#This Row],[Costo SIN Comision]]</f>
        <v>9.76</v>
      </c>
      <c r="M1004" s="6"/>
    </row>
    <row r="1005" spans="1:13" ht="14" x14ac:dyDescent="0.15">
      <c r="A1005" s="23">
        <v>45465</v>
      </c>
      <c r="C1005" t="s">
        <v>237</v>
      </c>
      <c r="D1005" t="s">
        <v>2622</v>
      </c>
      <c r="E1005" t="s">
        <v>2428</v>
      </c>
      <c r="F1005" s="2" t="str">
        <f>IFERROR(VLOOKUP(VENTAS[[#This Row],[Código del producto Vendido]],STOCK[],5,FALSE),"-")</f>
        <v>Bikini de cintura alta estampado clásico</v>
      </c>
      <c r="G1005" s="2">
        <v>1</v>
      </c>
      <c r="H1005" s="6">
        <v>20</v>
      </c>
      <c r="I1005" s="6">
        <f>VENTAS[[#This Row],[Cantidad]]*VENTAS[[#This Row],[Precio Venta]]</f>
        <v>20</v>
      </c>
      <c r="J1005" s="6">
        <f>IF(VENTAS[[#This Row],[Nombre del Gestor]]&gt;1,  VENTAS[[#This Row],[Total]]*10%, 0)</f>
        <v>2</v>
      </c>
      <c r="K1005" s="6">
        <f>IFERROR(VLOOKUP(VENTAS[[#This Row],[Código del producto Vendido]],STOCK[],16,FALSE)*VENTAS[[#This Row],[Cantidad]] + VLOOKUP(VENTAS[[#This Row],[Código del producto Vendido]],STOCK[],19,FALSE)*VENTAS[[#This Row],[Cantidad]],VENTAS[[#This Row],[Total]])</f>
        <v>8.66</v>
      </c>
      <c r="L1005" s="6">
        <f>VENTAS[[#This Row],[Total]]-VENTAS[[#This Row],[Comisión 10%]]-VENTAS[[#This Row],[Costo SIN Comision]]</f>
        <v>9.34</v>
      </c>
      <c r="M1005" s="6"/>
    </row>
    <row r="1006" spans="1:13" ht="14" x14ac:dyDescent="0.15">
      <c r="A1006" s="23">
        <v>45473</v>
      </c>
      <c r="C1006" t="s">
        <v>2624</v>
      </c>
      <c r="D1006" t="s">
        <v>2625</v>
      </c>
      <c r="E1006" t="s">
        <v>1853</v>
      </c>
      <c r="F1006" s="2" t="str">
        <f>IFERROR(VLOOKUP(VENTAS[[#This Row],[Código del producto Vendido]],STOCK[],5,FALSE),"-")</f>
        <v>Gafas de Sol Retro Negro</v>
      </c>
      <c r="G1006" s="2">
        <v>1</v>
      </c>
      <c r="H1006" s="6">
        <v>8</v>
      </c>
      <c r="I1006" s="6">
        <f>VENTAS[[#This Row],[Cantidad]]*VENTAS[[#This Row],[Precio Venta]]</f>
        <v>8</v>
      </c>
      <c r="J1006" s="6">
        <f>IF(VENTAS[[#This Row],[Nombre del Gestor]]&gt;1,  VENTAS[[#This Row],[Total]]*10%, 0)</f>
        <v>0.8</v>
      </c>
      <c r="K1006" s="6">
        <f>IFERROR(VLOOKUP(VENTAS[[#This Row],[Código del producto Vendido]],STOCK[],16,FALSE)*VENTAS[[#This Row],[Cantidad]] + VLOOKUP(VENTAS[[#This Row],[Código del producto Vendido]],STOCK[],19,FALSE)*VENTAS[[#This Row],[Cantidad]],VENTAS[[#This Row],[Total]])</f>
        <v>4.8600000000000003</v>
      </c>
      <c r="L1006" s="6">
        <f>VENTAS[[#This Row],[Total]]-VENTAS[[#This Row],[Comisión 10%]]-VENTAS[[#This Row],[Costo SIN Comision]]</f>
        <v>2.34</v>
      </c>
      <c r="M1006" s="6"/>
    </row>
    <row r="1007" spans="1:13" ht="14" x14ac:dyDescent="0.15">
      <c r="A1007" s="23">
        <v>45473</v>
      </c>
      <c r="C1007" t="s">
        <v>2626</v>
      </c>
      <c r="D1007" t="s">
        <v>2627</v>
      </c>
      <c r="E1007" t="s">
        <v>1776</v>
      </c>
      <c r="F1007" s="2" t="str">
        <f>IFERROR(VLOOKUP(VENTAS[[#This Row],[Código del producto Vendido]],STOCK[],5,FALSE),"-")</f>
        <v>Vestido Midi Elegante</v>
      </c>
      <c r="G1007" s="2">
        <v>1</v>
      </c>
      <c r="H1007" s="6">
        <v>22</v>
      </c>
      <c r="I1007" s="6">
        <f>VENTAS[[#This Row],[Cantidad]]*VENTAS[[#This Row],[Precio Venta]]</f>
        <v>22</v>
      </c>
      <c r="J1007" s="6">
        <f>IF(VENTAS[[#This Row],[Nombre del Gestor]]&gt;1,  VENTAS[[#This Row],[Total]]*10%, 0)</f>
        <v>2.2000000000000002</v>
      </c>
      <c r="K1007" s="6">
        <f>IFERROR(VLOOKUP(VENTAS[[#This Row],[Código del producto Vendido]],STOCK[],16,FALSE)*VENTAS[[#This Row],[Cantidad]] + VLOOKUP(VENTAS[[#This Row],[Código del producto Vendido]],STOCK[],19,FALSE)*VENTAS[[#This Row],[Cantidad]],VENTAS[[#This Row],[Total]])</f>
        <v>10.790000000000001</v>
      </c>
      <c r="L1007" s="6">
        <f>VENTAS[[#This Row],[Total]]-VENTAS[[#This Row],[Comisión 10%]]-VENTAS[[#This Row],[Costo SIN Comision]]</f>
        <v>9.01</v>
      </c>
      <c r="M1007" s="6"/>
    </row>
    <row r="1008" spans="1:13" ht="14" x14ac:dyDescent="0.15">
      <c r="A1008" s="23">
        <v>45473</v>
      </c>
      <c r="C1008" t="s">
        <v>2626</v>
      </c>
      <c r="D1008" t="s">
        <v>2627</v>
      </c>
      <c r="E1008" t="s">
        <v>1824</v>
      </c>
      <c r="F1008" s="2" t="str">
        <f>IFERROR(VLOOKUP(VENTAS[[#This Row],[Código del producto Vendido]],STOCK[],5,FALSE),"-")</f>
        <v>Crossbody Bag con hebilla</v>
      </c>
      <c r="G1008" s="2">
        <v>1</v>
      </c>
      <c r="H1008" s="6">
        <v>25</v>
      </c>
      <c r="I1008" s="6">
        <f>VENTAS[[#This Row],[Cantidad]]*VENTAS[[#This Row],[Precio Venta]]</f>
        <v>25</v>
      </c>
      <c r="J1008" s="6">
        <f>IF(VENTAS[[#This Row],[Nombre del Gestor]]&gt;1,  VENTAS[[#This Row],[Total]]*10%, 0)</f>
        <v>2.5</v>
      </c>
      <c r="K1008" s="6">
        <f>IFERROR(VLOOKUP(VENTAS[[#This Row],[Código del producto Vendido]],STOCK[],16,FALSE)*VENTAS[[#This Row],[Cantidad]] + VLOOKUP(VENTAS[[#This Row],[Código del producto Vendido]],STOCK[],19,FALSE)*VENTAS[[#This Row],[Cantidad]],VENTAS[[#This Row],[Total]])</f>
        <v>13.290000000000001</v>
      </c>
      <c r="L1008" s="6">
        <f>VENTAS[[#This Row],[Total]]-VENTAS[[#This Row],[Comisión 10%]]-VENTAS[[#This Row],[Costo SIN Comision]]</f>
        <v>9.2099999999999991</v>
      </c>
      <c r="M1008" s="6"/>
    </row>
    <row r="1009" spans="1:13" ht="14" x14ac:dyDescent="0.15">
      <c r="A1009" s="23">
        <v>45444</v>
      </c>
      <c r="C1009" t="s">
        <v>2628</v>
      </c>
      <c r="D1009" t="s">
        <v>1127</v>
      </c>
      <c r="E1009" t="s">
        <v>1423</v>
      </c>
      <c r="F1009" s="2" t="str">
        <f>IFERROR(VLOOKUP(VENTAS[[#This Row],[Código del producto Vendido]],STOCK[],5,FALSE),"-")</f>
        <v>Vestido Becka</v>
      </c>
      <c r="G1009" s="2">
        <v>1</v>
      </c>
      <c r="H1009" s="6">
        <v>25</v>
      </c>
      <c r="I1009" s="6">
        <f>VENTAS[[#This Row],[Cantidad]]*VENTAS[[#This Row],[Precio Venta]]</f>
        <v>25</v>
      </c>
      <c r="J1009" s="6">
        <f>IF(VENTAS[[#This Row],[Nombre del Gestor]]&gt;1,  VENTAS[[#This Row],[Total]]*10%, 0)</f>
        <v>2.5</v>
      </c>
      <c r="K1009" s="6">
        <f>IFERROR(VLOOKUP(VENTAS[[#This Row],[Código del producto Vendido]],STOCK[],16,FALSE)*VENTAS[[#This Row],[Cantidad]] + VLOOKUP(VENTAS[[#This Row],[Código del producto Vendido]],STOCK[],19,FALSE)*VENTAS[[#This Row],[Cantidad]],VENTAS[[#This Row],[Total]])</f>
        <v>12.4</v>
      </c>
      <c r="L1009" s="6">
        <f>VENTAS[[#This Row],[Total]]-VENTAS[[#This Row],[Comisión 10%]]-VENTAS[[#This Row],[Costo SIN Comision]]</f>
        <v>10.1</v>
      </c>
      <c r="M1009" s="6"/>
    </row>
    <row r="1010" spans="1:13" ht="14" x14ac:dyDescent="0.15">
      <c r="A1010" s="23">
        <v>45474</v>
      </c>
      <c r="C1010" t="s">
        <v>2629</v>
      </c>
      <c r="D1010" t="s">
        <v>2609</v>
      </c>
      <c r="E1010" t="s">
        <v>2454</v>
      </c>
      <c r="F1010" s="2" t="str">
        <f>IFERROR(VLOOKUP(VENTAS[[#This Row],[Código del producto Vendido]],STOCK[],5,FALSE),"-")</f>
        <v>Pantalón palazzo estiloso</v>
      </c>
      <c r="G1010" s="2">
        <v>1</v>
      </c>
      <c r="H1010" s="6">
        <v>20</v>
      </c>
      <c r="I1010" s="6">
        <f>VENTAS[[#This Row],[Cantidad]]*VENTAS[[#This Row],[Precio Venta]]</f>
        <v>20</v>
      </c>
      <c r="J1010" s="6">
        <f>IF(VENTAS[[#This Row],[Nombre del Gestor]]&gt;1,  VENTAS[[#This Row],[Total]]*10%, 0)</f>
        <v>2</v>
      </c>
      <c r="K1010" s="6">
        <f>IFERROR(VLOOKUP(VENTAS[[#This Row],[Código del producto Vendido]],STOCK[],16,FALSE)*VENTAS[[#This Row],[Cantidad]] + VLOOKUP(VENTAS[[#This Row],[Código del producto Vendido]],STOCK[],19,FALSE)*VENTAS[[#This Row],[Cantidad]],VENTAS[[#This Row],[Total]])</f>
        <v>10.914375</v>
      </c>
      <c r="L1010" s="6">
        <f>VENTAS[[#This Row],[Total]]-VENTAS[[#This Row],[Comisión 10%]]-VENTAS[[#This Row],[Costo SIN Comision]]</f>
        <v>7.0856250000000003</v>
      </c>
      <c r="M1010" s="6"/>
    </row>
    <row r="1011" spans="1:13" ht="14" x14ac:dyDescent="0.15">
      <c r="A1011" s="23">
        <v>45474</v>
      </c>
      <c r="C1011" t="s">
        <v>2630</v>
      </c>
      <c r="D1011" t="s">
        <v>2609</v>
      </c>
      <c r="E1011" t="s">
        <v>890</v>
      </c>
      <c r="F1011" s="2" t="str">
        <f>IFERROR(VLOOKUP(VENTAS[[#This Row],[Código del producto Vendido]],STOCK[],5,FALSE),"-")</f>
        <v>Vestido con doble abertura</v>
      </c>
      <c r="G1011" s="2">
        <v>1</v>
      </c>
      <c r="H1011" s="6">
        <v>20</v>
      </c>
      <c r="I1011" s="6">
        <f>VENTAS[[#This Row],[Cantidad]]*VENTAS[[#This Row],[Precio Venta]]</f>
        <v>20</v>
      </c>
      <c r="J1011" s="6">
        <f>IF(VENTAS[[#This Row],[Nombre del Gestor]]&gt;1,  VENTAS[[#This Row],[Total]]*10%, 0)</f>
        <v>2</v>
      </c>
      <c r="K1011" s="6">
        <f>IFERROR(VLOOKUP(VENTAS[[#This Row],[Código del producto Vendido]],STOCK[],16,FALSE)*VENTAS[[#This Row],[Cantidad]] + VLOOKUP(VENTAS[[#This Row],[Código del producto Vendido]],STOCK[],19,FALSE)*VENTAS[[#This Row],[Cantidad]],VENTAS[[#This Row],[Total]])</f>
        <v>15.527727272727272</v>
      </c>
      <c r="L1011" s="6">
        <f>VENTAS[[#This Row],[Total]]-VENTAS[[#This Row],[Comisión 10%]]-VENTAS[[#This Row],[Costo SIN Comision]]</f>
        <v>2.4722727272727276</v>
      </c>
      <c r="M1011" s="6"/>
    </row>
    <row r="1012" spans="1:13" ht="14" x14ac:dyDescent="0.15">
      <c r="A1012" s="23">
        <v>45475</v>
      </c>
      <c r="D1012" t="s">
        <v>2596</v>
      </c>
      <c r="E1012" s="4" t="s">
        <v>1010</v>
      </c>
      <c r="F1012" s="2" t="str">
        <f>IFERROR(VLOOKUP(VENTAS[[#This Row],[Código del producto Vendido]],STOCK[],5,FALSE),"-")</f>
        <v>Vestido camisero con estampado y cinturón </v>
      </c>
      <c r="G1012" s="2">
        <v>1</v>
      </c>
      <c r="H1012" s="6">
        <v>28</v>
      </c>
      <c r="I1012" s="6">
        <f>VENTAS[[#This Row],[Cantidad]]*VENTAS[[#This Row],[Precio Venta]]</f>
        <v>28</v>
      </c>
      <c r="J1012" s="6">
        <f>IF(VENTAS[[#This Row],[Nombre del Gestor]]&gt;1,  VENTAS[[#This Row],[Total]]*10%, 0)</f>
        <v>2.8000000000000003</v>
      </c>
      <c r="K1012" s="6">
        <f>IFERROR(VLOOKUP(VENTAS[[#This Row],[Código del producto Vendido]],STOCK[],16,FALSE)*VENTAS[[#This Row],[Cantidad]] + VLOOKUP(VENTAS[[#This Row],[Código del producto Vendido]],STOCK[],19,FALSE)*VENTAS[[#This Row],[Cantidad]],VENTAS[[#This Row],[Total]])</f>
        <v>17.649999999999999</v>
      </c>
      <c r="L1012" s="6">
        <f>VENTAS[[#This Row],[Total]]-VENTAS[[#This Row],[Comisión 10%]]-VENTAS[[#This Row],[Costo SIN Comision]]</f>
        <v>7.5500000000000007</v>
      </c>
      <c r="M1012" s="6"/>
    </row>
    <row r="1013" spans="1:13" ht="14" x14ac:dyDescent="0.15">
      <c r="A1013" s="23">
        <v>45475</v>
      </c>
      <c r="C1013" s="4" t="s">
        <v>2635</v>
      </c>
      <c r="D1013" t="s">
        <v>494</v>
      </c>
      <c r="E1013" s="4" t="s">
        <v>1054</v>
      </c>
      <c r="F1013" s="2" t="str">
        <f>IFERROR(VLOOKUP(VENTAS[[#This Row],[Código del producto Vendido]],STOCK[],5,FALSE),"-")</f>
        <v xml:space="preserve">Short elegante de pierna ancha con doblez </v>
      </c>
      <c r="G1013" s="2">
        <v>1</v>
      </c>
      <c r="H1013" s="6">
        <v>22</v>
      </c>
      <c r="I1013" s="6">
        <f>VENTAS[[#This Row],[Cantidad]]*VENTAS[[#This Row],[Precio Venta]]</f>
        <v>22</v>
      </c>
      <c r="J1013" s="6">
        <f>IF(VENTAS[[#This Row],[Nombre del Gestor]]&gt;1,  VENTAS[[#This Row],[Total]]*10%, 0)</f>
        <v>2.2000000000000002</v>
      </c>
      <c r="K1013" s="6">
        <f>IFERROR(VLOOKUP(VENTAS[[#This Row],[Código del producto Vendido]],STOCK[],16,FALSE)*VENTAS[[#This Row],[Cantidad]] + VLOOKUP(VENTAS[[#This Row],[Código del producto Vendido]],STOCK[],19,FALSE)*VENTAS[[#This Row],[Cantidad]],VENTAS[[#This Row],[Total]])</f>
        <v>14.37</v>
      </c>
      <c r="L1013" s="6">
        <f>VENTAS[[#This Row],[Total]]-VENTAS[[#This Row],[Comisión 10%]]-VENTAS[[#This Row],[Costo SIN Comision]]</f>
        <v>5.4300000000000015</v>
      </c>
      <c r="M1013" s="6"/>
    </row>
    <row r="1014" spans="1:13" ht="14" x14ac:dyDescent="0.15">
      <c r="A1014" s="23">
        <v>45475</v>
      </c>
      <c r="C1014" s="4" t="s">
        <v>2635</v>
      </c>
      <c r="D1014" t="s">
        <v>494</v>
      </c>
      <c r="E1014" s="4" t="s">
        <v>1743</v>
      </c>
      <c r="F1014" s="2" t="str">
        <f>IFERROR(VLOOKUP(VENTAS[[#This Row],[Código del producto Vendido]],STOCK[],5,FALSE),"-")</f>
        <v>Kimono Dazy Elegante</v>
      </c>
      <c r="G1014" s="2">
        <v>1</v>
      </c>
      <c r="H1014" s="6">
        <v>22</v>
      </c>
      <c r="I1014" s="6">
        <f>VENTAS[[#This Row],[Cantidad]]*VENTAS[[#This Row],[Precio Venta]]</f>
        <v>22</v>
      </c>
      <c r="J1014" s="6">
        <f>IF(VENTAS[[#This Row],[Nombre del Gestor]]&gt;1,  VENTAS[[#This Row],[Total]]*10%, 0)</f>
        <v>2.2000000000000002</v>
      </c>
      <c r="K1014" s="6">
        <f>IFERROR(VLOOKUP(VENTAS[[#This Row],[Código del producto Vendido]],STOCK[],16,FALSE)*VENTAS[[#This Row],[Cantidad]] + VLOOKUP(VENTAS[[#This Row],[Código del producto Vendido]],STOCK[],19,FALSE)*VENTAS[[#This Row],[Cantidad]],VENTAS[[#This Row],[Total]])</f>
        <v>13.352941176470589</v>
      </c>
      <c r="L1014" s="6">
        <f>VENTAS[[#This Row],[Total]]-VENTAS[[#This Row],[Comisión 10%]]-VENTAS[[#This Row],[Costo SIN Comision]]</f>
        <v>6.447058823529412</v>
      </c>
      <c r="M1014" s="6"/>
    </row>
    <row r="1015" spans="1:13" ht="14" x14ac:dyDescent="0.15">
      <c r="A1015" s="23">
        <v>45475</v>
      </c>
      <c r="D1015" t="s">
        <v>2045</v>
      </c>
      <c r="E1015" s="4" t="s">
        <v>898</v>
      </c>
      <c r="F1015" s="2" t="str">
        <f>IFERROR(VLOOKUP(VENTAS[[#This Row],[Código del producto Vendido]],STOCK[],5,FALSE),"-")</f>
        <v>Vestido frenchy de puntos</v>
      </c>
      <c r="G1015" s="2">
        <v>1</v>
      </c>
      <c r="H1015" s="6">
        <v>25</v>
      </c>
      <c r="I1015" s="6">
        <f>VENTAS[[#This Row],[Cantidad]]*VENTAS[[#This Row],[Precio Venta]]</f>
        <v>25</v>
      </c>
      <c r="J1015" s="6">
        <f>IF(VENTAS[[#This Row],[Nombre del Gestor]]&gt;1,  VENTAS[[#This Row],[Total]]*10%, 0)</f>
        <v>2.5</v>
      </c>
      <c r="K1015" s="6">
        <f>IFERROR(VLOOKUP(VENTAS[[#This Row],[Código del producto Vendido]],STOCK[],16,FALSE)*VENTAS[[#This Row],[Cantidad]] + VLOOKUP(VENTAS[[#This Row],[Código del producto Vendido]],STOCK[],19,FALSE)*VENTAS[[#This Row],[Cantidad]],VENTAS[[#This Row],[Total]])</f>
        <v>15.327272727272726</v>
      </c>
      <c r="L1015" s="6">
        <f>VENTAS[[#This Row],[Total]]-VENTAS[[#This Row],[Comisión 10%]]-VENTAS[[#This Row],[Costo SIN Comision]]</f>
        <v>7.1727272727272737</v>
      </c>
      <c r="M1015" s="6"/>
    </row>
    <row r="1016" spans="1:13" ht="14" x14ac:dyDescent="0.15">
      <c r="A1016" s="23">
        <v>45475</v>
      </c>
      <c r="D1016" t="s">
        <v>2045</v>
      </c>
      <c r="E1016" s="4" t="s">
        <v>1044</v>
      </c>
      <c r="F1016" s="2" t="str">
        <f>IFERROR(VLOOKUP(VENTAS[[#This Row],[Código del producto Vendido]],STOCK[],5,FALSE),"-")</f>
        <v>Falda negra con flores y abertura</v>
      </c>
      <c r="G1016" s="2">
        <v>1</v>
      </c>
      <c r="H1016" s="6">
        <v>18</v>
      </c>
      <c r="I1016" s="6">
        <f>VENTAS[[#This Row],[Cantidad]]*VENTAS[[#This Row],[Precio Venta]]</f>
        <v>18</v>
      </c>
      <c r="J1016" s="6">
        <f>IF(VENTAS[[#This Row],[Nombre del Gestor]]&gt;1,  VENTAS[[#This Row],[Total]]*10%, 0)</f>
        <v>1.8</v>
      </c>
      <c r="K1016" s="6">
        <f>IFERROR(VLOOKUP(VENTAS[[#This Row],[Código del producto Vendido]],STOCK[],16,FALSE)*VENTAS[[#This Row],[Cantidad]] + VLOOKUP(VENTAS[[#This Row],[Código del producto Vendido]],STOCK[],19,FALSE)*VENTAS[[#This Row],[Cantidad]],VENTAS[[#This Row],[Total]])</f>
        <v>10.77</v>
      </c>
      <c r="L1016" s="6">
        <f>VENTAS[[#This Row],[Total]]-VENTAS[[#This Row],[Comisión 10%]]-VENTAS[[#This Row],[Costo SIN Comision]]</f>
        <v>5.43</v>
      </c>
      <c r="M1016" s="6"/>
    </row>
    <row r="1017" spans="1:13" ht="14" x14ac:dyDescent="0.15">
      <c r="A1017" s="23">
        <v>45475</v>
      </c>
      <c r="D1017" t="s">
        <v>2045</v>
      </c>
      <c r="E1017" s="4" t="s">
        <v>1008</v>
      </c>
      <c r="F1017" s="2" t="str">
        <f>IFERROR(VLOOKUP(VENTAS[[#This Row],[Código del producto Vendido]],STOCK[],5,FALSE),"-")</f>
        <v>Pullover Dazy cuello redondo Blanco</v>
      </c>
      <c r="G1017" s="2">
        <v>1</v>
      </c>
      <c r="H1017" s="6">
        <v>13</v>
      </c>
      <c r="I1017" s="6">
        <f>VENTAS[[#This Row],[Cantidad]]*VENTAS[[#This Row],[Precio Venta]]</f>
        <v>13</v>
      </c>
      <c r="J1017" s="6">
        <f>IF(VENTAS[[#This Row],[Nombre del Gestor]]&gt;1,  VENTAS[[#This Row],[Total]]*10%, 0)</f>
        <v>1.3</v>
      </c>
      <c r="K1017" s="6">
        <f>IFERROR(VLOOKUP(VENTAS[[#This Row],[Código del producto Vendido]],STOCK[],16,FALSE)*VENTAS[[#This Row],[Cantidad]] + VLOOKUP(VENTAS[[#This Row],[Código del producto Vendido]],STOCK[],19,FALSE)*VENTAS[[#This Row],[Cantidad]],VENTAS[[#This Row],[Total]])</f>
        <v>8.61</v>
      </c>
      <c r="L1017" s="6">
        <f>VENTAS[[#This Row],[Total]]-VENTAS[[#This Row],[Comisión 10%]]-VENTAS[[#This Row],[Costo SIN Comision]]</f>
        <v>3.09</v>
      </c>
      <c r="M1017" s="6"/>
    </row>
    <row r="1018" spans="1:13" ht="14" x14ac:dyDescent="0.15">
      <c r="A1018" s="23">
        <v>45474</v>
      </c>
      <c r="D1018" s="4" t="s">
        <v>2606</v>
      </c>
      <c r="E1018" s="4" t="s">
        <v>1007</v>
      </c>
      <c r="F1018" s="2" t="str">
        <f>IFERROR(VLOOKUP(VENTAS[[#This Row],[Código del producto Vendido]],STOCK[],5,FALSE),"-")</f>
        <v>Short de mezclilla clara (no elastiza)</v>
      </c>
      <c r="G1018" s="2">
        <v>1</v>
      </c>
      <c r="H1018" s="6">
        <v>20</v>
      </c>
      <c r="I1018" s="6">
        <f>VENTAS[[#This Row],[Cantidad]]*VENTAS[[#This Row],[Precio Venta]]</f>
        <v>20</v>
      </c>
      <c r="J1018" s="6">
        <f>IF(VENTAS[[#This Row],[Nombre del Gestor]]&gt;1,  VENTAS[[#This Row],[Total]]*10%, 0)</f>
        <v>2</v>
      </c>
      <c r="K1018" s="6">
        <f>IFERROR(VLOOKUP(VENTAS[[#This Row],[Código del producto Vendido]],STOCK[],16,FALSE)*VENTAS[[#This Row],[Cantidad]] + VLOOKUP(VENTAS[[#This Row],[Código del producto Vendido]],STOCK[],19,FALSE)*VENTAS[[#This Row],[Cantidad]],VENTAS[[#This Row],[Total]])</f>
        <v>14.29</v>
      </c>
      <c r="L1018" s="6">
        <f>VENTAS[[#This Row],[Total]]-VENTAS[[#This Row],[Comisión 10%]]-VENTAS[[#This Row],[Costo SIN Comision]]</f>
        <v>3.7100000000000009</v>
      </c>
      <c r="M1018" s="6"/>
    </row>
    <row r="1019" spans="1:13" ht="14" x14ac:dyDescent="0.15">
      <c r="A1019" s="23">
        <v>45459</v>
      </c>
      <c r="D1019" s="4" t="s">
        <v>2045</v>
      </c>
      <c r="E1019" s="4" t="s">
        <v>1778</v>
      </c>
      <c r="F1019" s="2" t="str">
        <f>IFERROR(VLOOKUP(VENTAS[[#This Row],[Código del producto Vendido]],STOCK[],5,FALSE),"-")</f>
        <v>Vestido Midi Elegante</v>
      </c>
      <c r="G1019" s="2">
        <v>1</v>
      </c>
      <c r="H1019" s="6">
        <v>22</v>
      </c>
      <c r="I1019" s="6">
        <f>VENTAS[[#This Row],[Cantidad]]*VENTAS[[#This Row],[Precio Venta]]</f>
        <v>22</v>
      </c>
      <c r="J1019" s="6">
        <f>IF(VENTAS[[#This Row],[Nombre del Gestor]]&gt;1,  VENTAS[[#This Row],[Total]]*10%, 0)</f>
        <v>2.2000000000000002</v>
      </c>
      <c r="K1019" s="6">
        <f>IFERROR(VLOOKUP(VENTAS[[#This Row],[Código del producto Vendido]],STOCK[],16,FALSE)*VENTAS[[#This Row],[Cantidad]] + VLOOKUP(VENTAS[[#This Row],[Código del producto Vendido]],STOCK[],19,FALSE)*VENTAS[[#This Row],[Cantidad]],VENTAS[[#This Row],[Total]])</f>
        <v>10.790000000000001</v>
      </c>
      <c r="L1019" s="6">
        <f>VENTAS[[#This Row],[Total]]-VENTAS[[#This Row],[Comisión 10%]]-VENTAS[[#This Row],[Costo SIN Comision]]</f>
        <v>9.01</v>
      </c>
      <c r="M1019" s="6"/>
    </row>
    <row r="1020" spans="1:13" ht="14" x14ac:dyDescent="0.15">
      <c r="A1020" s="23">
        <v>45450</v>
      </c>
      <c r="D1020" s="4" t="s">
        <v>2045</v>
      </c>
      <c r="E1020" s="4" t="s">
        <v>1410</v>
      </c>
      <c r="F1020" s="2" t="str">
        <f>IFERROR(VLOOKUP(VENTAS[[#This Row],[Código del producto Vendido]],STOCK[],5,FALSE),"-")</f>
        <v>Sandalias flip de plataforma Negro</v>
      </c>
      <c r="G1020" s="2">
        <v>1</v>
      </c>
      <c r="H1020" s="6">
        <v>15</v>
      </c>
      <c r="I1020" s="6">
        <f>VENTAS[[#This Row],[Cantidad]]*VENTAS[[#This Row],[Precio Venta]]</f>
        <v>15</v>
      </c>
      <c r="J1020" s="6">
        <f>IF(VENTAS[[#This Row],[Nombre del Gestor]]&gt;1,  VENTAS[[#This Row],[Total]]*10%, 0)</f>
        <v>1.5</v>
      </c>
      <c r="K1020" s="6">
        <f>IFERROR(VLOOKUP(VENTAS[[#This Row],[Código del producto Vendido]],STOCK[],16,FALSE)*VENTAS[[#This Row],[Cantidad]] + VLOOKUP(VENTAS[[#This Row],[Código del producto Vendido]],STOCK[],19,FALSE)*VENTAS[[#This Row],[Cantidad]],VENTAS[[#This Row],[Total]])</f>
        <v>9.49</v>
      </c>
      <c r="L1020" s="6">
        <f>VENTAS[[#This Row],[Total]]-VENTAS[[#This Row],[Comisión 10%]]-VENTAS[[#This Row],[Costo SIN Comision]]</f>
        <v>4.01</v>
      </c>
      <c r="M1020" s="6"/>
    </row>
    <row r="1021" spans="1:13" ht="14" x14ac:dyDescent="0.15">
      <c r="A1021" s="23">
        <v>45479</v>
      </c>
      <c r="D1021" s="4" t="s">
        <v>2045</v>
      </c>
      <c r="E1021" s="4" t="s">
        <v>2416</v>
      </c>
      <c r="F1021" s="2" t="str">
        <f>IFERROR(VLOOKUP(VENTAS[[#This Row],[Código del producto Vendido]],STOCK[],5,FALSE),"-")</f>
        <v>Vestido Resorte estampado bohemio</v>
      </c>
      <c r="G1021" s="2">
        <v>1</v>
      </c>
      <c r="H1021" s="6">
        <v>35</v>
      </c>
      <c r="I1021" s="6">
        <f>VENTAS[[#This Row],[Cantidad]]*VENTAS[[#This Row],[Precio Venta]]</f>
        <v>35</v>
      </c>
      <c r="J1021" s="6">
        <f>IF(VENTAS[[#This Row],[Nombre del Gestor]]&gt;1,  VENTAS[[#This Row],[Total]]*10%, 0)</f>
        <v>3.5</v>
      </c>
      <c r="K1021" s="6">
        <f>IFERROR(VLOOKUP(VENTAS[[#This Row],[Código del producto Vendido]],STOCK[],16,FALSE)*VENTAS[[#This Row],[Cantidad]] + VLOOKUP(VENTAS[[#This Row],[Código del producto Vendido]],STOCK[],19,FALSE)*VENTAS[[#This Row],[Cantidad]],VENTAS[[#This Row],[Total]])</f>
        <v>15.389999999999999</v>
      </c>
      <c r="L1021" s="6">
        <f>VENTAS[[#This Row],[Total]]-VENTAS[[#This Row],[Comisión 10%]]-VENTAS[[#This Row],[Costo SIN Comision]]</f>
        <v>16.11</v>
      </c>
      <c r="M1021" s="6"/>
    </row>
    <row r="1022" spans="1:13" ht="14" x14ac:dyDescent="0.15">
      <c r="A1022" s="23">
        <v>45479</v>
      </c>
      <c r="D1022" s="4" t="s">
        <v>2045</v>
      </c>
      <c r="E1022" s="4" t="s">
        <v>2429</v>
      </c>
      <c r="F1022" s="2" t="str">
        <f>IFERROR(VLOOKUP(VENTAS[[#This Row],[Código del producto Vendido]],STOCK[],5,FALSE),"-")</f>
        <v>Vestido Resorte estampado bohemio</v>
      </c>
      <c r="G1022" s="2">
        <v>1</v>
      </c>
      <c r="H1022" s="6">
        <v>35</v>
      </c>
      <c r="I1022" s="6">
        <f>VENTAS[[#This Row],[Cantidad]]*VENTAS[[#This Row],[Precio Venta]]</f>
        <v>35</v>
      </c>
      <c r="J1022" s="6">
        <f>IF(VENTAS[[#This Row],[Nombre del Gestor]]&gt;1,  VENTAS[[#This Row],[Total]]*10%, 0)</f>
        <v>3.5</v>
      </c>
      <c r="K1022" s="6">
        <f>IFERROR(VLOOKUP(VENTAS[[#This Row],[Código del producto Vendido]],STOCK[],16,FALSE)*VENTAS[[#This Row],[Cantidad]] + VLOOKUP(VENTAS[[#This Row],[Código del producto Vendido]],STOCK[],19,FALSE)*VENTAS[[#This Row],[Cantidad]],VENTAS[[#This Row],[Total]])</f>
        <v>15.389999999999999</v>
      </c>
      <c r="L1022" s="6">
        <f>VENTAS[[#This Row],[Total]]-VENTAS[[#This Row],[Comisión 10%]]-VENTAS[[#This Row],[Costo SIN Comision]]</f>
        <v>16.11</v>
      </c>
      <c r="M1022" s="6"/>
    </row>
    <row r="1023" spans="1:13" ht="14" x14ac:dyDescent="0.15">
      <c r="A1023" s="23">
        <v>45479</v>
      </c>
      <c r="D1023" s="4" t="s">
        <v>2045</v>
      </c>
      <c r="E1023" s="4" t="s">
        <v>2441</v>
      </c>
      <c r="F1023" s="2" t="str">
        <f>IFERROR(VLOOKUP(VENTAS[[#This Row],[Código del producto Vendido]],STOCK[],5,FALSE),"-")</f>
        <v>Maxi vestido de cuello healter de Lunares</v>
      </c>
      <c r="G1023" s="2">
        <v>1</v>
      </c>
      <c r="H1023" s="6">
        <v>35</v>
      </c>
      <c r="I1023" s="6">
        <f>VENTAS[[#This Row],[Cantidad]]*VENTAS[[#This Row],[Precio Venta]]</f>
        <v>35</v>
      </c>
      <c r="J1023" s="6">
        <f>IF(VENTAS[[#This Row],[Nombre del Gestor]]&gt;1,  VENTAS[[#This Row],[Total]]*10%, 0)</f>
        <v>3.5</v>
      </c>
      <c r="K1023" s="6">
        <f>IFERROR(VLOOKUP(VENTAS[[#This Row],[Código del producto Vendido]],STOCK[],16,FALSE)*VENTAS[[#This Row],[Cantidad]] + VLOOKUP(VENTAS[[#This Row],[Código del producto Vendido]],STOCK[],19,FALSE)*VENTAS[[#This Row],[Cantidad]],VENTAS[[#This Row],[Total]])</f>
        <v>12.69</v>
      </c>
      <c r="L1023" s="6">
        <f>VENTAS[[#This Row],[Total]]-VENTAS[[#This Row],[Comisión 10%]]-VENTAS[[#This Row],[Costo SIN Comision]]</f>
        <v>18.810000000000002</v>
      </c>
      <c r="M1023" s="6"/>
    </row>
    <row r="1024" spans="1:13" ht="14" x14ac:dyDescent="0.15">
      <c r="A1024" s="23">
        <v>45479</v>
      </c>
      <c r="D1024" s="4" t="s">
        <v>2045</v>
      </c>
      <c r="E1024" s="4" t="s">
        <v>2451</v>
      </c>
      <c r="F1024" s="2" t="str">
        <f>IFERROR(VLOOKUP(VENTAS[[#This Row],[Código del producto Vendido]],STOCK[],5,FALSE),"-")</f>
        <v>Vestido color block de bajo asimétrico</v>
      </c>
      <c r="G1024" s="2">
        <v>1</v>
      </c>
      <c r="H1024" s="6">
        <v>30</v>
      </c>
      <c r="I1024" s="6">
        <f>VENTAS[[#This Row],[Cantidad]]*VENTAS[[#This Row],[Precio Venta]]</f>
        <v>30</v>
      </c>
      <c r="J1024" s="6">
        <f>IF(VENTAS[[#This Row],[Nombre del Gestor]]&gt;1,  VENTAS[[#This Row],[Total]]*10%, 0)</f>
        <v>3</v>
      </c>
      <c r="K1024" s="6">
        <f>IFERROR(VLOOKUP(VENTAS[[#This Row],[Código del producto Vendido]],STOCK[],16,FALSE)*VENTAS[[#This Row],[Cantidad]] + VLOOKUP(VENTAS[[#This Row],[Código del producto Vendido]],STOCK[],19,FALSE)*VENTAS[[#This Row],[Cantidad]],VENTAS[[#This Row],[Total]])</f>
        <v>17.214375</v>
      </c>
      <c r="L1024" s="6">
        <f>VENTAS[[#This Row],[Total]]-VENTAS[[#This Row],[Comisión 10%]]-VENTAS[[#This Row],[Costo SIN Comision]]</f>
        <v>9.7856249999999996</v>
      </c>
      <c r="M1024" s="6"/>
    </row>
    <row r="1025" spans="1:13" ht="14" x14ac:dyDescent="0.15">
      <c r="A1025" s="23">
        <v>45479</v>
      </c>
      <c r="D1025" s="4" t="s">
        <v>2045</v>
      </c>
      <c r="E1025" s="4" t="s">
        <v>1421</v>
      </c>
      <c r="F1025" s="2" t="str">
        <f>IFERROR(VLOOKUP(VENTAS[[#This Row],[Código del producto Vendido]],STOCK[],5,FALSE),"-")</f>
        <v>Vestido largo estampado</v>
      </c>
      <c r="G1025" s="2">
        <v>1</v>
      </c>
      <c r="H1025" s="6">
        <v>30</v>
      </c>
      <c r="I1025" s="6">
        <f>VENTAS[[#This Row],[Cantidad]]*VENTAS[[#This Row],[Precio Venta]]</f>
        <v>30</v>
      </c>
      <c r="J1025" s="6">
        <f>IF(VENTAS[[#This Row],[Nombre del Gestor]]&gt;1,  VENTAS[[#This Row],[Total]]*10%, 0)</f>
        <v>3</v>
      </c>
      <c r="K1025" s="6">
        <f>IFERROR(VLOOKUP(VENTAS[[#This Row],[Código del producto Vendido]],STOCK[],16,FALSE)*VENTAS[[#This Row],[Cantidad]] + VLOOKUP(VENTAS[[#This Row],[Código del producto Vendido]],STOCK[],19,FALSE)*VENTAS[[#This Row],[Cantidad]],VENTAS[[#This Row],[Total]])</f>
        <v>15.09</v>
      </c>
      <c r="L1025" s="6">
        <f>VENTAS[[#This Row],[Total]]-VENTAS[[#This Row],[Comisión 10%]]-VENTAS[[#This Row],[Costo SIN Comision]]</f>
        <v>11.91</v>
      </c>
      <c r="M1025" s="6"/>
    </row>
    <row r="1026" spans="1:13" ht="14" x14ac:dyDescent="0.15">
      <c r="A1026" s="23">
        <v>45479</v>
      </c>
      <c r="D1026" s="4" t="s">
        <v>2045</v>
      </c>
      <c r="E1026" s="4" t="s">
        <v>955</v>
      </c>
      <c r="F1026" s="2" t="str">
        <f>IFERROR(VLOOKUP(VENTAS[[#This Row],[Código del producto Vendido]],STOCK[],5,FALSE),"-")</f>
        <v>Maxi vestido floreado con abertura</v>
      </c>
      <c r="G1026" s="2">
        <v>1</v>
      </c>
      <c r="H1026" s="6">
        <v>35</v>
      </c>
      <c r="I1026" s="6">
        <f>VENTAS[[#This Row],[Cantidad]]*VENTAS[[#This Row],[Precio Venta]]</f>
        <v>35</v>
      </c>
      <c r="J1026" s="6">
        <f>IF(VENTAS[[#This Row],[Nombre del Gestor]]&gt;1,  VENTAS[[#This Row],[Total]]*10%, 0)</f>
        <v>3.5</v>
      </c>
      <c r="K1026" s="6">
        <f>IFERROR(VLOOKUP(VENTAS[[#This Row],[Código del producto Vendido]],STOCK[],16,FALSE)*VENTAS[[#This Row],[Cantidad]] + VLOOKUP(VENTAS[[#This Row],[Código del producto Vendido]],STOCK[],19,FALSE)*VENTAS[[#This Row],[Cantidad]],VENTAS[[#This Row],[Total]])</f>
        <v>23.654411764705884</v>
      </c>
      <c r="L1026" s="6">
        <f>VENTAS[[#This Row],[Total]]-VENTAS[[#This Row],[Comisión 10%]]-VENTAS[[#This Row],[Costo SIN Comision]]</f>
        <v>7.845588235294116</v>
      </c>
      <c r="M1026" s="6"/>
    </row>
    <row r="1027" spans="1:13" ht="14" x14ac:dyDescent="0.15">
      <c r="A1027" s="23">
        <v>45476</v>
      </c>
      <c r="D1027" s="4" t="s">
        <v>2599</v>
      </c>
      <c r="E1027" s="4" t="s">
        <v>943</v>
      </c>
      <c r="F1027" s="2" t="str">
        <f>IFERROR(VLOOKUP(VENTAS[[#This Row],[Código del producto Vendido]],STOCK[],5,FALSE),"-")</f>
        <v>Jumpsuit Palazzo Oliva</v>
      </c>
      <c r="G1027" s="2">
        <v>1</v>
      </c>
      <c r="H1027" s="6">
        <v>28</v>
      </c>
      <c r="I1027" s="6">
        <f>VENTAS[[#This Row],[Cantidad]]*VENTAS[[#This Row],[Precio Venta]]</f>
        <v>28</v>
      </c>
      <c r="J1027" s="6">
        <f>IF(VENTAS[[#This Row],[Nombre del Gestor]]&gt;1,  VENTAS[[#This Row],[Total]]*10%, 0)</f>
        <v>2.8000000000000003</v>
      </c>
      <c r="K1027" s="6">
        <f>IFERROR(VLOOKUP(VENTAS[[#This Row],[Código del producto Vendido]],STOCK[],16,FALSE)*VENTAS[[#This Row],[Cantidad]] + VLOOKUP(VENTAS[[#This Row],[Código del producto Vendido]],STOCK[],19,FALSE)*VENTAS[[#This Row],[Cantidad]],VENTAS[[#This Row],[Total]])</f>
        <v>18.42794117647059</v>
      </c>
      <c r="L1027" s="6">
        <f>VENTAS[[#This Row],[Total]]-VENTAS[[#This Row],[Comisión 10%]]-VENTAS[[#This Row],[Costo SIN Comision]]</f>
        <v>6.7720588235294095</v>
      </c>
      <c r="M1027" s="6"/>
    </row>
    <row r="1028" spans="1:13" ht="14" x14ac:dyDescent="0.15">
      <c r="A1028" s="23">
        <v>45479</v>
      </c>
      <c r="D1028" s="4" t="s">
        <v>2045</v>
      </c>
      <c r="E1028" s="4" t="s">
        <v>779</v>
      </c>
      <c r="F1028" s="2" t="str">
        <f>IFERROR(VLOOKUP(VENTAS[[#This Row],[Código del producto Vendido]],STOCK[],5,FALSE),"-")</f>
        <v>Vestido con cordón de ajuste</v>
      </c>
      <c r="G1028" s="2">
        <v>1</v>
      </c>
      <c r="H1028" s="6">
        <v>19</v>
      </c>
      <c r="I1028" s="6">
        <f>VENTAS[[#This Row],[Cantidad]]*VENTAS[[#This Row],[Precio Venta]]</f>
        <v>19</v>
      </c>
      <c r="J1028" s="6">
        <f>IF(VENTAS[[#This Row],[Nombre del Gestor]]&gt;1,  VENTAS[[#This Row],[Total]]*10%, 0)</f>
        <v>1.9000000000000001</v>
      </c>
      <c r="K1028" s="6">
        <f>IFERROR(VLOOKUP(VENTAS[[#This Row],[Código del producto Vendido]],STOCK[],16,FALSE)*VENTAS[[#This Row],[Cantidad]] + VLOOKUP(VENTAS[[#This Row],[Código del producto Vendido]],STOCK[],19,FALSE)*VENTAS[[#This Row],[Cantidad]],VENTAS[[#This Row],[Total]])</f>
        <v>12.944444444444445</v>
      </c>
      <c r="L1028" s="6">
        <f>VENTAS[[#This Row],[Total]]-VENTAS[[#This Row],[Comisión 10%]]-VENTAS[[#This Row],[Costo SIN Comision]]</f>
        <v>4.1555555555555568</v>
      </c>
      <c r="M1028" s="6"/>
    </row>
    <row r="1029" spans="1:13" ht="14" x14ac:dyDescent="0.15">
      <c r="A1029" s="23">
        <v>45482</v>
      </c>
      <c r="D1029" s="4" t="s">
        <v>2606</v>
      </c>
      <c r="E1029" s="4" t="s">
        <v>662</v>
      </c>
      <c r="F1029" s="2" t="str">
        <f>IFERROR(VLOOKUP(VENTAS[[#This Row],[Código del producto Vendido]],STOCK[],5,FALSE),"-")</f>
        <v xml:space="preserve"> Body de encaje</v>
      </c>
      <c r="G1029" s="2">
        <v>1</v>
      </c>
      <c r="H1029" s="6">
        <v>8</v>
      </c>
      <c r="I1029" s="6">
        <f>VENTAS[[#This Row],[Cantidad]]*VENTAS[[#This Row],[Precio Venta]]</f>
        <v>8</v>
      </c>
      <c r="J1029" s="6">
        <f>IF(VENTAS[[#This Row],[Nombre del Gestor]]&gt;1,  VENTAS[[#This Row],[Total]]*10%, 0)</f>
        <v>0.8</v>
      </c>
      <c r="K1029" s="6">
        <f>IFERROR(VLOOKUP(VENTAS[[#This Row],[Código del producto Vendido]],STOCK[],16,FALSE)*VENTAS[[#This Row],[Cantidad]] + VLOOKUP(VENTAS[[#This Row],[Código del producto Vendido]],STOCK[],19,FALSE)*VENTAS[[#This Row],[Cantidad]],VENTAS[[#This Row],[Total]])</f>
        <v>4.7666666666666666</v>
      </c>
      <c r="L1029" s="6">
        <f>VENTAS[[#This Row],[Total]]-VENTAS[[#This Row],[Comisión 10%]]-VENTAS[[#This Row],[Costo SIN Comision]]</f>
        <v>2.4333333333333336</v>
      </c>
      <c r="M1029" s="6"/>
    </row>
    <row r="1030" spans="1:13" ht="14" x14ac:dyDescent="0.15">
      <c r="A1030" s="23">
        <v>45479</v>
      </c>
      <c r="D1030" s="4" t="s">
        <v>2045</v>
      </c>
      <c r="E1030" s="4" t="s">
        <v>650</v>
      </c>
      <c r="F1030" s="2" t="str">
        <f>IFERROR(VLOOKUP(VENTAS[[#This Row],[Código del producto Vendido]],STOCK[],5,FALSE),"-")</f>
        <v>Vestido ajustado de titrantes finos</v>
      </c>
      <c r="G1030" s="2">
        <v>1</v>
      </c>
      <c r="H1030" s="6">
        <v>22</v>
      </c>
      <c r="I1030" s="6">
        <f>VENTAS[[#This Row],[Cantidad]]*VENTAS[[#This Row],[Precio Venta]]</f>
        <v>22</v>
      </c>
      <c r="J1030" s="6">
        <f>IF(VENTAS[[#This Row],[Nombre del Gestor]]&gt;1,  VENTAS[[#This Row],[Total]]*10%, 0)</f>
        <v>2.2000000000000002</v>
      </c>
      <c r="K1030" s="6">
        <f>IFERROR(VLOOKUP(VENTAS[[#This Row],[Código del producto Vendido]],STOCK[],16,FALSE)*VENTAS[[#This Row],[Cantidad]] + VLOOKUP(VENTAS[[#This Row],[Código del producto Vendido]],STOCK[],19,FALSE)*VENTAS[[#This Row],[Cantidad]],VENTAS[[#This Row],[Total]])</f>
        <v>13.111111111111111</v>
      </c>
      <c r="L1030" s="6">
        <f>VENTAS[[#This Row],[Total]]-VENTAS[[#This Row],[Comisión 10%]]-VENTAS[[#This Row],[Costo SIN Comision]]</f>
        <v>6.68888888888889</v>
      </c>
      <c r="M1030" s="6"/>
    </row>
    <row r="1031" spans="1:13" ht="14" x14ac:dyDescent="0.15">
      <c r="A1031" s="23">
        <v>45479</v>
      </c>
      <c r="D1031" s="4" t="s">
        <v>2045</v>
      </c>
      <c r="E1031" s="4" t="s">
        <v>1827</v>
      </c>
      <c r="F1031" s="2" t="str">
        <f>IFERROR(VLOOKUP(VENTAS[[#This Row],[Código del producto Vendido]],STOCK[],5,FALSE),"-")</f>
        <v>Crossbody Bag Negro Lacado</v>
      </c>
      <c r="G1031" s="2">
        <v>1</v>
      </c>
      <c r="H1031" s="5">
        <v>20</v>
      </c>
      <c r="I1031" s="6">
        <f>VENTAS[[#This Row],[Cantidad]]*VENTAS[[#This Row],[Precio Venta]]</f>
        <v>20</v>
      </c>
      <c r="J1031" s="6">
        <f>IF(VENTAS[[#This Row],[Nombre del Gestor]]&gt;1,  VENTAS[[#This Row],[Total]]*10%, 0)</f>
        <v>2</v>
      </c>
      <c r="K1031" s="6">
        <f>IFERROR(VLOOKUP(VENTAS[[#This Row],[Código del producto Vendido]],STOCK[],16,FALSE)*VENTAS[[#This Row],[Cantidad]] + VLOOKUP(VENTAS[[#This Row],[Código del producto Vendido]],STOCK[],19,FALSE)*VENTAS[[#This Row],[Cantidad]],VENTAS[[#This Row],[Total]])</f>
        <v>10.790000000000001</v>
      </c>
      <c r="L1031" s="6">
        <f>VENTAS[[#This Row],[Total]]-VENTAS[[#This Row],[Comisión 10%]]-VENTAS[[#This Row],[Costo SIN Comision]]</f>
        <v>7.2099999999999991</v>
      </c>
      <c r="M1031" s="6"/>
    </row>
    <row r="1032" spans="1:13" ht="14" x14ac:dyDescent="0.15">
      <c r="A1032" s="23">
        <v>45478</v>
      </c>
      <c r="D1032" s="4" t="s">
        <v>2045</v>
      </c>
      <c r="E1032" s="4" t="s">
        <v>576</v>
      </c>
      <c r="F1032" s="2" t="str">
        <f>IFERROR(VLOOKUP(VENTAS[[#This Row],[Código del producto Vendido]],STOCK[],5,FALSE),"-")</f>
        <v>Bikini elegante con herrajes color negro</v>
      </c>
      <c r="G1032" s="2">
        <v>1</v>
      </c>
      <c r="H1032" s="6">
        <v>18</v>
      </c>
      <c r="I1032" s="6">
        <f>VENTAS[[#This Row],[Cantidad]]*VENTAS[[#This Row],[Precio Venta]]</f>
        <v>18</v>
      </c>
      <c r="J1032" s="6">
        <f>IF(VENTAS[[#This Row],[Nombre del Gestor]]&gt;1,  VENTAS[[#This Row],[Total]]*10%, 0)</f>
        <v>1.8</v>
      </c>
      <c r="K1032" s="6">
        <f>IFERROR(VLOOKUP(VENTAS[[#This Row],[Código del producto Vendido]],STOCK[],16,FALSE)*VENTAS[[#This Row],[Cantidad]] + VLOOKUP(VENTAS[[#This Row],[Código del producto Vendido]],STOCK[],19,FALSE)*VENTAS[[#This Row],[Cantidad]],VENTAS[[#This Row],[Total]])</f>
        <v>12.419444444444444</v>
      </c>
      <c r="L1032" s="6">
        <f>VENTAS[[#This Row],[Total]]-VENTAS[[#This Row],[Comisión 10%]]-VENTAS[[#This Row],[Costo SIN Comision]]</f>
        <v>3.780555555555555</v>
      </c>
      <c r="M1032" s="6"/>
    </row>
    <row r="1033" spans="1:13" ht="14" x14ac:dyDescent="0.15">
      <c r="A1033" s="23">
        <v>45477</v>
      </c>
      <c r="D1033" s="4" t="s">
        <v>2045</v>
      </c>
      <c r="E1033" s="4" t="s">
        <v>804</v>
      </c>
      <c r="F1033" s="2" t="str">
        <f>IFERROR(VLOOKUP(VENTAS[[#This Row],[Código del producto Vendido]],STOCK[],5,FALSE),"-")</f>
        <v>Top Negro en tela de algodón</v>
      </c>
      <c r="G1033" s="2">
        <v>1</v>
      </c>
      <c r="H1033" s="6">
        <v>10</v>
      </c>
      <c r="I1033" s="6">
        <f>VENTAS[[#This Row],[Cantidad]]*VENTAS[[#This Row],[Precio Venta]]</f>
        <v>10</v>
      </c>
      <c r="J1033" s="6">
        <f>IF(VENTAS[[#This Row],[Nombre del Gestor]]&gt;1,  VENTAS[[#This Row],[Total]]*10%, 0)</f>
        <v>1</v>
      </c>
      <c r="K1033" s="6">
        <f>IFERROR(VLOOKUP(VENTAS[[#This Row],[Código del producto Vendido]],STOCK[],16,FALSE)*VENTAS[[#This Row],[Cantidad]] + VLOOKUP(VENTAS[[#This Row],[Código del producto Vendido]],STOCK[],19,FALSE)*VENTAS[[#This Row],[Cantidad]],VENTAS[[#This Row],[Total]])</f>
        <v>6.0555555555555554</v>
      </c>
      <c r="L1033" s="6">
        <f>VENTAS[[#This Row],[Total]]-VENTAS[[#This Row],[Comisión 10%]]-VENTAS[[#This Row],[Costo SIN Comision]]</f>
        <v>2.9444444444444446</v>
      </c>
      <c r="M1033" s="6"/>
    </row>
    <row r="1034" spans="1:13" ht="14" x14ac:dyDescent="0.15">
      <c r="A1034" s="23">
        <v>45477</v>
      </c>
      <c r="D1034" s="4" t="s">
        <v>2045</v>
      </c>
      <c r="E1034" s="4" t="s">
        <v>1250</v>
      </c>
      <c r="F1034" s="2" t="str">
        <f>IFERROR(VLOOKUP(VENTAS[[#This Row],[Código del producto Vendido]],STOCK[],5,FALSE),"-")</f>
        <v>Pantaloneta con abertura y bolsillos</v>
      </c>
      <c r="G1034" s="2">
        <v>1</v>
      </c>
      <c r="H1034" s="6">
        <v>23</v>
      </c>
      <c r="I1034" s="6">
        <f>VENTAS[[#This Row],[Cantidad]]*VENTAS[[#This Row],[Precio Venta]]</f>
        <v>23</v>
      </c>
      <c r="J1034" s="6">
        <f>IF(VENTAS[[#This Row],[Nombre del Gestor]]&gt;1,  VENTAS[[#This Row],[Total]]*10%, 0)</f>
        <v>2.3000000000000003</v>
      </c>
      <c r="K1034" s="6">
        <f>IFERROR(VLOOKUP(VENTAS[[#This Row],[Código del producto Vendido]],STOCK[],16,FALSE)*VENTAS[[#This Row],[Cantidad]] + VLOOKUP(VENTAS[[#This Row],[Código del producto Vendido]],STOCK[],19,FALSE)*VENTAS[[#This Row],[Cantidad]],VENTAS[[#This Row],[Total]])</f>
        <v>14.22</v>
      </c>
      <c r="L1034" s="6">
        <f>VENTAS[[#This Row],[Total]]-VENTAS[[#This Row],[Comisión 10%]]-VENTAS[[#This Row],[Costo SIN Comision]]</f>
        <v>6.4799999999999986</v>
      </c>
      <c r="M1034" s="6"/>
    </row>
    <row r="1035" spans="1:13" ht="14" x14ac:dyDescent="0.15">
      <c r="A1035" s="23">
        <v>45477</v>
      </c>
      <c r="D1035" s="4" t="s">
        <v>2045</v>
      </c>
      <c r="E1035" s="4" t="s">
        <v>2600</v>
      </c>
      <c r="F1035" s="2" t="str">
        <f>IFERROR(VLOOKUP(VENTAS[[#This Row],[Código del producto Vendido]],STOCK[],5,FALSE),"-")</f>
        <v>Pullover Dazy cuello redondo Blanco</v>
      </c>
      <c r="G1035" s="2">
        <v>1</v>
      </c>
      <c r="H1035" s="6">
        <v>13</v>
      </c>
      <c r="I1035" s="6">
        <f>VENTAS[[#This Row],[Cantidad]]*VENTAS[[#This Row],[Precio Venta]]</f>
        <v>13</v>
      </c>
      <c r="J1035" s="6">
        <f>IF(VENTAS[[#This Row],[Nombre del Gestor]]&gt;1,  VENTAS[[#This Row],[Total]]*10%, 0)</f>
        <v>1.3</v>
      </c>
      <c r="K1035" s="6">
        <f>IFERROR(VLOOKUP(VENTAS[[#This Row],[Código del producto Vendido]],STOCK[],16,FALSE)*VENTAS[[#This Row],[Cantidad]] + VLOOKUP(VENTAS[[#This Row],[Código del producto Vendido]],STOCK[],19,FALSE)*VENTAS[[#This Row],[Cantidad]],VENTAS[[#This Row],[Total]])</f>
        <v>8.61</v>
      </c>
      <c r="L1035" s="6">
        <f>VENTAS[[#This Row],[Total]]-VENTAS[[#This Row],[Comisión 10%]]-VENTAS[[#This Row],[Costo SIN Comision]]</f>
        <v>3.09</v>
      </c>
      <c r="M1035" s="6"/>
    </row>
    <row r="1036" spans="1:13" ht="14" x14ac:dyDescent="0.15">
      <c r="A1036" s="23">
        <v>45477</v>
      </c>
      <c r="D1036" s="4" t="s">
        <v>2045</v>
      </c>
      <c r="E1036" s="4" t="s">
        <v>1012</v>
      </c>
      <c r="F1036" s="2" t="str">
        <f>IFERROR(VLOOKUP(VENTAS[[#This Row],[Código del producto Vendido]],STOCK[],5,FALSE),"-")</f>
        <v>Vestido camisero con estampado y cinturón </v>
      </c>
      <c r="G1036" s="2">
        <v>1</v>
      </c>
      <c r="H1036" s="6">
        <v>28</v>
      </c>
      <c r="I1036" s="6">
        <f>VENTAS[[#This Row],[Cantidad]]*VENTAS[[#This Row],[Precio Venta]]</f>
        <v>28</v>
      </c>
      <c r="J1036" s="6">
        <f>IF(VENTAS[[#This Row],[Nombre del Gestor]]&gt;1,  VENTAS[[#This Row],[Total]]*10%, 0)</f>
        <v>2.8000000000000003</v>
      </c>
      <c r="K1036" s="6">
        <f>IFERROR(VLOOKUP(VENTAS[[#This Row],[Código del producto Vendido]],STOCK[],16,FALSE)*VENTAS[[#This Row],[Cantidad]] + VLOOKUP(VENTAS[[#This Row],[Código del producto Vendido]],STOCK[],19,FALSE)*VENTAS[[#This Row],[Cantidad]],VENTAS[[#This Row],[Total]])</f>
        <v>17.649999999999999</v>
      </c>
      <c r="L1036" s="6">
        <f>VENTAS[[#This Row],[Total]]-VENTAS[[#This Row],[Comisión 10%]]-VENTAS[[#This Row],[Costo SIN Comision]]</f>
        <v>7.5500000000000007</v>
      </c>
      <c r="M1036" s="6"/>
    </row>
    <row r="1037" spans="1:13" ht="14" x14ac:dyDescent="0.15">
      <c r="A1037" s="23">
        <v>45476</v>
      </c>
      <c r="D1037" s="4" t="s">
        <v>2045</v>
      </c>
      <c r="E1037" s="4" t="s">
        <v>2600</v>
      </c>
      <c r="F1037" s="2" t="str">
        <f>IFERROR(VLOOKUP(VENTAS[[#This Row],[Código del producto Vendido]],STOCK[],5,FALSE),"-")</f>
        <v>Pullover Dazy cuello redondo Blanco</v>
      </c>
      <c r="G1037" s="2">
        <v>1</v>
      </c>
      <c r="H1037" s="6">
        <v>13</v>
      </c>
      <c r="I1037" s="6">
        <f>VENTAS[[#This Row],[Cantidad]]*VENTAS[[#This Row],[Precio Venta]]</f>
        <v>13</v>
      </c>
      <c r="J1037" s="6">
        <f>IF(VENTAS[[#This Row],[Nombre del Gestor]]&gt;1,  VENTAS[[#This Row],[Total]]*10%, 0)</f>
        <v>1.3</v>
      </c>
      <c r="K1037" s="6">
        <f>IFERROR(VLOOKUP(VENTAS[[#This Row],[Código del producto Vendido]],STOCK[],16,FALSE)*VENTAS[[#This Row],[Cantidad]] + VLOOKUP(VENTAS[[#This Row],[Código del producto Vendido]],STOCK[],19,FALSE)*VENTAS[[#This Row],[Cantidad]],VENTAS[[#This Row],[Total]])</f>
        <v>8.61</v>
      </c>
      <c r="L1037" s="6">
        <f>VENTAS[[#This Row],[Total]]-VENTAS[[#This Row],[Comisión 10%]]-VENTAS[[#This Row],[Costo SIN Comision]]</f>
        <v>3.09</v>
      </c>
      <c r="M1037" s="6"/>
    </row>
    <row r="1038" spans="1:13" ht="14" x14ac:dyDescent="0.15">
      <c r="A1038" s="23">
        <v>45476</v>
      </c>
      <c r="D1038" s="4" t="s">
        <v>2045</v>
      </c>
      <c r="E1038" s="4" t="s">
        <v>1047</v>
      </c>
      <c r="F1038" s="2" t="str">
        <f>IFERROR(VLOOKUP(VENTAS[[#This Row],[Código del producto Vendido]],STOCK[],5,FALSE),"-")</f>
        <v>Pullover negro cuello redondo</v>
      </c>
      <c r="G1038" s="2">
        <v>1</v>
      </c>
      <c r="H1038" s="6">
        <v>13</v>
      </c>
      <c r="I1038" s="6">
        <f>VENTAS[[#This Row],[Cantidad]]*VENTAS[[#This Row],[Precio Venta]]</f>
        <v>13</v>
      </c>
      <c r="J1038" s="6">
        <f>IF(VENTAS[[#This Row],[Nombre del Gestor]]&gt;1,  VENTAS[[#This Row],[Total]]*10%, 0)</f>
        <v>1.3</v>
      </c>
      <c r="K1038" s="6">
        <f>IFERROR(VLOOKUP(VENTAS[[#This Row],[Código del producto Vendido]],STOCK[],16,FALSE)*VENTAS[[#This Row],[Cantidad]] + VLOOKUP(VENTAS[[#This Row],[Código del producto Vendido]],STOCK[],19,FALSE)*VENTAS[[#This Row],[Cantidad]],VENTAS[[#This Row],[Total]])</f>
        <v>8.5300000000000011</v>
      </c>
      <c r="L1038" s="6">
        <f>VENTAS[[#This Row],[Total]]-VENTAS[[#This Row],[Comisión 10%]]-VENTAS[[#This Row],[Costo SIN Comision]]</f>
        <v>3.1699999999999982</v>
      </c>
      <c r="M1038" s="6"/>
    </row>
    <row r="1039" spans="1:13" ht="14" x14ac:dyDescent="0.15">
      <c r="A1039" s="23">
        <v>45476</v>
      </c>
      <c r="D1039" s="4" t="s">
        <v>2045</v>
      </c>
      <c r="E1039" s="4" t="s">
        <v>2390</v>
      </c>
      <c r="F1039" s="2" t="str">
        <f>IFERROR(VLOOKUP(VENTAS[[#This Row],[Código del producto Vendido]],STOCK[],5,FALSE),"-")</f>
        <v>Falda Bohemia de mezclilla de cintura alta con detalles de botón</v>
      </c>
      <c r="G1039" s="2">
        <v>1</v>
      </c>
      <c r="H1039" s="6">
        <v>30</v>
      </c>
      <c r="I1039" s="6">
        <f>VENTAS[[#This Row],[Cantidad]]*VENTAS[[#This Row],[Precio Venta]]</f>
        <v>30</v>
      </c>
      <c r="J1039" s="6">
        <f>IF(VENTAS[[#This Row],[Nombre del Gestor]]&gt;1,  VENTAS[[#This Row],[Total]]*10%, 0)</f>
        <v>3</v>
      </c>
      <c r="K1039" s="6">
        <f>IFERROR(VLOOKUP(VENTAS[[#This Row],[Código del producto Vendido]],STOCK[],16,FALSE)*VENTAS[[#This Row],[Cantidad]] + VLOOKUP(VENTAS[[#This Row],[Código del producto Vendido]],STOCK[],19,FALSE)*VENTAS[[#This Row],[Cantidad]],VENTAS[[#This Row],[Total]])</f>
        <v>7.05</v>
      </c>
      <c r="L1039" s="6">
        <f>VENTAS[[#This Row],[Total]]-VENTAS[[#This Row],[Comisión 10%]]-VENTAS[[#This Row],[Costo SIN Comision]]</f>
        <v>19.95</v>
      </c>
      <c r="M1039" s="6"/>
    </row>
    <row r="1040" spans="1:13" ht="14" x14ac:dyDescent="0.15">
      <c r="A1040" s="23">
        <v>45476</v>
      </c>
      <c r="C1040" s="4" t="s">
        <v>237</v>
      </c>
      <c r="D1040" s="4" t="s">
        <v>2599</v>
      </c>
      <c r="E1040" s="4" t="s">
        <v>1460</v>
      </c>
      <c r="F1040" s="2" t="str">
        <f>IFERROR(VLOOKUP(VENTAS[[#This Row],[Código del producto Vendido]],STOCK[],5,FALSE),"-")</f>
        <v>Mono elegante con mangas de vuelo</v>
      </c>
      <c r="G1040" s="2">
        <v>1</v>
      </c>
      <c r="H1040" s="6">
        <v>30</v>
      </c>
      <c r="I1040" s="6">
        <f>VENTAS[[#This Row],[Cantidad]]*VENTAS[[#This Row],[Precio Venta]]</f>
        <v>30</v>
      </c>
      <c r="J1040" s="6">
        <f>IF(VENTAS[[#This Row],[Nombre del Gestor]]&gt;1,  VENTAS[[#This Row],[Total]]*10%, 0)</f>
        <v>3</v>
      </c>
      <c r="K1040" s="6">
        <f>IFERROR(VLOOKUP(VENTAS[[#This Row],[Código del producto Vendido]],STOCK[],16,FALSE)*VENTAS[[#This Row],[Cantidad]] + VLOOKUP(VENTAS[[#This Row],[Código del producto Vendido]],STOCK[],19,FALSE)*VENTAS[[#This Row],[Cantidad]],VENTAS[[#This Row],[Total]])</f>
        <v>17.8</v>
      </c>
      <c r="L1040" s="6">
        <f>VENTAS[[#This Row],[Total]]-VENTAS[[#This Row],[Comisión 10%]]-VENTAS[[#This Row],[Costo SIN Comision]]</f>
        <v>9.1999999999999993</v>
      </c>
      <c r="M1040" s="6"/>
    </row>
    <row r="1041" spans="1:13" ht="14" x14ac:dyDescent="0.15">
      <c r="A1041" s="23">
        <v>45476</v>
      </c>
      <c r="C1041" s="4" t="s">
        <v>2634</v>
      </c>
      <c r="D1041" s="4" t="s">
        <v>2599</v>
      </c>
      <c r="E1041" s="4" t="s">
        <v>2586</v>
      </c>
      <c r="F1041" s="2" t="str">
        <f>IFERROR(VLOOKUP(VENTAS[[#This Row],[Código del producto Vendido]],STOCK[],5,FALSE),"-")</f>
        <v>Cinturón básico grueso Camel</v>
      </c>
      <c r="G1041" s="2">
        <v>1</v>
      </c>
      <c r="H1041" s="6">
        <v>10</v>
      </c>
      <c r="I1041" s="6">
        <f>VENTAS[[#This Row],[Cantidad]]*VENTAS[[#This Row],[Precio Venta]]</f>
        <v>10</v>
      </c>
      <c r="J1041" s="6">
        <f>IF(VENTAS[[#This Row],[Nombre del Gestor]]&gt;1,  VENTAS[[#This Row],[Total]]*10%, 0)</f>
        <v>1</v>
      </c>
      <c r="K1041" s="6">
        <f>IFERROR(VLOOKUP(VENTAS[[#This Row],[Código del producto Vendido]],STOCK[],16,FALSE)*VENTAS[[#This Row],[Cantidad]] + VLOOKUP(VENTAS[[#This Row],[Código del producto Vendido]],STOCK[],19,FALSE)*VENTAS[[#This Row],[Cantidad]],VENTAS[[#This Row],[Total]])</f>
        <v>3.7647058823529411</v>
      </c>
      <c r="L1041" s="6">
        <f>VENTAS[[#This Row],[Total]]-VENTAS[[#This Row],[Comisión 10%]]-VENTAS[[#This Row],[Costo SIN Comision]]</f>
        <v>5.2352941176470589</v>
      </c>
      <c r="M1041" s="6"/>
    </row>
    <row r="1042" spans="1:13" ht="14" x14ac:dyDescent="0.15">
      <c r="A1042" s="23">
        <v>45480</v>
      </c>
      <c r="D1042" s="4" t="s">
        <v>2045</v>
      </c>
      <c r="E1042" s="4" t="s">
        <v>1114</v>
      </c>
      <c r="F1042" s="2" t="str">
        <f>IFERROR(VLOOKUP(VENTAS[[#This Row],[Código del producto Vendido]],STOCK[],5,FALSE),"-")</f>
        <v>Blazer Carmelita oscuro (hacer foto)</v>
      </c>
      <c r="G1042" s="2">
        <v>1</v>
      </c>
      <c r="H1042" s="6">
        <v>40</v>
      </c>
      <c r="I1042" s="6">
        <f>VENTAS[[#This Row],[Cantidad]]*VENTAS[[#This Row],[Precio Venta]]</f>
        <v>40</v>
      </c>
      <c r="J1042" s="6">
        <f>IF(VENTAS[[#This Row],[Nombre del Gestor]]&gt;1,  VENTAS[[#This Row],[Total]]*10%, 0)</f>
        <v>4</v>
      </c>
      <c r="K1042" s="6">
        <f>IFERROR(VLOOKUP(VENTAS[[#This Row],[Código del producto Vendido]],STOCK[],16,FALSE)*VENTAS[[#This Row],[Cantidad]] + VLOOKUP(VENTAS[[#This Row],[Código del producto Vendido]],STOCK[],19,FALSE)*VENTAS[[#This Row],[Cantidad]],VENTAS[[#This Row],[Total]])</f>
        <v>24.75</v>
      </c>
      <c r="L1042" s="6">
        <f>VENTAS[[#This Row],[Total]]-VENTAS[[#This Row],[Comisión 10%]]-VENTAS[[#This Row],[Costo SIN Comision]]</f>
        <v>11.25</v>
      </c>
      <c r="M1042" s="6"/>
    </row>
    <row r="1043" spans="1:13" ht="14" x14ac:dyDescent="0.15">
      <c r="A1043" s="23">
        <v>45480</v>
      </c>
      <c r="D1043" s="4" t="s">
        <v>2045</v>
      </c>
      <c r="E1043" s="4" t="s">
        <v>1834</v>
      </c>
      <c r="F1043" s="2" t="str">
        <f>IFERROR(VLOOKUP(VENTAS[[#This Row],[Código del producto Vendido]],STOCK[],5,FALSE),"-")</f>
        <v>Blazer entallado</v>
      </c>
      <c r="G1043" s="2">
        <v>1</v>
      </c>
      <c r="H1043" s="6">
        <v>40</v>
      </c>
      <c r="I1043" s="6">
        <f>VENTAS[[#This Row],[Cantidad]]*VENTAS[[#This Row],[Precio Venta]]</f>
        <v>40</v>
      </c>
      <c r="J1043" s="6">
        <f>IF(VENTAS[[#This Row],[Nombre del Gestor]]&gt;1,  VENTAS[[#This Row],[Total]]*10%, 0)</f>
        <v>4</v>
      </c>
      <c r="K1043" s="6">
        <f>IFERROR(VLOOKUP(VENTAS[[#This Row],[Código del producto Vendido]],STOCK[],16,FALSE)*VENTAS[[#This Row],[Cantidad]] + VLOOKUP(VENTAS[[#This Row],[Código del producto Vendido]],STOCK[],19,FALSE)*VENTAS[[#This Row],[Cantidad]],VENTAS[[#This Row],[Total]])</f>
        <v>24.29</v>
      </c>
      <c r="L1043" s="6">
        <f>VENTAS[[#This Row],[Total]]-VENTAS[[#This Row],[Comisión 10%]]-VENTAS[[#This Row],[Costo SIN Comision]]</f>
        <v>11.71</v>
      </c>
      <c r="M1043" s="6"/>
    </row>
    <row r="1044" spans="1:13" ht="14" x14ac:dyDescent="0.15">
      <c r="A1044" s="23">
        <v>45480</v>
      </c>
      <c r="D1044" s="4" t="s">
        <v>2045</v>
      </c>
      <c r="E1044" s="4" t="s">
        <v>749</v>
      </c>
      <c r="F1044" s="2" t="str">
        <f>IFERROR(VLOOKUP(VENTAS[[#This Row],[Código del producto Vendido]],STOCK[],5,FALSE),"-")</f>
        <v>Vestido vaporoso</v>
      </c>
      <c r="G1044" s="2">
        <v>1</v>
      </c>
      <c r="H1044" s="6">
        <v>17</v>
      </c>
      <c r="I1044" s="6">
        <f>VENTAS[[#This Row],[Cantidad]]*VENTAS[[#This Row],[Precio Venta]]</f>
        <v>17</v>
      </c>
      <c r="J1044" s="6">
        <f>IF(VENTAS[[#This Row],[Nombre del Gestor]]&gt;1,  VENTAS[[#This Row],[Total]]*10%, 0)</f>
        <v>1.7000000000000002</v>
      </c>
      <c r="K1044" s="6">
        <f>IFERROR(VLOOKUP(VENTAS[[#This Row],[Código del producto Vendido]],STOCK[],16,FALSE)*VENTAS[[#This Row],[Cantidad]] + VLOOKUP(VENTAS[[#This Row],[Código del producto Vendido]],STOCK[],19,FALSE)*VENTAS[[#This Row],[Cantidad]],VENTAS[[#This Row],[Total]])</f>
        <v>10.722222222222221</v>
      </c>
      <c r="L1044" s="6">
        <f>VENTAS[[#This Row],[Total]]-VENTAS[[#This Row],[Comisión 10%]]-VENTAS[[#This Row],[Costo SIN Comision]]</f>
        <v>4.5777777777777793</v>
      </c>
      <c r="M1044" s="6"/>
    </row>
    <row r="1045" spans="1:13" ht="14" x14ac:dyDescent="0.15">
      <c r="A1045" s="23">
        <v>45476</v>
      </c>
      <c r="D1045" s="4" t="s">
        <v>2599</v>
      </c>
      <c r="E1045" s="4" t="s">
        <v>2466</v>
      </c>
      <c r="F1045" s="2" t="str">
        <f>IFERROR(VLOOKUP(VENTAS[[#This Row],[Código del producto Vendido]],STOCK[],5,FALSE),"-")</f>
        <v>Espejuelos rectangulares unisex</v>
      </c>
      <c r="G1045" s="2">
        <v>1</v>
      </c>
      <c r="H1045" s="6">
        <v>10</v>
      </c>
      <c r="I1045" s="6">
        <f>VENTAS[[#This Row],[Cantidad]]*VENTAS[[#This Row],[Precio Venta]]</f>
        <v>10</v>
      </c>
      <c r="J1045" s="6">
        <f>IF(VENTAS[[#This Row],[Nombre del Gestor]]&gt;1,  VENTAS[[#This Row],[Total]]*10%, 0)</f>
        <v>1</v>
      </c>
      <c r="K1045" s="6">
        <f>IFERROR(VLOOKUP(VENTAS[[#This Row],[Código del producto Vendido]],STOCK[],16,FALSE)*VENTAS[[#This Row],[Cantidad]] + VLOOKUP(VENTAS[[#This Row],[Código del producto Vendido]],STOCK[],19,FALSE)*VENTAS[[#This Row],[Cantidad]],VENTAS[[#This Row],[Total]])</f>
        <v>6.3312499999999998</v>
      </c>
      <c r="L1045" s="6">
        <f>VENTAS[[#This Row],[Total]]-VENTAS[[#This Row],[Comisión 10%]]-VENTAS[[#This Row],[Costo SIN Comision]]</f>
        <v>2.6687500000000002</v>
      </c>
      <c r="M1045" s="6"/>
    </row>
    <row r="1046" spans="1:13" ht="14" x14ac:dyDescent="0.15">
      <c r="A1046" s="23">
        <v>45476</v>
      </c>
      <c r="D1046" s="4" t="s">
        <v>2599</v>
      </c>
      <c r="E1046" s="4" t="s">
        <v>604</v>
      </c>
      <c r="F1046" s="2" t="str">
        <f>IFERROR(VLOOKUP(VENTAS[[#This Row],[Código del producto Vendido]],STOCK[],5,FALSE),"-")</f>
        <v>Vestido moca ajustado</v>
      </c>
      <c r="G1046" s="2">
        <v>1</v>
      </c>
      <c r="H1046" s="6">
        <v>18</v>
      </c>
      <c r="I1046" s="6">
        <f>VENTAS[[#This Row],[Cantidad]]*VENTAS[[#This Row],[Precio Venta]]</f>
        <v>18</v>
      </c>
      <c r="J1046" s="6">
        <f>IF(VENTAS[[#This Row],[Nombre del Gestor]]&gt;1,  VENTAS[[#This Row],[Total]]*10%, 0)</f>
        <v>1.8</v>
      </c>
      <c r="K1046" s="6">
        <f>IFERROR(VLOOKUP(VENTAS[[#This Row],[Código del producto Vendido]],STOCK[],16,FALSE)*VENTAS[[#This Row],[Cantidad]] + VLOOKUP(VENTAS[[#This Row],[Código del producto Vendido]],STOCK[],19,FALSE)*VENTAS[[#This Row],[Cantidad]],VENTAS[[#This Row],[Total]])</f>
        <v>12.515555555555554</v>
      </c>
      <c r="L1046" s="6">
        <f>VENTAS[[#This Row],[Total]]-VENTAS[[#This Row],[Comisión 10%]]-VENTAS[[#This Row],[Costo SIN Comision]]</f>
        <v>3.6844444444444449</v>
      </c>
      <c r="M1046" s="6"/>
    </row>
    <row r="1047" spans="1:13" ht="14" x14ac:dyDescent="0.15">
      <c r="A1047" s="23">
        <v>45479</v>
      </c>
      <c r="D1047" s="4" t="s">
        <v>2599</v>
      </c>
      <c r="E1047" s="4" t="s">
        <v>2469</v>
      </c>
      <c r="F1047" s="2" t="str">
        <f>IFERROR(VLOOKUP(VENTAS[[#This Row],[Código del producto Vendido]],STOCK[],5,FALSE),"-")</f>
        <v>Sombrero de protección Verano fashionista</v>
      </c>
      <c r="G1047" s="2">
        <v>1</v>
      </c>
      <c r="H1047" s="6">
        <v>15</v>
      </c>
      <c r="I1047" s="6">
        <f>VENTAS[[#This Row],[Cantidad]]*VENTAS[[#This Row],[Precio Venta]]</f>
        <v>15</v>
      </c>
      <c r="J1047" s="6">
        <f>IF(VENTAS[[#This Row],[Nombre del Gestor]]&gt;1,  VENTAS[[#This Row],[Total]]*10%, 0)</f>
        <v>1.5</v>
      </c>
      <c r="K1047" s="6">
        <f>IFERROR(VLOOKUP(VENTAS[[#This Row],[Código del producto Vendido]],STOCK[],16,FALSE)*VENTAS[[#This Row],[Cantidad]] + VLOOKUP(VENTAS[[#This Row],[Código del producto Vendido]],STOCK[],19,FALSE)*VENTAS[[#This Row],[Cantidad]],VENTAS[[#This Row],[Total]])</f>
        <v>8.551874999999999</v>
      </c>
      <c r="L1047" s="6">
        <f>VENTAS[[#This Row],[Total]]-VENTAS[[#This Row],[Comisión 10%]]-VENTAS[[#This Row],[Costo SIN Comision]]</f>
        <v>4.948125000000001</v>
      </c>
      <c r="M1047" s="6"/>
    </row>
    <row r="1048" spans="1:13" ht="14" x14ac:dyDescent="0.15">
      <c r="A1048" s="23">
        <v>45478</v>
      </c>
      <c r="D1048" s="4" t="s">
        <v>2606</v>
      </c>
      <c r="E1048" s="4" t="s">
        <v>1250</v>
      </c>
      <c r="F1048" s="2" t="str">
        <f>IFERROR(VLOOKUP(VENTAS[[#This Row],[Código del producto Vendido]],STOCK[],5,FALSE),"-")</f>
        <v>Pantaloneta con abertura y bolsillos</v>
      </c>
      <c r="G1048" s="2">
        <v>1</v>
      </c>
      <c r="H1048" s="6">
        <v>23</v>
      </c>
      <c r="I1048" s="6">
        <f>VENTAS[[#This Row],[Cantidad]]*VENTAS[[#This Row],[Precio Venta]]</f>
        <v>23</v>
      </c>
      <c r="J1048" s="6">
        <f>IF(VENTAS[[#This Row],[Nombre del Gestor]]&gt;1,  VENTAS[[#This Row],[Total]]*10%, 0)</f>
        <v>2.3000000000000003</v>
      </c>
      <c r="K1048" s="6">
        <f>IFERROR(VLOOKUP(VENTAS[[#This Row],[Código del producto Vendido]],STOCK[],16,FALSE)*VENTAS[[#This Row],[Cantidad]] + VLOOKUP(VENTAS[[#This Row],[Código del producto Vendido]],STOCK[],19,FALSE)*VENTAS[[#This Row],[Cantidad]],VENTAS[[#This Row],[Total]])</f>
        <v>14.22</v>
      </c>
      <c r="L1048" s="6">
        <f>VENTAS[[#This Row],[Total]]-VENTAS[[#This Row],[Comisión 10%]]-VENTAS[[#This Row],[Costo SIN Comision]]</f>
        <v>6.4799999999999986</v>
      </c>
      <c r="M1048" s="6"/>
    </row>
    <row r="1049" spans="1:13" ht="14" x14ac:dyDescent="0.15">
      <c r="A1049" s="23">
        <v>45478</v>
      </c>
      <c r="D1049" s="4" t="s">
        <v>2606</v>
      </c>
      <c r="E1049" s="4" t="s">
        <v>2417</v>
      </c>
      <c r="F1049" s="2" t="str">
        <f>IFERROR(VLOOKUP(VENTAS[[#This Row],[Código del producto Vendido]],STOCK[],5,FALSE),"-")</f>
        <v>vestido Boho con tirantes de spaguetti y abertura</v>
      </c>
      <c r="G1049" s="2">
        <v>1</v>
      </c>
      <c r="H1049" s="6">
        <v>30</v>
      </c>
      <c r="I1049" s="6">
        <f>VENTAS[[#This Row],[Cantidad]]*VENTAS[[#This Row],[Precio Venta]]</f>
        <v>30</v>
      </c>
      <c r="J1049" s="6">
        <f>IF(VENTAS[[#This Row],[Nombre del Gestor]]&gt;1,  VENTAS[[#This Row],[Total]]*10%, 0)</f>
        <v>3</v>
      </c>
      <c r="K1049" s="6">
        <f>IFERROR(VLOOKUP(VENTAS[[#This Row],[Código del producto Vendido]],STOCK[],16,FALSE)*VENTAS[[#This Row],[Cantidad]] + VLOOKUP(VENTAS[[#This Row],[Código del producto Vendido]],STOCK[],19,FALSE)*VENTAS[[#This Row],[Cantidad]],VENTAS[[#This Row],[Total]])</f>
        <v>16.09</v>
      </c>
      <c r="L1049" s="6">
        <f>VENTAS[[#This Row],[Total]]-VENTAS[[#This Row],[Comisión 10%]]-VENTAS[[#This Row],[Costo SIN Comision]]</f>
        <v>10.91</v>
      </c>
      <c r="M1049" s="6"/>
    </row>
    <row r="1050" spans="1:13" ht="14" x14ac:dyDescent="0.15">
      <c r="A1050" s="23">
        <v>45478</v>
      </c>
      <c r="D1050" s="4" t="s">
        <v>2606</v>
      </c>
      <c r="E1050" s="4" t="s">
        <v>2601</v>
      </c>
      <c r="F1050" s="2" t="str">
        <f>IFERROR(VLOOKUP(VENTAS[[#This Row],[Código del producto Vendido]],STOCK[],5,FALSE),"-")</f>
        <v>Pullover Dazy cuello redondo Negro</v>
      </c>
      <c r="G1050" s="2">
        <v>1</v>
      </c>
      <c r="H1050" s="6">
        <v>13</v>
      </c>
      <c r="I1050" s="6">
        <f>VENTAS[[#This Row],[Cantidad]]*VENTAS[[#This Row],[Precio Venta]]</f>
        <v>13</v>
      </c>
      <c r="J1050" s="6">
        <f>IF(VENTAS[[#This Row],[Nombre del Gestor]]&gt;1,  VENTAS[[#This Row],[Total]]*10%, 0)</f>
        <v>1.3</v>
      </c>
      <c r="K1050" s="6">
        <f>IFERROR(VLOOKUP(VENTAS[[#This Row],[Código del producto Vendido]],STOCK[],16,FALSE)*VENTAS[[#This Row],[Cantidad]] + VLOOKUP(VENTAS[[#This Row],[Código del producto Vendido]],STOCK[],19,FALSE)*VENTAS[[#This Row],[Cantidad]],VENTAS[[#This Row],[Total]])</f>
        <v>7.61</v>
      </c>
      <c r="L1050" s="6">
        <f>VENTAS[[#This Row],[Total]]-VENTAS[[#This Row],[Comisión 10%]]-VENTAS[[#This Row],[Costo SIN Comision]]</f>
        <v>4.089999999999999</v>
      </c>
      <c r="M1050" s="6"/>
    </row>
    <row r="1051" spans="1:13" ht="14" x14ac:dyDescent="0.15">
      <c r="A1051" s="23">
        <v>45478</v>
      </c>
      <c r="D1051" s="4" t="s">
        <v>2606</v>
      </c>
      <c r="E1051" s="4" t="s">
        <v>1780</v>
      </c>
      <c r="F1051" s="2" t="str">
        <f>IFERROR(VLOOKUP(VENTAS[[#This Row],[Código del producto Vendido]],STOCK[],5,FALSE),"-")</f>
        <v xml:space="preserve">Pantalón Palazzo </v>
      </c>
      <c r="G1051" s="2">
        <v>1</v>
      </c>
      <c r="H1051" s="6">
        <v>30</v>
      </c>
      <c r="I1051" s="6">
        <f>VENTAS[[#This Row],[Cantidad]]*VENTAS[[#This Row],[Precio Venta]]</f>
        <v>30</v>
      </c>
      <c r="J1051" s="6">
        <f>IF(VENTAS[[#This Row],[Nombre del Gestor]]&gt;1,  VENTAS[[#This Row],[Total]]*10%, 0)</f>
        <v>3</v>
      </c>
      <c r="K1051" s="6">
        <f>IFERROR(VLOOKUP(VENTAS[[#This Row],[Código del producto Vendido]],STOCK[],16,FALSE)*VENTAS[[#This Row],[Cantidad]] + VLOOKUP(VENTAS[[#This Row],[Código del producto Vendido]],STOCK[],19,FALSE)*VENTAS[[#This Row],[Cantidad]],VENTAS[[#This Row],[Total]])</f>
        <v>16.79</v>
      </c>
      <c r="L1051" s="6">
        <f>VENTAS[[#This Row],[Total]]-VENTAS[[#This Row],[Comisión 10%]]-VENTAS[[#This Row],[Costo SIN Comision]]</f>
        <v>10.210000000000001</v>
      </c>
      <c r="M1051" s="6"/>
    </row>
    <row r="1052" spans="1:13" ht="14" x14ac:dyDescent="0.15">
      <c r="A1052" s="23">
        <v>45476</v>
      </c>
      <c r="D1052" s="4" t="s">
        <v>2606</v>
      </c>
      <c r="E1052" s="4" t="s">
        <v>1855</v>
      </c>
      <c r="F1052" s="2" t="str">
        <f>IFERROR(VLOOKUP(VENTAS[[#This Row],[Código del producto Vendido]],STOCK[],5,FALSE),"-")</f>
        <v>Sujetador Invisible Suave sin tirantes</v>
      </c>
      <c r="G1052" s="2">
        <v>1</v>
      </c>
      <c r="H1052" s="6">
        <v>12</v>
      </c>
      <c r="I1052" s="6">
        <f>VENTAS[[#This Row],[Cantidad]]*VENTAS[[#This Row],[Precio Venta]]</f>
        <v>12</v>
      </c>
      <c r="J1052" s="6">
        <f>IF(VENTAS[[#This Row],[Nombre del Gestor]]&gt;1,  VENTAS[[#This Row],[Total]]*10%, 0)</f>
        <v>1.2000000000000002</v>
      </c>
      <c r="K1052" s="6">
        <f>IFERROR(VLOOKUP(VENTAS[[#This Row],[Código del producto Vendido]],STOCK[],16,FALSE)*VENTAS[[#This Row],[Cantidad]] + VLOOKUP(VENTAS[[#This Row],[Código del producto Vendido]],STOCK[],19,FALSE)*VENTAS[[#This Row],[Cantidad]],VENTAS[[#This Row],[Total]])</f>
        <v>4.97</v>
      </c>
      <c r="L1052" s="6">
        <f>VENTAS[[#This Row],[Total]]-VENTAS[[#This Row],[Comisión 10%]]-VENTAS[[#This Row],[Costo SIN Comision]]</f>
        <v>5.830000000000001</v>
      </c>
      <c r="M1052" s="6"/>
    </row>
    <row r="1053" spans="1:13" ht="14" x14ac:dyDescent="0.15">
      <c r="A1053" s="23">
        <v>45476</v>
      </c>
      <c r="D1053" s="4" t="s">
        <v>2606</v>
      </c>
      <c r="E1053" s="4" t="s">
        <v>1439</v>
      </c>
      <c r="F1053" s="2" t="str">
        <f>IFERROR(VLOOKUP(VENTAS[[#This Row],[Código del producto Vendido]],STOCK[],5,FALSE),"-")</f>
        <v>Mono palazzo</v>
      </c>
      <c r="G1053" s="2">
        <v>1</v>
      </c>
      <c r="H1053" s="6">
        <v>30</v>
      </c>
      <c r="I1053" s="6">
        <f>VENTAS[[#This Row],[Cantidad]]*VENTAS[[#This Row],[Precio Venta]]</f>
        <v>30</v>
      </c>
      <c r="J1053" s="6">
        <f>IF(VENTAS[[#This Row],[Nombre del Gestor]]&gt;1,  VENTAS[[#This Row],[Total]]*10%, 0)</f>
        <v>3</v>
      </c>
      <c r="K1053" s="6">
        <f>IFERROR(VLOOKUP(VENTAS[[#This Row],[Código del producto Vendido]],STOCK[],16,FALSE)*VENTAS[[#This Row],[Cantidad]] + VLOOKUP(VENTAS[[#This Row],[Código del producto Vendido]],STOCK[],19,FALSE)*VENTAS[[#This Row],[Cantidad]],VENTAS[[#This Row],[Total]])</f>
        <v>17.87</v>
      </c>
      <c r="L1053" s="6">
        <f>VENTAS[[#This Row],[Total]]-VENTAS[[#This Row],[Comisión 10%]]-VENTAS[[#This Row],[Costo SIN Comision]]</f>
        <v>9.129999999999999</v>
      </c>
      <c r="M1053" s="6"/>
    </row>
    <row r="1054" spans="1:13" ht="14" x14ac:dyDescent="0.15">
      <c r="A1054" s="23">
        <v>45476</v>
      </c>
      <c r="D1054" s="4" t="s">
        <v>2606</v>
      </c>
      <c r="E1054" s="4" t="s">
        <v>1422</v>
      </c>
      <c r="F1054" s="2" t="str">
        <f>IFERROR(VLOOKUP(VENTAS[[#This Row],[Código del producto Vendido]],STOCK[],5,FALSE),"-")</f>
        <v>Vestido Becka</v>
      </c>
      <c r="G1054" s="2">
        <v>1</v>
      </c>
      <c r="H1054" s="6">
        <v>25</v>
      </c>
      <c r="I1054" s="6">
        <f>VENTAS[[#This Row],[Cantidad]]*VENTAS[[#This Row],[Precio Venta]]</f>
        <v>25</v>
      </c>
      <c r="J1054" s="6">
        <f>IF(VENTAS[[#This Row],[Nombre del Gestor]]&gt;1,  VENTAS[[#This Row],[Total]]*10%, 0)</f>
        <v>2.5</v>
      </c>
      <c r="K1054" s="6">
        <f>IFERROR(VLOOKUP(VENTAS[[#This Row],[Código del producto Vendido]],STOCK[],16,FALSE)*VENTAS[[#This Row],[Cantidad]] + VLOOKUP(VENTAS[[#This Row],[Código del producto Vendido]],STOCK[],19,FALSE)*VENTAS[[#This Row],[Cantidad]],VENTAS[[#This Row],[Total]])</f>
        <v>12.4</v>
      </c>
      <c r="L1054" s="6">
        <f>VENTAS[[#This Row],[Total]]-VENTAS[[#This Row],[Comisión 10%]]-VENTAS[[#This Row],[Costo SIN Comision]]</f>
        <v>10.1</v>
      </c>
      <c r="M1054" s="6"/>
    </row>
    <row r="1055" spans="1:13" ht="14" x14ac:dyDescent="0.15">
      <c r="A1055" s="23">
        <v>45476</v>
      </c>
      <c r="D1055" s="4" t="s">
        <v>2606</v>
      </c>
      <c r="E1055" s="4" t="s">
        <v>2601</v>
      </c>
      <c r="F1055" s="2" t="str">
        <f>IFERROR(VLOOKUP(VENTAS[[#This Row],[Código del producto Vendido]],STOCK[],5,FALSE),"-")</f>
        <v>Pullover Dazy cuello redondo Negro</v>
      </c>
      <c r="G1055" s="2">
        <v>1</v>
      </c>
      <c r="H1055" s="6">
        <v>13</v>
      </c>
      <c r="I1055" s="6">
        <f>VENTAS[[#This Row],[Cantidad]]*VENTAS[[#This Row],[Precio Venta]]</f>
        <v>13</v>
      </c>
      <c r="J1055" s="6">
        <f>IF(VENTAS[[#This Row],[Nombre del Gestor]]&gt;1,  VENTAS[[#This Row],[Total]]*10%, 0)</f>
        <v>1.3</v>
      </c>
      <c r="K1055" s="6">
        <f>IFERROR(VLOOKUP(VENTAS[[#This Row],[Código del producto Vendido]],STOCK[],16,FALSE)*VENTAS[[#This Row],[Cantidad]] + VLOOKUP(VENTAS[[#This Row],[Código del producto Vendido]],STOCK[],19,FALSE)*VENTAS[[#This Row],[Cantidad]],VENTAS[[#This Row],[Total]])</f>
        <v>7.61</v>
      </c>
      <c r="L1055" s="6">
        <f>VENTAS[[#This Row],[Total]]-VENTAS[[#This Row],[Comisión 10%]]-VENTAS[[#This Row],[Costo SIN Comision]]</f>
        <v>4.089999999999999</v>
      </c>
      <c r="M1055" s="6"/>
    </row>
    <row r="1056" spans="1:13" ht="14" x14ac:dyDescent="0.15">
      <c r="A1056" s="23">
        <v>45476</v>
      </c>
      <c r="D1056" s="4" t="s">
        <v>2606</v>
      </c>
      <c r="E1056" s="4" t="s">
        <v>1248</v>
      </c>
      <c r="F1056" s="2" t="str">
        <f>IFERROR(VLOOKUP(VENTAS[[#This Row],[Código del producto Vendido]],STOCK[],5,FALSE),"-")</f>
        <v>Top bustier oblicuo</v>
      </c>
      <c r="G1056" s="2">
        <v>1</v>
      </c>
      <c r="H1056" s="6">
        <v>10</v>
      </c>
      <c r="I1056" s="6">
        <f>VENTAS[[#This Row],[Cantidad]]*VENTAS[[#This Row],[Precio Venta]]</f>
        <v>10</v>
      </c>
      <c r="J1056" s="6">
        <f>IF(VENTAS[[#This Row],[Nombre del Gestor]]&gt;1,  VENTAS[[#This Row],[Total]]*10%, 0)</f>
        <v>1</v>
      </c>
      <c r="K1056" s="6">
        <f>IFERROR(VLOOKUP(VENTAS[[#This Row],[Código del producto Vendido]],STOCK[],16,FALSE)*VENTAS[[#This Row],[Cantidad]] + VLOOKUP(VENTAS[[#This Row],[Código del producto Vendido]],STOCK[],19,FALSE)*VENTAS[[#This Row],[Cantidad]],VENTAS[[#This Row],[Total]])</f>
        <v>5.5</v>
      </c>
      <c r="L1056" s="6">
        <f>VENTAS[[#This Row],[Total]]-VENTAS[[#This Row],[Comisión 10%]]-VENTAS[[#This Row],[Costo SIN Comision]]</f>
        <v>3.5</v>
      </c>
      <c r="M1056" s="6"/>
    </row>
    <row r="1057" spans="1:13" ht="14" x14ac:dyDescent="0.15">
      <c r="A1057" s="23">
        <v>45476</v>
      </c>
      <c r="D1057" s="4" t="s">
        <v>2606</v>
      </c>
      <c r="E1057" s="4" t="s">
        <v>1011</v>
      </c>
      <c r="F1057" s="2" t="str">
        <f>IFERROR(VLOOKUP(VENTAS[[#This Row],[Código del producto Vendido]],STOCK[],5,FALSE),"-")</f>
        <v>Vestido camisero con estampado y cinturón </v>
      </c>
      <c r="G1057" s="2">
        <v>1</v>
      </c>
      <c r="H1057" s="6">
        <v>28</v>
      </c>
      <c r="I1057" s="6">
        <f>VENTAS[[#This Row],[Cantidad]]*VENTAS[[#This Row],[Precio Venta]]</f>
        <v>28</v>
      </c>
      <c r="J1057" s="6">
        <f>IF(VENTAS[[#This Row],[Nombre del Gestor]]&gt;1,  VENTAS[[#This Row],[Total]]*10%, 0)</f>
        <v>2.8000000000000003</v>
      </c>
      <c r="K1057" s="6">
        <f>IFERROR(VLOOKUP(VENTAS[[#This Row],[Código del producto Vendido]],STOCK[],16,FALSE)*VENTAS[[#This Row],[Cantidad]] + VLOOKUP(VENTAS[[#This Row],[Código del producto Vendido]],STOCK[],19,FALSE)*VENTAS[[#This Row],[Cantidad]],VENTAS[[#This Row],[Total]])</f>
        <v>17.649999999999999</v>
      </c>
      <c r="L1057" s="6">
        <f>VENTAS[[#This Row],[Total]]-VENTAS[[#This Row],[Comisión 10%]]-VENTAS[[#This Row],[Costo SIN Comision]]</f>
        <v>7.5500000000000007</v>
      </c>
      <c r="M1057" s="6"/>
    </row>
    <row r="1058" spans="1:13" ht="14" x14ac:dyDescent="0.15">
      <c r="A1058" s="23">
        <v>45476</v>
      </c>
      <c r="D1058" s="4" t="s">
        <v>2606</v>
      </c>
      <c r="E1058" s="4" t="s">
        <v>1748</v>
      </c>
      <c r="F1058" s="2" t="str">
        <f>IFERROR(VLOOKUP(VENTAS[[#This Row],[Código del producto Vendido]],STOCK[],5,FALSE),"-")</f>
        <v>Chaleco de traje Crema</v>
      </c>
      <c r="G1058" s="2">
        <v>1</v>
      </c>
      <c r="H1058" s="6">
        <v>25</v>
      </c>
      <c r="I1058" s="6">
        <f>VENTAS[[#This Row],[Cantidad]]*VENTAS[[#This Row],[Precio Venta]]</f>
        <v>25</v>
      </c>
      <c r="J1058" s="6">
        <f>IF(VENTAS[[#This Row],[Nombre del Gestor]]&gt;1,  VENTAS[[#This Row],[Total]]*10%, 0)</f>
        <v>2.5</v>
      </c>
      <c r="K1058" s="6">
        <f>IFERROR(VLOOKUP(VENTAS[[#This Row],[Código del producto Vendido]],STOCK[],16,FALSE)*VENTAS[[#This Row],[Cantidad]] + VLOOKUP(VENTAS[[#This Row],[Código del producto Vendido]],STOCK[],19,FALSE)*VENTAS[[#This Row],[Cantidad]],VENTAS[[#This Row],[Total]])</f>
        <v>17.941176470588236</v>
      </c>
      <c r="L1058" s="6">
        <f>VENTAS[[#This Row],[Total]]-VENTAS[[#This Row],[Comisión 10%]]-VENTAS[[#This Row],[Costo SIN Comision]]</f>
        <v>4.5588235294117645</v>
      </c>
      <c r="M1058" s="6"/>
    </row>
    <row r="1059" spans="1:13" ht="14" x14ac:dyDescent="0.15">
      <c r="A1059" s="23">
        <v>45477</v>
      </c>
      <c r="D1059" s="4" t="s">
        <v>2609</v>
      </c>
      <c r="E1059" s="4" t="s">
        <v>765</v>
      </c>
      <c r="F1059" s="2" t="str">
        <f>IFERROR(VLOOKUP(VENTAS[[#This Row],[Código del producto Vendido]],STOCK[],5,FALSE),"-")</f>
        <v>Blusa corta de manga farol</v>
      </c>
      <c r="G1059" s="2">
        <v>1</v>
      </c>
      <c r="H1059" s="6">
        <v>9</v>
      </c>
      <c r="I1059" s="6">
        <f>VENTAS[[#This Row],[Cantidad]]*VENTAS[[#This Row],[Precio Venta]]</f>
        <v>9</v>
      </c>
      <c r="J1059" s="6">
        <f>IF(VENTAS[[#This Row],[Nombre del Gestor]]&gt;1,  VENTAS[[#This Row],[Total]]*10%, 0)</f>
        <v>0.9</v>
      </c>
      <c r="K1059" s="6">
        <f>IFERROR(VLOOKUP(VENTAS[[#This Row],[Código del producto Vendido]],STOCK[],16,FALSE)*VENTAS[[#This Row],[Cantidad]] + VLOOKUP(VENTAS[[#This Row],[Código del producto Vendido]],STOCK[],19,FALSE)*VENTAS[[#This Row],[Cantidad]],VENTAS[[#This Row],[Total]])</f>
        <v>7.5266666666666673</v>
      </c>
      <c r="L1059" s="6">
        <f>VENTAS[[#This Row],[Total]]-VENTAS[[#This Row],[Comisión 10%]]-VENTAS[[#This Row],[Costo SIN Comision]]</f>
        <v>0.57333333333333236</v>
      </c>
      <c r="M1059" s="6"/>
    </row>
    <row r="1060" spans="1:13" ht="14" x14ac:dyDescent="0.15">
      <c r="A1060" s="23">
        <v>45476</v>
      </c>
      <c r="D1060" s="4" t="s">
        <v>2636</v>
      </c>
      <c r="E1060" s="4" t="s">
        <v>1996</v>
      </c>
      <c r="F1060" s="2" t="str">
        <f>IFERROR(VLOOKUP(VENTAS[[#This Row],[Código del producto Vendido]],STOCK[],5,FALSE),"-")</f>
        <v>Blusa de bolas cuello con lazo</v>
      </c>
      <c r="G1060" s="2">
        <v>1</v>
      </c>
      <c r="H1060" s="6">
        <v>3</v>
      </c>
      <c r="I1060" s="6">
        <f>VENTAS[[#This Row],[Cantidad]]*VENTAS[[#This Row],[Precio Venta]]</f>
        <v>3</v>
      </c>
      <c r="J1060" s="6">
        <f>IF(VENTAS[[#This Row],[Nombre del Gestor]]&gt;1,  VENTAS[[#This Row],[Total]]*10%, 0)</f>
        <v>0.30000000000000004</v>
      </c>
      <c r="K1060" s="6">
        <f>IFERROR(VLOOKUP(VENTAS[[#This Row],[Código del producto Vendido]],STOCK[],16,FALSE)*VENTAS[[#This Row],[Cantidad]] + VLOOKUP(VENTAS[[#This Row],[Código del producto Vendido]],STOCK[],19,FALSE)*VENTAS[[#This Row],[Cantidad]],VENTAS[[#This Row],[Total]])</f>
        <v>0</v>
      </c>
      <c r="L1060" s="66">
        <f>VENTAS[[#This Row],[Total]]-VENTAS[[#This Row],[Comisión 10%]]-VENTAS[[#This Row],[Costo SIN Comision]]</f>
        <v>2.7</v>
      </c>
      <c r="M1060" s="6"/>
    </row>
    <row r="1061" spans="1:13" ht="14" x14ac:dyDescent="0.15">
      <c r="A1061" s="23">
        <v>45478</v>
      </c>
      <c r="C1061" s="4" t="s">
        <v>2692</v>
      </c>
      <c r="D1061" s="4"/>
      <c r="E1061" s="4" t="s">
        <v>1051</v>
      </c>
      <c r="F1061" s="2" t="str">
        <f>IFERROR(VLOOKUP(VENTAS[[#This Row],[Código del producto Vendido]],STOCK[],5,FALSE),"-")</f>
        <v>Calzado tacón negro</v>
      </c>
      <c r="G1061" s="2">
        <v>1</v>
      </c>
      <c r="H1061" s="6">
        <v>55</v>
      </c>
      <c r="I1061" s="6">
        <f>VENTAS[[#This Row],[Cantidad]]*VENTAS[[#This Row],[Precio Venta]]</f>
        <v>55</v>
      </c>
      <c r="J1061" s="6">
        <f>IF(VENTAS[[#This Row],[Nombre del Gestor]]&gt;1,  VENTAS[[#This Row],[Total]]*10%, 0)</f>
        <v>0</v>
      </c>
      <c r="K1061" s="6">
        <f>IFERROR(VLOOKUP(VENTAS[[#This Row],[Código del producto Vendido]],STOCK[],16,FALSE)*VENTAS[[#This Row],[Cantidad]] + VLOOKUP(VENTAS[[#This Row],[Código del producto Vendido]],STOCK[],19,FALSE)*VENTAS[[#This Row],[Cantidad]],VENTAS[[#This Row],[Total]])</f>
        <v>41.83</v>
      </c>
      <c r="L1061" s="6">
        <f>VENTAS[[#This Row],[Total]]-VENTAS[[#This Row],[Comisión 10%]]-VENTAS[[#This Row],[Costo SIN Comision]]</f>
        <v>13.170000000000002</v>
      </c>
      <c r="M1061" s="6"/>
    </row>
    <row r="1062" spans="1:13" ht="14" x14ac:dyDescent="0.15">
      <c r="A1062" s="23">
        <v>45474</v>
      </c>
      <c r="C1062" s="4"/>
      <c r="D1062" s="4" t="s">
        <v>2045</v>
      </c>
      <c r="E1062" s="4" t="s">
        <v>2382</v>
      </c>
      <c r="F1062" s="2" t="str">
        <f>IFERROR(VLOOKUP(VENTAS[[#This Row],[Código del producto Vendido]],STOCK[],5,FALSE),"-")</f>
        <v xml:space="preserve">The Cat TOTE bag tamaño de Gran Capacidad </v>
      </c>
      <c r="G1062" s="2">
        <v>1</v>
      </c>
      <c r="H1062" s="6">
        <v>12</v>
      </c>
      <c r="I1062" s="6">
        <f>VENTAS[[#This Row],[Cantidad]]*VENTAS[[#This Row],[Precio Venta]]</f>
        <v>12</v>
      </c>
      <c r="J1062" s="6">
        <f>IF(VENTAS[[#This Row],[Nombre del Gestor]]&gt;1,  VENTAS[[#This Row],[Total]]*10%, 0)</f>
        <v>1.2000000000000002</v>
      </c>
      <c r="K1062" s="6">
        <f>IFERROR(VLOOKUP(VENTAS[[#This Row],[Código del producto Vendido]],STOCK[],16,FALSE)*VENTAS[[#This Row],[Cantidad]] + VLOOKUP(VENTAS[[#This Row],[Código del producto Vendido]],STOCK[],19,FALSE)*VENTAS[[#This Row],[Cantidad]],VENTAS[[#This Row],[Total]])</f>
        <v>5.58</v>
      </c>
      <c r="L1062" s="6">
        <f>VENTAS[[#This Row],[Total]]-VENTAS[[#This Row],[Comisión 10%]]-VENTAS[[#This Row],[Costo SIN Comision]]</f>
        <v>5.2200000000000006</v>
      </c>
      <c r="M1062" s="6"/>
    </row>
    <row r="1063" spans="1:13" ht="14" x14ac:dyDescent="0.15">
      <c r="A1063" s="23">
        <v>45488</v>
      </c>
      <c r="C1063" s="4"/>
      <c r="D1063" s="4" t="s">
        <v>396</v>
      </c>
      <c r="E1063" s="4" t="s">
        <v>2399</v>
      </c>
      <c r="F1063" s="2" t="str">
        <f>IFERROR(VLOOKUP(VENTAS[[#This Row],[Código del producto Vendido]],STOCK[],5,FALSE),"-")</f>
        <v xml:space="preserve">Bañador en color sólido sexy-elegante </v>
      </c>
      <c r="G1063" s="2">
        <v>1</v>
      </c>
      <c r="H1063" s="6">
        <v>20</v>
      </c>
      <c r="I1063" s="6">
        <f>VENTAS[[#This Row],[Cantidad]]*VENTAS[[#This Row],[Precio Venta]]</f>
        <v>20</v>
      </c>
      <c r="J1063" s="6">
        <f>IF(VENTAS[[#This Row],[Nombre del Gestor]]&gt;1,  VENTAS[[#This Row],[Total]]*10%, 0)</f>
        <v>2</v>
      </c>
      <c r="K1063" s="6">
        <f>IFERROR(VLOOKUP(VENTAS[[#This Row],[Código del producto Vendido]],STOCK[],16,FALSE)*VENTAS[[#This Row],[Cantidad]] + VLOOKUP(VENTAS[[#This Row],[Código del producto Vendido]],STOCK[],19,FALSE)*VENTAS[[#This Row],[Cantidad]],VENTAS[[#This Row],[Total]])</f>
        <v>8.24</v>
      </c>
      <c r="L1063" s="6">
        <f>VENTAS[[#This Row],[Total]]-VENTAS[[#This Row],[Comisión 10%]]-VENTAS[[#This Row],[Costo SIN Comision]]</f>
        <v>9.76</v>
      </c>
      <c r="M1063" s="5" t="s">
        <v>2694</v>
      </c>
    </row>
    <row r="1064" spans="1:13" ht="14" x14ac:dyDescent="0.15">
      <c r="A1064" s="23">
        <v>45483</v>
      </c>
      <c r="C1064" s="4"/>
      <c r="D1064" s="4" t="s">
        <v>2045</v>
      </c>
      <c r="E1064" s="4" t="s">
        <v>2407</v>
      </c>
      <c r="F1064" s="2" t="str">
        <f>IFERROR(VLOOKUP(VENTAS[[#This Row],[Código del producto Vendido]],STOCK[],5,FALSE),"-")</f>
        <v>Bikini sexy de pierna alta en tendencia</v>
      </c>
      <c r="G1064" s="2">
        <v>1</v>
      </c>
      <c r="H1064" s="6">
        <v>20</v>
      </c>
      <c r="I1064" s="6">
        <f>VENTAS[[#This Row],[Cantidad]]*VENTAS[[#This Row],[Precio Venta]]</f>
        <v>20</v>
      </c>
      <c r="J1064" s="6">
        <f>IF(VENTAS[[#This Row],[Nombre del Gestor]]&gt;1,  VENTAS[[#This Row],[Total]]*10%, 0)</f>
        <v>2</v>
      </c>
      <c r="K1064" s="6">
        <f>IFERROR(VLOOKUP(VENTAS[[#This Row],[Código del producto Vendido]],STOCK[],16,FALSE)*VENTAS[[#This Row],[Cantidad]] + VLOOKUP(VENTAS[[#This Row],[Código del producto Vendido]],STOCK[],19,FALSE)*VENTAS[[#This Row],[Cantidad]],VENTAS[[#This Row],[Total]])</f>
        <v>6.6199999999999992</v>
      </c>
      <c r="L1064" s="6">
        <f>VENTAS[[#This Row],[Total]]-VENTAS[[#This Row],[Comisión 10%]]-VENTAS[[#This Row],[Costo SIN Comision]]</f>
        <v>11.38</v>
      </c>
      <c r="M1064" s="5"/>
    </row>
    <row r="1065" spans="1:13" ht="14" x14ac:dyDescent="0.15">
      <c r="A1065" s="23">
        <v>45483</v>
      </c>
      <c r="C1065" s="4"/>
      <c r="D1065" s="4" t="s">
        <v>2045</v>
      </c>
      <c r="E1065" s="4" t="s">
        <v>1851</v>
      </c>
      <c r="F1065" s="2" t="str">
        <f>IFERROR(VLOOKUP(VENTAS[[#This Row],[Código del producto Vendido]],STOCK[],5,FALSE),"-")</f>
        <v>Gafas de Sol Retro Blanco</v>
      </c>
      <c r="G1065" s="2">
        <v>1</v>
      </c>
      <c r="H1065" s="6">
        <v>8</v>
      </c>
      <c r="I1065" s="6">
        <f>VENTAS[[#This Row],[Cantidad]]*VENTAS[[#This Row],[Precio Venta]]</f>
        <v>8</v>
      </c>
      <c r="J1065" s="6">
        <f>IF(VENTAS[[#This Row],[Nombre del Gestor]]&gt;1,  VENTAS[[#This Row],[Total]]*10%, 0)</f>
        <v>0.8</v>
      </c>
      <c r="K1065" s="6">
        <f>IFERROR(VLOOKUP(VENTAS[[#This Row],[Código del producto Vendido]],STOCK[],16,FALSE)*VENTAS[[#This Row],[Cantidad]] + VLOOKUP(VENTAS[[#This Row],[Código del producto Vendido]],STOCK[],19,FALSE)*VENTAS[[#This Row],[Cantidad]],VENTAS[[#This Row],[Total]])</f>
        <v>4.45</v>
      </c>
      <c r="L1065" s="6">
        <f>VENTAS[[#This Row],[Total]]-VENTAS[[#This Row],[Comisión 10%]]-VENTAS[[#This Row],[Costo SIN Comision]]</f>
        <v>2.75</v>
      </c>
      <c r="M1065" s="5"/>
    </row>
    <row r="1066" spans="1:13" ht="14" x14ac:dyDescent="0.15">
      <c r="A1066" s="23">
        <v>45483</v>
      </c>
      <c r="C1066" s="4"/>
      <c r="D1066" s="4" t="s">
        <v>2045</v>
      </c>
      <c r="E1066" s="4" t="s">
        <v>2653</v>
      </c>
      <c r="F1066" s="2" t="str">
        <f>IFERROR(VLOOKUP(VENTAS[[#This Row],[Código del producto Vendido]],STOCK[],5,FALSE),"-")</f>
        <v>Camisa blanca en mezcla de algodón</v>
      </c>
      <c r="G1066" s="2">
        <v>1</v>
      </c>
      <c r="H1066" s="6">
        <v>22</v>
      </c>
      <c r="I1066" s="6">
        <f>VENTAS[[#This Row],[Cantidad]]*VENTAS[[#This Row],[Precio Venta]]</f>
        <v>22</v>
      </c>
      <c r="J1066" s="6">
        <f>IF(VENTAS[[#This Row],[Nombre del Gestor]]&gt;1,  VENTAS[[#This Row],[Total]]*10%, 0)</f>
        <v>2.2000000000000002</v>
      </c>
      <c r="K1066" s="6">
        <f>IFERROR(VLOOKUP(VENTAS[[#This Row],[Código del producto Vendido]],STOCK[],16,FALSE)*VENTAS[[#This Row],[Cantidad]] + VLOOKUP(VENTAS[[#This Row],[Código del producto Vendido]],STOCK[],19,FALSE)*VENTAS[[#This Row],[Cantidad]],VENTAS[[#This Row],[Total]])</f>
        <v>17.780810810810813</v>
      </c>
      <c r="L1066" s="6">
        <f>VENTAS[[#This Row],[Total]]-VENTAS[[#This Row],[Comisión 10%]]-VENTAS[[#This Row],[Costo SIN Comision]]</f>
        <v>2.0191891891891878</v>
      </c>
      <c r="M1066" s="5"/>
    </row>
    <row r="1067" spans="1:13" ht="14" x14ac:dyDescent="0.15">
      <c r="A1067" s="23">
        <v>45484</v>
      </c>
      <c r="C1067" s="4"/>
      <c r="D1067" s="4" t="s">
        <v>2045</v>
      </c>
      <c r="E1067" s="4" t="s">
        <v>742</v>
      </c>
      <c r="F1067" s="2" t="str">
        <f>IFERROR(VLOOKUP(VENTAS[[#This Row],[Código del producto Vendido]],STOCK[],5,FALSE),"-")</f>
        <v>Vestido floral de mangas farol</v>
      </c>
      <c r="G1067" s="2">
        <v>1</v>
      </c>
      <c r="H1067" s="6">
        <v>20</v>
      </c>
      <c r="I1067" s="6">
        <f>VENTAS[[#This Row],[Cantidad]]*VENTAS[[#This Row],[Precio Venta]]</f>
        <v>20</v>
      </c>
      <c r="J1067" s="6">
        <f>IF(VENTAS[[#This Row],[Nombre del Gestor]]&gt;1,  VENTAS[[#This Row],[Total]]*10%, 0)</f>
        <v>2</v>
      </c>
      <c r="K1067" s="6">
        <f>IFERROR(VLOOKUP(VENTAS[[#This Row],[Código del producto Vendido]],STOCK[],16,FALSE)*VENTAS[[#This Row],[Cantidad]] + VLOOKUP(VENTAS[[#This Row],[Código del producto Vendido]],STOCK[],19,FALSE)*VENTAS[[#This Row],[Cantidad]],VENTAS[[#This Row],[Total]])</f>
        <v>10.722222222222221</v>
      </c>
      <c r="L1067" s="6">
        <f>VENTAS[[#This Row],[Total]]-VENTAS[[#This Row],[Comisión 10%]]-VENTAS[[#This Row],[Costo SIN Comision]]</f>
        <v>7.2777777777777786</v>
      </c>
      <c r="M1067" s="5"/>
    </row>
    <row r="1068" spans="1:13" ht="14" x14ac:dyDescent="0.15">
      <c r="A1068" s="23">
        <v>45485</v>
      </c>
      <c r="C1068" s="4"/>
      <c r="D1068" s="4" t="s">
        <v>2045</v>
      </c>
      <c r="E1068" s="4" t="s">
        <v>1006</v>
      </c>
      <c r="F1068" s="2" t="str">
        <f>IFERROR(VLOOKUP(VENTAS[[#This Row],[Código del producto Vendido]],STOCK[],5,FALSE),"-")</f>
        <v>Short de mezclilla con doblez (no elastiza)</v>
      </c>
      <c r="G1068" s="2">
        <v>1</v>
      </c>
      <c r="H1068" s="6">
        <v>20</v>
      </c>
      <c r="I1068" s="6">
        <f>VENTAS[[#This Row],[Cantidad]]*VENTAS[[#This Row],[Precio Venta]]</f>
        <v>20</v>
      </c>
      <c r="J1068" s="6">
        <f>IF(VENTAS[[#This Row],[Nombre del Gestor]]&gt;1,  VENTAS[[#This Row],[Total]]*10%, 0)</f>
        <v>2</v>
      </c>
      <c r="K1068" s="6">
        <f>IFERROR(VLOOKUP(VENTAS[[#This Row],[Código del producto Vendido]],STOCK[],16,FALSE)*VENTAS[[#This Row],[Cantidad]] + VLOOKUP(VENTAS[[#This Row],[Código del producto Vendido]],STOCK[],19,FALSE)*VENTAS[[#This Row],[Cantidad]],VENTAS[[#This Row],[Total]])</f>
        <v>14.29</v>
      </c>
      <c r="L1068" s="6">
        <f>VENTAS[[#This Row],[Total]]-VENTAS[[#This Row],[Comisión 10%]]-VENTAS[[#This Row],[Costo SIN Comision]]</f>
        <v>3.7100000000000009</v>
      </c>
      <c r="M1068" s="5"/>
    </row>
    <row r="1069" spans="1:13" ht="14" x14ac:dyDescent="0.15">
      <c r="A1069" s="23">
        <v>45485</v>
      </c>
      <c r="C1069" s="4"/>
      <c r="D1069" s="4" t="s">
        <v>2045</v>
      </c>
      <c r="E1069" s="4"/>
      <c r="F1069" s="67" t="s">
        <v>2695</v>
      </c>
      <c r="G1069" s="2">
        <v>1</v>
      </c>
      <c r="H1069" s="6">
        <v>25</v>
      </c>
      <c r="I1069" s="6">
        <f>VENTAS[[#This Row],[Cantidad]]*VENTAS[[#This Row],[Precio Venta]]</f>
        <v>25</v>
      </c>
      <c r="J1069" s="6">
        <f>IF(VENTAS[[#This Row],[Nombre del Gestor]]&gt;1,  VENTAS[[#This Row],[Total]]*10%, 0)</f>
        <v>2.5</v>
      </c>
      <c r="K1069" s="6">
        <f>IFERROR(VLOOKUP(VENTAS[[#This Row],[Código del producto Vendido]],STOCK[],16,FALSE)*VENTAS[[#This Row],[Cantidad]] + VLOOKUP(VENTAS[[#This Row],[Código del producto Vendido]],STOCK[],19,FALSE)*VENTAS[[#This Row],[Cantidad]],VENTAS[[#This Row],[Total]])</f>
        <v>25</v>
      </c>
      <c r="L1069" s="6">
        <f>VENTAS[[#This Row],[Total]]-VENTAS[[#This Row],[Comisión 10%]]-VENTAS[[#This Row],[Costo SIN Comision]]</f>
        <v>-2.5</v>
      </c>
      <c r="M1069" s="5"/>
    </row>
    <row r="1070" spans="1:13" ht="14" x14ac:dyDescent="0.15">
      <c r="A1070" s="23">
        <v>45485</v>
      </c>
      <c r="C1070" s="4"/>
      <c r="D1070" s="4" t="s">
        <v>2045</v>
      </c>
      <c r="E1070" s="4" t="s">
        <v>2406</v>
      </c>
      <c r="F1070" s="2" t="str">
        <f>IFERROR(VLOOKUP(VENTAS[[#This Row],[Código del producto Vendido]],STOCK[],5,FALSE),"-")</f>
        <v>Bikini sexy de pierna alta en tendencia</v>
      </c>
      <c r="G1070" s="2">
        <v>1</v>
      </c>
      <c r="H1070" s="6">
        <v>20</v>
      </c>
      <c r="I1070" s="6">
        <f>VENTAS[[#This Row],[Cantidad]]*VENTAS[[#This Row],[Precio Venta]]</f>
        <v>20</v>
      </c>
      <c r="J1070" s="6">
        <f>IF(VENTAS[[#This Row],[Nombre del Gestor]]&gt;1,  VENTAS[[#This Row],[Total]]*10%, 0)</f>
        <v>2</v>
      </c>
      <c r="K1070" s="6">
        <f>IFERROR(VLOOKUP(VENTAS[[#This Row],[Código del producto Vendido]],STOCK[],16,FALSE)*VENTAS[[#This Row],[Cantidad]] + VLOOKUP(VENTAS[[#This Row],[Código del producto Vendido]],STOCK[],19,FALSE)*VENTAS[[#This Row],[Cantidad]],VENTAS[[#This Row],[Total]])</f>
        <v>6.6199999999999992</v>
      </c>
      <c r="L1070" s="6">
        <f>VENTAS[[#This Row],[Total]]-VENTAS[[#This Row],[Comisión 10%]]-VENTAS[[#This Row],[Costo SIN Comision]]</f>
        <v>11.38</v>
      </c>
      <c r="M1070" s="5"/>
    </row>
    <row r="1071" spans="1:13" ht="14" x14ac:dyDescent="0.15">
      <c r="A1071" s="23">
        <v>45485</v>
      </c>
      <c r="C1071" s="4"/>
      <c r="D1071" s="4" t="s">
        <v>2045</v>
      </c>
      <c r="E1071" s="4" t="s">
        <v>2449</v>
      </c>
      <c r="F1071" s="2" t="str">
        <f>IFERROR(VLOOKUP(VENTAS[[#This Row],[Código del producto Vendido]],STOCK[],5,FALSE),"-")</f>
        <v>Blusa Vacaciones con lazo delantero</v>
      </c>
      <c r="G1071" s="2">
        <v>1</v>
      </c>
      <c r="H1071" s="6">
        <v>15</v>
      </c>
      <c r="I1071" s="6">
        <f>VENTAS[[#This Row],[Cantidad]]*VENTAS[[#This Row],[Precio Venta]]</f>
        <v>15</v>
      </c>
      <c r="J1071" s="6">
        <f>IF(VENTAS[[#This Row],[Nombre del Gestor]]&gt;1,  VENTAS[[#This Row],[Total]]*10%, 0)</f>
        <v>1.5</v>
      </c>
      <c r="K1071" s="6">
        <f>IFERROR(VLOOKUP(VENTAS[[#This Row],[Código del producto Vendido]],STOCK[],16,FALSE)*VENTAS[[#This Row],[Cantidad]] + VLOOKUP(VENTAS[[#This Row],[Código del producto Vendido]],STOCK[],19,FALSE)*VENTAS[[#This Row],[Cantidad]],VENTAS[[#This Row],[Total]])</f>
        <v>8.7331249999999994</v>
      </c>
      <c r="L1071" s="6">
        <f>VENTAS[[#This Row],[Total]]-VENTAS[[#This Row],[Comisión 10%]]-VENTAS[[#This Row],[Costo SIN Comision]]</f>
        <v>4.7668750000000006</v>
      </c>
      <c r="M1071" s="5"/>
    </row>
    <row r="1072" spans="1:13" ht="14" x14ac:dyDescent="0.15">
      <c r="A1072" s="23">
        <v>45485</v>
      </c>
      <c r="C1072" s="4"/>
      <c r="D1072" s="4" t="s">
        <v>2045</v>
      </c>
      <c r="E1072" s="4" t="s">
        <v>2448</v>
      </c>
      <c r="F1072" s="2" t="str">
        <f>IFERROR(VLOOKUP(VENTAS[[#This Row],[Código del producto Vendido]],STOCK[],5,FALSE),"-")</f>
        <v>Blusa Vacaciones con lazo delantero</v>
      </c>
      <c r="G1072" s="2">
        <v>1</v>
      </c>
      <c r="H1072" s="6">
        <v>15</v>
      </c>
      <c r="I1072" s="6">
        <f>VENTAS[[#This Row],[Cantidad]]*VENTAS[[#This Row],[Precio Venta]]</f>
        <v>15</v>
      </c>
      <c r="J1072" s="6">
        <f>IF(VENTAS[[#This Row],[Nombre del Gestor]]&gt;1,  VENTAS[[#This Row],[Total]]*10%, 0)</f>
        <v>1.5</v>
      </c>
      <c r="K1072" s="6">
        <f>IFERROR(VLOOKUP(VENTAS[[#This Row],[Código del producto Vendido]],STOCK[],16,FALSE)*VENTAS[[#This Row],[Cantidad]] + VLOOKUP(VENTAS[[#This Row],[Código del producto Vendido]],STOCK[],19,FALSE)*VENTAS[[#This Row],[Cantidad]],VENTAS[[#This Row],[Total]])</f>
        <v>8.7331249999999994</v>
      </c>
      <c r="L1072" s="6">
        <f>VENTAS[[#This Row],[Total]]-VENTAS[[#This Row],[Comisión 10%]]-VENTAS[[#This Row],[Costo SIN Comision]]</f>
        <v>4.7668750000000006</v>
      </c>
      <c r="M1072" s="5"/>
    </row>
    <row r="1073" spans="1:13" ht="14" x14ac:dyDescent="0.15">
      <c r="A1073" s="23">
        <v>45486</v>
      </c>
      <c r="C1073" s="4"/>
      <c r="D1073" s="4" t="s">
        <v>2045</v>
      </c>
      <c r="E1073" s="4" t="s">
        <v>2407</v>
      </c>
      <c r="F1073" s="2" t="str">
        <f>IFERROR(VLOOKUP(VENTAS[[#This Row],[Código del producto Vendido]],STOCK[],5,FALSE),"-")</f>
        <v>Bikini sexy de pierna alta en tendencia</v>
      </c>
      <c r="G1073" s="2">
        <v>1</v>
      </c>
      <c r="H1073" s="6">
        <v>20</v>
      </c>
      <c r="I1073" s="6">
        <f>VENTAS[[#This Row],[Cantidad]]*VENTAS[[#This Row],[Precio Venta]]</f>
        <v>20</v>
      </c>
      <c r="J1073" s="6">
        <f>IF(VENTAS[[#This Row],[Nombre del Gestor]]&gt;1,  VENTAS[[#This Row],[Total]]*10%, 0)</f>
        <v>2</v>
      </c>
      <c r="K1073" s="6">
        <f>IFERROR(VLOOKUP(VENTAS[[#This Row],[Código del producto Vendido]],STOCK[],16,FALSE)*VENTAS[[#This Row],[Cantidad]] + VLOOKUP(VENTAS[[#This Row],[Código del producto Vendido]],STOCK[],19,FALSE)*VENTAS[[#This Row],[Cantidad]],VENTAS[[#This Row],[Total]])</f>
        <v>6.6199999999999992</v>
      </c>
      <c r="L1073" s="6">
        <f>VENTAS[[#This Row],[Total]]-VENTAS[[#This Row],[Comisión 10%]]-VENTAS[[#This Row],[Costo SIN Comision]]</f>
        <v>11.38</v>
      </c>
      <c r="M1073" s="5"/>
    </row>
    <row r="1074" spans="1:13" ht="14" x14ac:dyDescent="0.15">
      <c r="A1074" s="23">
        <v>45487</v>
      </c>
      <c r="C1074" s="4"/>
      <c r="D1074" s="4" t="s">
        <v>2045</v>
      </c>
      <c r="E1074" s="4" t="s">
        <v>2403</v>
      </c>
      <c r="F1074" s="2" t="str">
        <f>IFERROR(VLOOKUP(VENTAS[[#This Row],[Código del producto Vendido]],STOCK[],5,FALSE),"-")</f>
        <v>Set de bikini 2 piezas estampado de colores con adorno de aro</v>
      </c>
      <c r="G1074" s="2">
        <v>1</v>
      </c>
      <c r="H1074" s="6">
        <v>18</v>
      </c>
      <c r="I1074" s="6">
        <f>VENTAS[[#This Row],[Cantidad]]*VENTAS[[#This Row],[Precio Venta]]</f>
        <v>18</v>
      </c>
      <c r="J1074" s="6">
        <f>IF(VENTAS[[#This Row],[Nombre del Gestor]]&gt;1,  VENTAS[[#This Row],[Total]]*10%, 0)</f>
        <v>1.8</v>
      </c>
      <c r="K1074" s="6">
        <f>IFERROR(VLOOKUP(VENTAS[[#This Row],[Código del producto Vendido]],STOCK[],16,FALSE)*VENTAS[[#This Row],[Cantidad]] + VLOOKUP(VENTAS[[#This Row],[Código del producto Vendido]],STOCK[],19,FALSE)*VENTAS[[#This Row],[Cantidad]],VENTAS[[#This Row],[Total]])</f>
        <v>4.43</v>
      </c>
      <c r="L1074" s="6">
        <f>VENTAS[[#This Row],[Total]]-VENTAS[[#This Row],[Comisión 10%]]-VENTAS[[#This Row],[Costo SIN Comision]]</f>
        <v>11.77</v>
      </c>
      <c r="M1074" s="5"/>
    </row>
    <row r="1075" spans="1:13" ht="14" x14ac:dyDescent="0.15">
      <c r="A1075" s="23">
        <v>45487</v>
      </c>
      <c r="C1075" s="4"/>
      <c r="D1075" s="4" t="s">
        <v>2045</v>
      </c>
      <c r="E1075" s="4" t="s">
        <v>2415</v>
      </c>
      <c r="F1075" s="2" t="str">
        <f>IFERROR(VLOOKUP(VENTAS[[#This Row],[Código del producto Vendido]],STOCK[],5,FALSE),"-")</f>
        <v xml:space="preserve">Bolso TOTE arcoíris trending </v>
      </c>
      <c r="G1075" s="2">
        <v>1</v>
      </c>
      <c r="H1075" s="6">
        <v>12</v>
      </c>
      <c r="I1075" s="6">
        <f>VENTAS[[#This Row],[Cantidad]]*VENTAS[[#This Row],[Precio Venta]]</f>
        <v>12</v>
      </c>
      <c r="J1075" s="6">
        <f>IF(VENTAS[[#This Row],[Nombre del Gestor]]&gt;1,  VENTAS[[#This Row],[Total]]*10%, 0)</f>
        <v>1.2000000000000002</v>
      </c>
      <c r="K1075" s="6">
        <f>IFERROR(VLOOKUP(VENTAS[[#This Row],[Código del producto Vendido]],STOCK[],16,FALSE)*VENTAS[[#This Row],[Cantidad]] + VLOOKUP(VENTAS[[#This Row],[Código del producto Vendido]],STOCK[],19,FALSE)*VENTAS[[#This Row],[Cantidad]],VENTAS[[#This Row],[Total]])</f>
        <v>5.84</v>
      </c>
      <c r="L1075" s="6">
        <f>VENTAS[[#This Row],[Total]]-VENTAS[[#This Row],[Comisión 10%]]-VENTAS[[#This Row],[Costo SIN Comision]]</f>
        <v>4.9600000000000009</v>
      </c>
      <c r="M1075" s="5"/>
    </row>
    <row r="1076" spans="1:13" ht="14" x14ac:dyDescent="0.15">
      <c r="A1076" s="23">
        <v>45487</v>
      </c>
      <c r="C1076" s="4"/>
      <c r="D1076" s="4" t="s">
        <v>2045</v>
      </c>
      <c r="E1076" s="4" t="s">
        <v>1845</v>
      </c>
      <c r="F1076" s="2" t="str">
        <f>IFERROR(VLOOKUP(VENTAS[[#This Row],[Código del producto Vendido]],STOCK[],5,FALSE),"-")</f>
        <v>Bolso mochila estampado</v>
      </c>
      <c r="G1076" s="2">
        <v>1</v>
      </c>
      <c r="H1076" s="6">
        <v>25</v>
      </c>
      <c r="I1076" s="6">
        <f>VENTAS[[#This Row],[Cantidad]]*VENTAS[[#This Row],[Precio Venta]]</f>
        <v>25</v>
      </c>
      <c r="J1076" s="6">
        <f>IF(VENTAS[[#This Row],[Nombre del Gestor]]&gt;1,  VENTAS[[#This Row],[Total]]*10%, 0)</f>
        <v>2.5</v>
      </c>
      <c r="K1076" s="6">
        <f>IFERROR(VLOOKUP(VENTAS[[#This Row],[Código del producto Vendido]],STOCK[],16,FALSE)*VENTAS[[#This Row],[Cantidad]] + VLOOKUP(VENTAS[[#This Row],[Código del producto Vendido]],STOCK[],19,FALSE)*VENTAS[[#This Row],[Cantidad]],VENTAS[[#This Row],[Total]])</f>
        <v>12.620000000000001</v>
      </c>
      <c r="L1076" s="6">
        <f>VENTAS[[#This Row],[Total]]-VENTAS[[#This Row],[Comisión 10%]]-VENTAS[[#This Row],[Costo SIN Comision]]</f>
        <v>9.879999999999999</v>
      </c>
      <c r="M1076" s="5"/>
    </row>
    <row r="1077" spans="1:13" ht="14" x14ac:dyDescent="0.15">
      <c r="A1077" s="23">
        <v>45487</v>
      </c>
      <c r="C1077" s="4"/>
      <c r="D1077" s="4" t="s">
        <v>2599</v>
      </c>
      <c r="E1077" s="4" t="s">
        <v>1444</v>
      </c>
      <c r="F1077" s="2" t="str">
        <f>IFERROR(VLOOKUP(VENTAS[[#This Row],[Código del producto Vendido]],STOCK[],5,FALSE),"-")</f>
        <v>Vestido margarita</v>
      </c>
      <c r="G1077" s="2">
        <v>1</v>
      </c>
      <c r="H1077" s="6">
        <v>28</v>
      </c>
      <c r="I1077" s="6">
        <f>VENTAS[[#This Row],[Cantidad]]*VENTAS[[#This Row],[Precio Venta]]</f>
        <v>28</v>
      </c>
      <c r="J1077" s="6">
        <f>IF(VENTAS[[#This Row],[Nombre del Gestor]]&gt;1,  VENTAS[[#This Row],[Total]]*10%, 0)</f>
        <v>2.8000000000000003</v>
      </c>
      <c r="K1077" s="6">
        <f>IFERROR(VLOOKUP(VENTAS[[#This Row],[Código del producto Vendido]],STOCK[],16,FALSE)*VENTAS[[#This Row],[Cantidad]] + VLOOKUP(VENTAS[[#This Row],[Código del producto Vendido]],STOCK[],19,FALSE)*VENTAS[[#This Row],[Cantidad]],VENTAS[[#This Row],[Total]])</f>
        <v>15.05</v>
      </c>
      <c r="L1077" s="6">
        <f>VENTAS[[#This Row],[Total]]-VENTAS[[#This Row],[Comisión 10%]]-VENTAS[[#This Row],[Costo SIN Comision]]</f>
        <v>10.149999999999999</v>
      </c>
      <c r="M1077" s="5"/>
    </row>
    <row r="1078" spans="1:13" ht="14" x14ac:dyDescent="0.15">
      <c r="A1078" s="23">
        <v>45487</v>
      </c>
      <c r="C1078" s="4"/>
      <c r="D1078" s="4" t="s">
        <v>2599</v>
      </c>
      <c r="E1078" s="4" t="s">
        <v>2416</v>
      </c>
      <c r="F1078" s="2" t="str">
        <f>IFERROR(VLOOKUP(VENTAS[[#This Row],[Código del producto Vendido]],STOCK[],5,FALSE),"-")</f>
        <v>Vestido Resorte estampado bohemio</v>
      </c>
      <c r="G1078" s="2">
        <v>1</v>
      </c>
      <c r="H1078" s="6">
        <v>35</v>
      </c>
      <c r="I1078" s="6">
        <f>VENTAS[[#This Row],[Cantidad]]*VENTAS[[#This Row],[Precio Venta]]</f>
        <v>35</v>
      </c>
      <c r="J1078" s="6">
        <f>IF(VENTAS[[#This Row],[Nombre del Gestor]]&gt;1,  VENTAS[[#This Row],[Total]]*10%, 0)</f>
        <v>3.5</v>
      </c>
      <c r="K1078" s="6">
        <f>IFERROR(VLOOKUP(VENTAS[[#This Row],[Código del producto Vendido]],STOCK[],16,FALSE)*VENTAS[[#This Row],[Cantidad]] + VLOOKUP(VENTAS[[#This Row],[Código del producto Vendido]],STOCK[],19,FALSE)*VENTAS[[#This Row],[Cantidad]],VENTAS[[#This Row],[Total]])</f>
        <v>15.389999999999999</v>
      </c>
      <c r="L1078" s="6">
        <f>VENTAS[[#This Row],[Total]]-VENTAS[[#This Row],[Comisión 10%]]-VENTAS[[#This Row],[Costo SIN Comision]]</f>
        <v>16.11</v>
      </c>
      <c r="M1078" s="5"/>
    </row>
    <row r="1079" spans="1:13" ht="14" x14ac:dyDescent="0.15">
      <c r="A1079" s="23">
        <v>45484</v>
      </c>
      <c r="C1079" s="4"/>
      <c r="D1079" s="4" t="s">
        <v>2599</v>
      </c>
      <c r="E1079" s="4" t="s">
        <v>1697</v>
      </c>
      <c r="F1079" s="2" t="str">
        <f>IFERROR(VLOOKUP(VENTAS[[#This Row],[Código del producto Vendido]],STOCK[],5,FALSE),"-")</f>
        <v>Vestido Frenchy</v>
      </c>
      <c r="G1079" s="2">
        <v>1</v>
      </c>
      <c r="H1079" s="6">
        <v>20</v>
      </c>
      <c r="I1079" s="6">
        <f>VENTAS[[#This Row],[Cantidad]]*VENTAS[[#This Row],[Precio Venta]]</f>
        <v>20</v>
      </c>
      <c r="J1079" s="6">
        <f>IF(VENTAS[[#This Row],[Nombre del Gestor]]&gt;1,  VENTAS[[#This Row],[Total]]*10%, 0)</f>
        <v>2</v>
      </c>
      <c r="K1079" s="6">
        <f>IFERROR(VLOOKUP(VENTAS[[#This Row],[Código del producto Vendido]],STOCK[],16,FALSE)*VENTAS[[#This Row],[Cantidad]] + VLOOKUP(VENTAS[[#This Row],[Código del producto Vendido]],STOCK[],19,FALSE)*VENTAS[[#This Row],[Cantidad]],VENTAS[[#This Row],[Total]])</f>
        <v>11.56</v>
      </c>
      <c r="L1079" s="6">
        <f>VENTAS[[#This Row],[Total]]-VENTAS[[#This Row],[Comisión 10%]]-VENTAS[[#This Row],[Costo SIN Comision]]</f>
        <v>6.4399999999999995</v>
      </c>
      <c r="M1079" s="5"/>
    </row>
    <row r="1080" spans="1:13" ht="14" x14ac:dyDescent="0.15">
      <c r="A1080" s="23">
        <v>45484</v>
      </c>
      <c r="C1080" s="4"/>
      <c r="D1080" s="4" t="s">
        <v>2599</v>
      </c>
      <c r="E1080" s="4" t="s">
        <v>686</v>
      </c>
      <c r="F1080" s="2" t="str">
        <f>IFERROR(VLOOKUP(VENTAS[[#This Row],[Código del producto Vendido]],STOCK[],5,FALSE),"-")</f>
        <v xml:space="preserve">Mono Bohemio con cinturón </v>
      </c>
      <c r="G1080" s="2">
        <v>1</v>
      </c>
      <c r="H1080" s="6">
        <v>23</v>
      </c>
      <c r="I1080" s="6">
        <f>VENTAS[[#This Row],[Cantidad]]*VENTAS[[#This Row],[Precio Venta]]</f>
        <v>23</v>
      </c>
      <c r="J1080" s="6">
        <f>IF(VENTAS[[#This Row],[Nombre del Gestor]]&gt;1,  VENTAS[[#This Row],[Total]]*10%, 0)</f>
        <v>2.3000000000000003</v>
      </c>
      <c r="K1080" s="6">
        <f>IFERROR(VLOOKUP(VENTAS[[#This Row],[Código del producto Vendido]],STOCK[],16,FALSE)*VENTAS[[#This Row],[Cantidad]] + VLOOKUP(VENTAS[[#This Row],[Código del producto Vendido]],STOCK[],19,FALSE)*VENTAS[[#This Row],[Cantidad]],VENTAS[[#This Row],[Total]])</f>
        <v>14.702222222222222</v>
      </c>
      <c r="L1080" s="6">
        <f>VENTAS[[#This Row],[Total]]-VENTAS[[#This Row],[Comisión 10%]]-VENTAS[[#This Row],[Costo SIN Comision]]</f>
        <v>5.9977777777777774</v>
      </c>
      <c r="M1080" s="5"/>
    </row>
    <row r="1081" spans="1:13" ht="14" x14ac:dyDescent="0.15">
      <c r="A1081" s="23">
        <v>45483</v>
      </c>
      <c r="C1081" s="4"/>
      <c r="D1081" s="4" t="s">
        <v>2599</v>
      </c>
      <c r="E1081" s="4" t="s">
        <v>1776</v>
      </c>
      <c r="F1081" s="2" t="str">
        <f>IFERROR(VLOOKUP(VENTAS[[#This Row],[Código del producto Vendido]],STOCK[],5,FALSE),"-")</f>
        <v>Vestido Midi Elegante</v>
      </c>
      <c r="G1081" s="2">
        <v>1</v>
      </c>
      <c r="H1081" s="6">
        <v>22</v>
      </c>
      <c r="I1081" s="6">
        <f>VENTAS[[#This Row],[Cantidad]]*VENTAS[[#This Row],[Precio Venta]]</f>
        <v>22</v>
      </c>
      <c r="J1081" s="6">
        <f>IF(VENTAS[[#This Row],[Nombre del Gestor]]&gt;1,  VENTAS[[#This Row],[Total]]*10%, 0)</f>
        <v>2.2000000000000002</v>
      </c>
      <c r="K1081" s="6">
        <f>IFERROR(VLOOKUP(VENTAS[[#This Row],[Código del producto Vendido]],STOCK[],16,FALSE)*VENTAS[[#This Row],[Cantidad]] + VLOOKUP(VENTAS[[#This Row],[Código del producto Vendido]],STOCK[],19,FALSE)*VENTAS[[#This Row],[Cantidad]],VENTAS[[#This Row],[Total]])</f>
        <v>10.790000000000001</v>
      </c>
      <c r="L1081" s="6">
        <f>VENTAS[[#This Row],[Total]]-VENTAS[[#This Row],[Comisión 10%]]-VENTAS[[#This Row],[Costo SIN Comision]]</f>
        <v>9.01</v>
      </c>
      <c r="M1081" s="5"/>
    </row>
    <row r="1082" spans="1:13" ht="14" x14ac:dyDescent="0.15">
      <c r="A1082" s="23">
        <v>45485</v>
      </c>
      <c r="C1082" s="4"/>
      <c r="D1082" s="4" t="s">
        <v>2609</v>
      </c>
      <c r="E1082" s="4" t="s">
        <v>1890</v>
      </c>
      <c r="F1082" s="2" t="str">
        <f>IFERROR(VLOOKUP(VENTAS[[#This Row],[Código del producto Vendido]],STOCK[],5,FALSE),"-")</f>
        <v>Sujetador Invisible Suave sin tirantes</v>
      </c>
      <c r="G1082" s="2">
        <v>1</v>
      </c>
      <c r="H1082" s="6">
        <v>12</v>
      </c>
      <c r="I1082" s="6">
        <f>VENTAS[[#This Row],[Cantidad]]*VENTAS[[#This Row],[Precio Venta]]</f>
        <v>12</v>
      </c>
      <c r="J1082" s="6">
        <f>IF(VENTAS[[#This Row],[Nombre del Gestor]]&gt;1,  VENTAS[[#This Row],[Total]]*10%, 0)</f>
        <v>1.2000000000000002</v>
      </c>
      <c r="K1082" s="6">
        <f>IFERROR(VLOOKUP(VENTAS[[#This Row],[Código del producto Vendido]],STOCK[],16,FALSE)*VENTAS[[#This Row],[Cantidad]] + VLOOKUP(VENTAS[[#This Row],[Código del producto Vendido]],STOCK[],19,FALSE)*VENTAS[[#This Row],[Cantidad]],VENTAS[[#This Row],[Total]])</f>
        <v>4.97</v>
      </c>
      <c r="L1082" s="6">
        <f>VENTAS[[#This Row],[Total]]-VENTAS[[#This Row],[Comisión 10%]]-VENTAS[[#This Row],[Costo SIN Comision]]</f>
        <v>5.830000000000001</v>
      </c>
      <c r="M1082" s="5"/>
    </row>
    <row r="1083" spans="1:13" ht="14" x14ac:dyDescent="0.15">
      <c r="A1083" s="23">
        <v>45485</v>
      </c>
      <c r="C1083" s="4"/>
      <c r="D1083" s="4" t="s">
        <v>2609</v>
      </c>
      <c r="E1083" s="4" t="s">
        <v>1891</v>
      </c>
      <c r="F1083" s="2" t="str">
        <f>IFERROR(VLOOKUP(VENTAS[[#This Row],[Código del producto Vendido]],STOCK[],5,FALSE),"-")</f>
        <v>Sujetador Invisible Suave sin tirantes</v>
      </c>
      <c r="G1083" s="2">
        <v>1</v>
      </c>
      <c r="H1083" s="6">
        <v>12</v>
      </c>
      <c r="I1083" s="6">
        <f>VENTAS[[#This Row],[Cantidad]]*VENTAS[[#This Row],[Precio Venta]]</f>
        <v>12</v>
      </c>
      <c r="J1083" s="6">
        <f>IF(VENTAS[[#This Row],[Nombre del Gestor]]&gt;1,  VENTAS[[#This Row],[Total]]*10%, 0)</f>
        <v>1.2000000000000002</v>
      </c>
      <c r="K1083" s="6">
        <f>IFERROR(VLOOKUP(VENTAS[[#This Row],[Código del producto Vendido]],STOCK[],16,FALSE)*VENTAS[[#This Row],[Cantidad]] + VLOOKUP(VENTAS[[#This Row],[Código del producto Vendido]],STOCK[],19,FALSE)*VENTAS[[#This Row],[Cantidad]],VENTAS[[#This Row],[Total]])</f>
        <v>4.97</v>
      </c>
      <c r="L1083" s="6">
        <f>VENTAS[[#This Row],[Total]]-VENTAS[[#This Row],[Comisión 10%]]-VENTAS[[#This Row],[Costo SIN Comision]]</f>
        <v>5.830000000000001</v>
      </c>
      <c r="M1083" s="5"/>
    </row>
    <row r="1084" spans="1:13" ht="14" x14ac:dyDescent="0.15">
      <c r="A1084" s="23">
        <v>45482</v>
      </c>
      <c r="C1084" s="4"/>
      <c r="D1084" s="4" t="s">
        <v>2609</v>
      </c>
      <c r="E1084" s="4" t="s">
        <v>796</v>
      </c>
      <c r="F1084" s="2" t="str">
        <f>IFERROR(VLOOKUP(VENTAS[[#This Row],[Código del producto Vendido]],STOCK[],5,FALSE),"-")</f>
        <v>Sandalias anudadas</v>
      </c>
      <c r="G1084" s="2">
        <v>1</v>
      </c>
      <c r="H1084" s="6">
        <v>27</v>
      </c>
      <c r="I1084" s="6">
        <f>VENTAS[[#This Row],[Cantidad]]*VENTAS[[#This Row],[Precio Venta]]</f>
        <v>27</v>
      </c>
      <c r="J1084" s="6">
        <f>IF(VENTAS[[#This Row],[Nombre del Gestor]]&gt;1,  VENTAS[[#This Row],[Total]]*10%, 0)</f>
        <v>2.7</v>
      </c>
      <c r="K1084" s="6">
        <f>IFERROR(VLOOKUP(VENTAS[[#This Row],[Código del producto Vendido]],STOCK[],16,FALSE)*VENTAS[[#This Row],[Cantidad]] + VLOOKUP(VENTAS[[#This Row],[Código del producto Vendido]],STOCK[],19,FALSE)*VENTAS[[#This Row],[Cantidad]],VENTAS[[#This Row],[Total]])</f>
        <v>18.722222222222221</v>
      </c>
      <c r="L1084" s="6">
        <f>VENTAS[[#This Row],[Total]]-VENTAS[[#This Row],[Comisión 10%]]-VENTAS[[#This Row],[Costo SIN Comision]]</f>
        <v>5.5777777777777793</v>
      </c>
      <c r="M1084" s="5"/>
    </row>
    <row r="1085" spans="1:13" ht="14" x14ac:dyDescent="0.15">
      <c r="A1085" s="23">
        <v>45486</v>
      </c>
      <c r="C1085" s="4"/>
      <c r="D1085" s="4" t="s">
        <v>2627</v>
      </c>
      <c r="E1085" s="4" t="s">
        <v>1853</v>
      </c>
      <c r="F1085" s="2" t="str">
        <f>IFERROR(VLOOKUP(VENTAS[[#This Row],[Código del producto Vendido]],STOCK[],5,FALSE),"-")</f>
        <v>Gafas de Sol Retro Negro</v>
      </c>
      <c r="G1085" s="2">
        <v>1</v>
      </c>
      <c r="H1085" s="6">
        <v>8</v>
      </c>
      <c r="I1085" s="6">
        <f>VENTAS[[#This Row],[Cantidad]]*VENTAS[[#This Row],[Precio Venta]]</f>
        <v>8</v>
      </c>
      <c r="J1085" s="6">
        <f>IF(VENTAS[[#This Row],[Nombre del Gestor]]&gt;1,  VENTAS[[#This Row],[Total]]*10%, 0)</f>
        <v>0.8</v>
      </c>
      <c r="K1085" s="6">
        <f>IFERROR(VLOOKUP(VENTAS[[#This Row],[Código del producto Vendido]],STOCK[],16,FALSE)*VENTAS[[#This Row],[Cantidad]] + VLOOKUP(VENTAS[[#This Row],[Código del producto Vendido]],STOCK[],19,FALSE)*VENTAS[[#This Row],[Cantidad]],VENTAS[[#This Row],[Total]])</f>
        <v>4.8600000000000003</v>
      </c>
      <c r="L1085" s="6">
        <f>VENTAS[[#This Row],[Total]]-VENTAS[[#This Row],[Comisión 10%]]-VENTAS[[#This Row],[Costo SIN Comision]]</f>
        <v>2.34</v>
      </c>
      <c r="M1085" s="5"/>
    </row>
    <row r="1086" spans="1:13" ht="14" x14ac:dyDescent="0.15">
      <c r="A1086" s="23">
        <v>45485</v>
      </c>
      <c r="C1086" s="4"/>
      <c r="D1086" s="4" t="s">
        <v>2606</v>
      </c>
      <c r="E1086" s="4" t="s">
        <v>1042</v>
      </c>
      <c r="F1086" s="2" t="str">
        <f>IFERROR(VLOOKUP(VENTAS[[#This Row],[Código del producto Vendido]],STOCK[],5,FALSE),"-")</f>
        <v>Falda negra con flores y abertura</v>
      </c>
      <c r="G1086" s="2">
        <v>1</v>
      </c>
      <c r="H1086" s="6">
        <v>18</v>
      </c>
      <c r="I1086" s="6">
        <f>VENTAS[[#This Row],[Cantidad]]*VENTAS[[#This Row],[Precio Venta]]</f>
        <v>18</v>
      </c>
      <c r="J1086" s="6">
        <f>IF(VENTAS[[#This Row],[Nombre del Gestor]]&gt;1,  VENTAS[[#This Row],[Total]]*10%, 0)</f>
        <v>1.8</v>
      </c>
      <c r="K1086" s="6">
        <f>IFERROR(VLOOKUP(VENTAS[[#This Row],[Código del producto Vendido]],STOCK[],16,FALSE)*VENTAS[[#This Row],[Cantidad]] + VLOOKUP(VENTAS[[#This Row],[Código del producto Vendido]],STOCK[],19,FALSE)*VENTAS[[#This Row],[Cantidad]],VENTAS[[#This Row],[Total]])</f>
        <v>10.77</v>
      </c>
      <c r="L1086" s="6">
        <f>VENTAS[[#This Row],[Total]]-VENTAS[[#This Row],[Comisión 10%]]-VENTAS[[#This Row],[Costo SIN Comision]]</f>
        <v>5.43</v>
      </c>
      <c r="M1086" s="5"/>
    </row>
    <row r="1087" spans="1:13" ht="14" x14ac:dyDescent="0.15">
      <c r="A1087" s="23">
        <v>45485</v>
      </c>
      <c r="C1087" s="4"/>
      <c r="D1087" s="4" t="s">
        <v>2606</v>
      </c>
      <c r="E1087" s="4" t="s">
        <v>818</v>
      </c>
      <c r="F1087" s="2" t="str">
        <f>IFERROR(VLOOKUP(VENTAS[[#This Row],[Código del producto Vendido]],STOCK[],5,FALSE),"-")</f>
        <v>Top de cuello asimétrico</v>
      </c>
      <c r="G1087" s="2">
        <v>1</v>
      </c>
      <c r="H1087" s="6">
        <v>10</v>
      </c>
      <c r="I1087" s="6">
        <f>VENTAS[[#This Row],[Cantidad]]*VENTAS[[#This Row],[Precio Venta]]</f>
        <v>10</v>
      </c>
      <c r="J1087" s="6">
        <f>IF(VENTAS[[#This Row],[Nombre del Gestor]]&gt;1,  VENTAS[[#This Row],[Total]]*10%, 0)</f>
        <v>1</v>
      </c>
      <c r="K1087" s="6">
        <f>IFERROR(VLOOKUP(VENTAS[[#This Row],[Código del producto Vendido]],STOCK[],16,FALSE)*VENTAS[[#This Row],[Cantidad]] + VLOOKUP(VENTAS[[#This Row],[Código del producto Vendido]],STOCK[],19,FALSE)*VENTAS[[#This Row],[Cantidad]],VENTAS[[#This Row],[Total]])</f>
        <v>6.2222222222222223</v>
      </c>
      <c r="L1087" s="6">
        <f>VENTAS[[#This Row],[Total]]-VENTAS[[#This Row],[Comisión 10%]]-VENTAS[[#This Row],[Costo SIN Comision]]</f>
        <v>2.7777777777777777</v>
      </c>
      <c r="M1087" s="5"/>
    </row>
    <row r="1088" spans="1:13" ht="14" x14ac:dyDescent="0.15">
      <c r="A1088" s="23">
        <v>45483</v>
      </c>
      <c r="C1088" s="4"/>
      <c r="D1088" s="4" t="s">
        <v>2606</v>
      </c>
      <c r="E1088" s="4" t="s">
        <v>2644</v>
      </c>
      <c r="F1088" s="2" t="str">
        <f>IFERROR(VLOOKUP(VENTAS[[#This Row],[Código del producto Vendido]],STOCK[],5,FALSE),"-")</f>
        <v>Pantalón de vestir de viscosa y lino (beige claro)</v>
      </c>
      <c r="G1088" s="2">
        <v>1</v>
      </c>
      <c r="H1088" s="6">
        <v>35</v>
      </c>
      <c r="I1088" s="6">
        <f>VENTAS[[#This Row],[Cantidad]]*VENTAS[[#This Row],[Precio Venta]]</f>
        <v>35</v>
      </c>
      <c r="J1088" s="6">
        <f>IF(VENTAS[[#This Row],[Nombre del Gestor]]&gt;1,  VENTAS[[#This Row],[Total]]*10%, 0)</f>
        <v>3.5</v>
      </c>
      <c r="K1088" s="6">
        <f>IFERROR(VLOOKUP(VENTAS[[#This Row],[Código del producto Vendido]],STOCK[],16,FALSE)*VENTAS[[#This Row],[Cantidad]] + VLOOKUP(VENTAS[[#This Row],[Código del producto Vendido]],STOCK[],19,FALSE)*VENTAS[[#This Row],[Cantidad]],VENTAS[[#This Row],[Total]])</f>
        <v>17.252021151586369</v>
      </c>
      <c r="L1088" s="6">
        <f>VENTAS[[#This Row],[Total]]-VENTAS[[#This Row],[Comisión 10%]]-VENTAS[[#This Row],[Costo SIN Comision]]</f>
        <v>14.247978848413631</v>
      </c>
      <c r="M1088" s="5"/>
    </row>
    <row r="1089" spans="1:13" ht="14" x14ac:dyDescent="0.15">
      <c r="A1089" s="23">
        <v>45482</v>
      </c>
      <c r="C1089" s="4"/>
      <c r="D1089" s="4" t="s">
        <v>2606</v>
      </c>
      <c r="E1089" s="4" t="s">
        <v>1828</v>
      </c>
      <c r="F1089" s="2" t="str">
        <f>IFERROR(VLOOKUP(VENTAS[[#This Row],[Código del producto Vendido]],STOCK[],5,FALSE),"-")</f>
        <v>Crossbody Bag Blanco Lacado</v>
      </c>
      <c r="G1089" s="2">
        <v>1</v>
      </c>
      <c r="H1089" s="6">
        <v>20</v>
      </c>
      <c r="I1089" s="6">
        <f>VENTAS[[#This Row],[Cantidad]]*VENTAS[[#This Row],[Precio Venta]]</f>
        <v>20</v>
      </c>
      <c r="J1089" s="6">
        <f>IF(VENTAS[[#This Row],[Nombre del Gestor]]&gt;1,  VENTAS[[#This Row],[Total]]*10%, 0)</f>
        <v>2</v>
      </c>
      <c r="K1089" s="6">
        <f>IFERROR(VLOOKUP(VENTAS[[#This Row],[Código del producto Vendido]],STOCK[],16,FALSE)*VENTAS[[#This Row],[Cantidad]] + VLOOKUP(VENTAS[[#This Row],[Código del producto Vendido]],STOCK[],19,FALSE)*VENTAS[[#This Row],[Cantidad]],VENTAS[[#This Row],[Total]])</f>
        <v>10.790000000000001</v>
      </c>
      <c r="L1089" s="6">
        <f>VENTAS[[#This Row],[Total]]-VENTAS[[#This Row],[Comisión 10%]]-VENTAS[[#This Row],[Costo SIN Comision]]</f>
        <v>7.2099999999999991</v>
      </c>
      <c r="M1089" s="5"/>
    </row>
    <row r="1090" spans="1:13" ht="14" x14ac:dyDescent="0.15">
      <c r="A1090" s="23">
        <v>45481</v>
      </c>
      <c r="C1090" s="4"/>
      <c r="D1090" s="4" t="s">
        <v>2606</v>
      </c>
      <c r="E1090" s="4" t="s">
        <v>1432</v>
      </c>
      <c r="F1090" s="2" t="str">
        <f>IFERROR(VLOOKUP(VENTAS[[#This Row],[Código del producto Vendido]],STOCK[],5,FALSE),"-")</f>
        <v xml:space="preserve">Vestido Privé  </v>
      </c>
      <c r="G1090" s="2">
        <v>1</v>
      </c>
      <c r="H1090" s="6">
        <v>25</v>
      </c>
      <c r="I1090" s="6">
        <f>VENTAS[[#This Row],[Cantidad]]*VENTAS[[#This Row],[Precio Venta]]</f>
        <v>25</v>
      </c>
      <c r="J1090" s="6">
        <f>IF(VENTAS[[#This Row],[Nombre del Gestor]]&gt;1,  VENTAS[[#This Row],[Total]]*10%, 0)</f>
        <v>2.5</v>
      </c>
      <c r="K1090" s="6">
        <f>IFERROR(VLOOKUP(VENTAS[[#This Row],[Código del producto Vendido]],STOCK[],16,FALSE)*VENTAS[[#This Row],[Cantidad]] + VLOOKUP(VENTAS[[#This Row],[Código del producto Vendido]],STOCK[],19,FALSE)*VENTAS[[#This Row],[Cantidad]],VENTAS[[#This Row],[Total]])</f>
        <v>11.1</v>
      </c>
      <c r="L1090" s="6">
        <f>VENTAS[[#This Row],[Total]]-VENTAS[[#This Row],[Comisión 10%]]-VENTAS[[#This Row],[Costo SIN Comision]]</f>
        <v>11.4</v>
      </c>
      <c r="M1090" s="5"/>
    </row>
    <row r="1091" spans="1:13" ht="14" x14ac:dyDescent="0.15">
      <c r="A1091" s="23">
        <v>45474</v>
      </c>
      <c r="C1091" s="4"/>
      <c r="D1091" s="4" t="s">
        <v>2696</v>
      </c>
      <c r="E1091" s="4" t="s">
        <v>2469</v>
      </c>
      <c r="F1091" s="2" t="str">
        <f>IFERROR(VLOOKUP(VENTAS[[#This Row],[Código del producto Vendido]],STOCK[],5,FALSE),"-")</f>
        <v>Sombrero de protección Verano fashionista</v>
      </c>
      <c r="G1091" s="2">
        <v>1</v>
      </c>
      <c r="H1091" s="6">
        <v>15</v>
      </c>
      <c r="I1091" s="6">
        <f>VENTAS[[#This Row],[Cantidad]]*VENTAS[[#This Row],[Precio Venta]]</f>
        <v>15</v>
      </c>
      <c r="J1091" s="6">
        <f>IF(VENTAS[[#This Row],[Nombre del Gestor]]&gt;1,  VENTAS[[#This Row],[Total]]*10%, 0)</f>
        <v>1.5</v>
      </c>
      <c r="K1091" s="6">
        <f>IFERROR(VLOOKUP(VENTAS[[#This Row],[Código del producto Vendido]],STOCK[],16,FALSE)*VENTAS[[#This Row],[Cantidad]] + VLOOKUP(VENTAS[[#This Row],[Código del producto Vendido]],STOCK[],19,FALSE)*VENTAS[[#This Row],[Cantidad]],VENTAS[[#This Row],[Total]])</f>
        <v>8.551874999999999</v>
      </c>
      <c r="L1091" s="6">
        <f>VENTAS[[#This Row],[Total]]-VENTAS[[#This Row],[Comisión 10%]]-VENTAS[[#This Row],[Costo SIN Comision]]</f>
        <v>4.948125000000001</v>
      </c>
      <c r="M1091" s="5"/>
    </row>
    <row r="1092" spans="1:13" ht="14" x14ac:dyDescent="0.15">
      <c r="A1092" s="23">
        <v>45483</v>
      </c>
      <c r="B1092" s="4" t="s">
        <v>1495</v>
      </c>
      <c r="C1092" s="4" t="s">
        <v>2754</v>
      </c>
      <c r="D1092" s="4"/>
      <c r="E1092" s="4" t="s">
        <v>2404</v>
      </c>
      <c r="F1092" s="2" t="str">
        <f>IFERROR(VLOOKUP(VENTAS[[#This Row],[Código del producto Vendido]],STOCK[],5,FALSE),"-")</f>
        <v>Bikini sexy de pierna alta en tendencia</v>
      </c>
      <c r="G1092" s="2">
        <v>1</v>
      </c>
      <c r="H1092" s="6">
        <v>18</v>
      </c>
      <c r="I1092" s="6">
        <f>VENTAS[[#This Row],[Cantidad]]*VENTAS[[#This Row],[Precio Venta]]</f>
        <v>18</v>
      </c>
      <c r="J1092" s="6">
        <f>IF(VENTAS[[#This Row],[Nombre del Gestor]]&gt;1,  VENTAS[[#This Row],[Total]]*10%, 0)</f>
        <v>0</v>
      </c>
      <c r="K1092" s="6">
        <f>IFERROR(VLOOKUP(VENTAS[[#This Row],[Código del producto Vendido]],STOCK[],16,FALSE)*VENTAS[[#This Row],[Cantidad]] + VLOOKUP(VENTAS[[#This Row],[Código del producto Vendido]],STOCK[],19,FALSE)*VENTAS[[#This Row],[Cantidad]],VENTAS[[#This Row],[Total]])</f>
        <v>6.6199999999999992</v>
      </c>
      <c r="L1092" s="6">
        <f>VENTAS[[#This Row],[Total]]-VENTAS[[#This Row],[Comisión 10%]]-VENTAS[[#This Row],[Costo SIN Comision]]</f>
        <v>11.38</v>
      </c>
      <c r="M1092" s="5"/>
    </row>
    <row r="1093" spans="1:13" ht="14" x14ac:dyDescent="0.15">
      <c r="A1093" s="23">
        <v>45489</v>
      </c>
      <c r="C1093" s="4"/>
      <c r="D1093" s="4" t="s">
        <v>396</v>
      </c>
      <c r="E1093" s="4" t="s">
        <v>2390</v>
      </c>
      <c r="F1093" s="2" t="str">
        <f>IFERROR(VLOOKUP(VENTAS[[#This Row],[Código del producto Vendido]],STOCK[],5,FALSE),"-")</f>
        <v>Falda Bohemia de mezclilla de cintura alta con detalles de botón</v>
      </c>
      <c r="G1093" s="2">
        <v>1</v>
      </c>
      <c r="H1093" s="6">
        <v>30</v>
      </c>
      <c r="I1093" s="6">
        <f>VENTAS[[#This Row],[Cantidad]]*VENTAS[[#This Row],[Precio Venta]]</f>
        <v>30</v>
      </c>
      <c r="J1093" s="6">
        <f>IF(VENTAS[[#This Row],[Nombre del Gestor]]&gt;1,  VENTAS[[#This Row],[Total]]*10%, 0)</f>
        <v>3</v>
      </c>
      <c r="K1093" s="6">
        <f>IFERROR(VLOOKUP(VENTAS[[#This Row],[Código del producto Vendido]],STOCK[],16,FALSE)*VENTAS[[#This Row],[Cantidad]] + VLOOKUP(VENTAS[[#This Row],[Código del producto Vendido]],STOCK[],19,FALSE)*VENTAS[[#This Row],[Cantidad]],VENTAS[[#This Row],[Total]])</f>
        <v>7.05</v>
      </c>
      <c r="L1093" s="6">
        <f>VENTAS[[#This Row],[Total]]-VENTAS[[#This Row],[Comisión 10%]]-VENTAS[[#This Row],[Costo SIN Comision]]</f>
        <v>19.95</v>
      </c>
      <c r="M1093" s="5"/>
    </row>
    <row r="1094" spans="1:13" ht="14" x14ac:dyDescent="0.15">
      <c r="A1094" s="23">
        <v>45488</v>
      </c>
      <c r="C1094" s="4"/>
      <c r="D1094" s="4" t="s">
        <v>2606</v>
      </c>
      <c r="E1094" s="4" t="s">
        <v>1890</v>
      </c>
      <c r="F1094" s="2" t="str">
        <f>IFERROR(VLOOKUP(VENTAS[[#This Row],[Código del producto Vendido]],STOCK[],5,FALSE),"-")</f>
        <v>Sujetador Invisible Suave sin tirantes</v>
      </c>
      <c r="G1094" s="2">
        <v>1</v>
      </c>
      <c r="H1094" s="6">
        <v>12</v>
      </c>
      <c r="I1094" s="6">
        <f>VENTAS[[#This Row],[Cantidad]]*VENTAS[[#This Row],[Precio Venta]]</f>
        <v>12</v>
      </c>
      <c r="J1094" s="6">
        <f>IF(VENTAS[[#This Row],[Nombre del Gestor]]&gt;1,  VENTAS[[#This Row],[Total]]*10%, 0)</f>
        <v>1.2000000000000002</v>
      </c>
      <c r="K1094" s="6">
        <f>IFERROR(VLOOKUP(VENTAS[[#This Row],[Código del producto Vendido]],STOCK[],16,FALSE)*VENTAS[[#This Row],[Cantidad]] + VLOOKUP(VENTAS[[#This Row],[Código del producto Vendido]],STOCK[],19,FALSE)*VENTAS[[#This Row],[Cantidad]],VENTAS[[#This Row],[Total]])</f>
        <v>4.97</v>
      </c>
      <c r="L1094" s="6">
        <f>VENTAS[[#This Row],[Total]]-VENTAS[[#This Row],[Comisión 10%]]-VENTAS[[#This Row],[Costo SIN Comision]]</f>
        <v>5.830000000000001</v>
      </c>
      <c r="M1094" s="5"/>
    </row>
    <row r="1095" spans="1:13" ht="14" x14ac:dyDescent="0.15">
      <c r="A1095" s="23">
        <v>45489</v>
      </c>
      <c r="C1095" s="4"/>
      <c r="D1095" s="4" t="s">
        <v>2609</v>
      </c>
      <c r="E1095" s="4" t="s">
        <v>2641</v>
      </c>
      <c r="F1095" s="2" t="str">
        <f>IFERROR(VLOOKUP(VENTAS[[#This Row],[Código del producto Vendido]],STOCK[],5,FALSE),"-")</f>
        <v>Sandalias de tiras con tacón cuadrado</v>
      </c>
      <c r="G1095" s="2">
        <v>1</v>
      </c>
      <c r="H1095" s="6">
        <v>35</v>
      </c>
      <c r="I1095" s="6">
        <f>VENTAS[[#This Row],[Cantidad]]*VENTAS[[#This Row],[Precio Venta]]</f>
        <v>35</v>
      </c>
      <c r="J1095" s="6">
        <f>IF(VENTAS[[#This Row],[Nombre del Gestor]]&gt;1,  VENTAS[[#This Row],[Total]]*10%, 0)</f>
        <v>3.5</v>
      </c>
      <c r="K1095" s="6">
        <f>IFERROR(VLOOKUP(VENTAS[[#This Row],[Código del producto Vendido]],STOCK[],16,FALSE)*VENTAS[[#This Row],[Cantidad]] + VLOOKUP(VENTAS[[#This Row],[Código del producto Vendido]],STOCK[],19,FALSE)*VENTAS[[#This Row],[Cantidad]],VENTAS[[#This Row],[Total]])</f>
        <v>17.252021151586369</v>
      </c>
      <c r="L1095" s="6">
        <f>VENTAS[[#This Row],[Total]]-VENTAS[[#This Row],[Comisión 10%]]-VENTAS[[#This Row],[Costo SIN Comision]]</f>
        <v>14.247978848413631</v>
      </c>
      <c r="M1095" s="5"/>
    </row>
    <row r="1096" spans="1:13" ht="14" x14ac:dyDescent="0.15">
      <c r="A1096" s="22" t="s">
        <v>1504</v>
      </c>
      <c r="B1096" s="4" t="s">
        <v>1495</v>
      </c>
      <c r="C1096" s="4"/>
      <c r="D1096" s="4"/>
      <c r="E1096" s="4" t="s">
        <v>863</v>
      </c>
      <c r="F1096" s="2" t="str">
        <f>IFERROR(VLOOKUP(VENTAS[[#This Row],[Código del producto Vendido]],STOCK[],5,FALSE),"-")</f>
        <v xml:space="preserve">Vestido de lunares </v>
      </c>
      <c r="G1096" s="2">
        <v>1</v>
      </c>
      <c r="H1096" s="6">
        <v>25</v>
      </c>
      <c r="I1096" s="6">
        <f>VENTAS[[#This Row],[Cantidad]]*VENTAS[[#This Row],[Precio Venta]]</f>
        <v>25</v>
      </c>
      <c r="J1096" s="6">
        <f>IF(VENTAS[[#This Row],[Nombre del Gestor]]&gt;1,  VENTAS[[#This Row],[Total]]*10%, 0)</f>
        <v>0</v>
      </c>
      <c r="K1096" s="6">
        <f>IFERROR(VLOOKUP(VENTAS[[#This Row],[Código del producto Vendido]],STOCK[],16,FALSE)*VENTAS[[#This Row],[Cantidad]] + VLOOKUP(VENTAS[[#This Row],[Código del producto Vendido]],STOCK[],19,FALSE)*VENTAS[[#This Row],[Cantidad]],VENTAS[[#This Row],[Total]])</f>
        <v>13.911363636363635</v>
      </c>
      <c r="L1096" s="6">
        <f>VENTAS[[#This Row],[Total]]-VENTAS[[#This Row],[Comisión 10%]]-VENTAS[[#This Row],[Costo SIN Comision]]</f>
        <v>11.088636363636365</v>
      </c>
      <c r="M1096" s="5"/>
    </row>
    <row r="1097" spans="1:13" ht="14" x14ac:dyDescent="0.15">
      <c r="A1097" s="22" t="s">
        <v>1504</v>
      </c>
      <c r="B1097" s="4" t="s">
        <v>1495</v>
      </c>
      <c r="C1097" s="4"/>
      <c r="D1097" s="4"/>
      <c r="E1097" s="4" t="s">
        <v>864</v>
      </c>
      <c r="F1097" s="2" t="str">
        <f>IFERROR(VLOOKUP(VENTAS[[#This Row],[Código del producto Vendido]],STOCK[],5,FALSE),"-")</f>
        <v>Vestido de lunares</v>
      </c>
      <c r="G1097" s="2">
        <v>1</v>
      </c>
      <c r="H1097" s="6">
        <v>25</v>
      </c>
      <c r="I1097" s="6">
        <f>VENTAS[[#This Row],[Cantidad]]*VENTAS[[#This Row],[Precio Venta]]</f>
        <v>25</v>
      </c>
      <c r="J1097" s="6">
        <f>IF(VENTAS[[#This Row],[Nombre del Gestor]]&gt;1,  VENTAS[[#This Row],[Total]]*10%, 0)</f>
        <v>0</v>
      </c>
      <c r="K1097" s="6">
        <f>IFERROR(VLOOKUP(VENTAS[[#This Row],[Código del producto Vendido]],STOCK[],16,FALSE)*VENTAS[[#This Row],[Cantidad]] + VLOOKUP(VENTAS[[#This Row],[Código del producto Vendido]],STOCK[],19,FALSE)*VENTAS[[#This Row],[Cantidad]],VENTAS[[#This Row],[Total]])</f>
        <v>13.911363636363635</v>
      </c>
      <c r="L1097" s="6">
        <f>VENTAS[[#This Row],[Total]]-VENTAS[[#This Row],[Comisión 10%]]-VENTAS[[#This Row],[Costo SIN Comision]]</f>
        <v>11.088636363636365</v>
      </c>
      <c r="M1097" s="5"/>
    </row>
    <row r="1098" spans="1:13" ht="14" x14ac:dyDescent="0.15">
      <c r="A1098" s="23">
        <v>45489</v>
      </c>
      <c r="C1098" s="4"/>
      <c r="D1098" s="4" t="s">
        <v>2045</v>
      </c>
      <c r="E1098" s="4" t="s">
        <v>2584</v>
      </c>
      <c r="F1098" s="2" t="str">
        <f>IFERROR(VLOOKUP(VENTAS[[#This Row],[Código del producto Vendido]],STOCK[],5,FALSE),"-")</f>
        <v>Vestido estampado con abertura y ajuste en cintura</v>
      </c>
      <c r="G1098" s="2">
        <v>1</v>
      </c>
      <c r="H1098" s="6">
        <v>30</v>
      </c>
      <c r="I1098" s="6">
        <f>VENTAS[[#This Row],[Cantidad]]*VENTAS[[#This Row],[Precio Venta]]</f>
        <v>30</v>
      </c>
      <c r="J1098" s="6">
        <f>IF(VENTAS[[#This Row],[Nombre del Gestor]]&gt;1,  VENTAS[[#This Row],[Total]]*10%, 0)</f>
        <v>3</v>
      </c>
      <c r="K1098" s="6">
        <f>IFERROR(VLOOKUP(VENTAS[[#This Row],[Código del producto Vendido]],STOCK[],16,FALSE)*VENTAS[[#This Row],[Cantidad]] + VLOOKUP(VENTAS[[#This Row],[Código del producto Vendido]],STOCK[],19,FALSE)*VENTAS[[#This Row],[Cantidad]],VENTAS[[#This Row],[Total]])</f>
        <v>17.59</v>
      </c>
      <c r="L1098" s="6">
        <f>VENTAS[[#This Row],[Total]]-VENTAS[[#This Row],[Comisión 10%]]-VENTAS[[#This Row],[Costo SIN Comision]]</f>
        <v>9.41</v>
      </c>
      <c r="M1098" s="5"/>
    </row>
    <row r="1099" spans="1:13" ht="14" x14ac:dyDescent="0.15">
      <c r="A1099" s="23">
        <v>45475</v>
      </c>
      <c r="C1099" s="4"/>
      <c r="D1099" s="4" t="s">
        <v>2045</v>
      </c>
      <c r="E1099" s="4" t="s">
        <v>2452</v>
      </c>
      <c r="F1099" s="2" t="str">
        <f>IFERROR(VLOOKUP(VENTAS[[#This Row],[Código del producto Vendido]],STOCK[],5,FALSE),"-")</f>
        <v>Pantalón palazzo estiloso</v>
      </c>
      <c r="G1099" s="2">
        <v>1</v>
      </c>
      <c r="H1099" s="6">
        <v>20</v>
      </c>
      <c r="I1099" s="6">
        <f>VENTAS[[#This Row],[Cantidad]]*VENTAS[[#This Row],[Precio Venta]]</f>
        <v>20</v>
      </c>
      <c r="J1099" s="6">
        <f>IF(VENTAS[[#This Row],[Nombre del Gestor]]&gt;1,  VENTAS[[#This Row],[Total]]*10%, 0)</f>
        <v>2</v>
      </c>
      <c r="K1099" s="6">
        <f>IFERROR(VLOOKUP(VENTAS[[#This Row],[Código del producto Vendido]],STOCK[],16,FALSE)*VENTAS[[#This Row],[Cantidad]] + VLOOKUP(VENTAS[[#This Row],[Código del producto Vendido]],STOCK[],19,FALSE)*VENTAS[[#This Row],[Cantidad]],VENTAS[[#This Row],[Total]])</f>
        <v>10.914375</v>
      </c>
      <c r="L1099" s="6">
        <f>VENTAS[[#This Row],[Total]]-VENTAS[[#This Row],[Comisión 10%]]-VENTAS[[#This Row],[Costo SIN Comision]]</f>
        <v>7.0856250000000003</v>
      </c>
      <c r="M1099" s="5"/>
    </row>
    <row r="1100" spans="1:13" ht="14" x14ac:dyDescent="0.15">
      <c r="A1100" s="23">
        <v>45475</v>
      </c>
      <c r="C1100" s="4"/>
      <c r="D1100" s="4" t="s">
        <v>2045</v>
      </c>
      <c r="E1100" s="4" t="s">
        <v>1092</v>
      </c>
      <c r="F1100" s="2" t="str">
        <f>IFERROR(VLOOKUP(VENTAS[[#This Row],[Código del producto Vendido]],STOCK[],5,FALSE),"-")</f>
        <v>Top de cuello V con encaje</v>
      </c>
      <c r="G1100" s="2">
        <v>1</v>
      </c>
      <c r="H1100" s="6">
        <v>12</v>
      </c>
      <c r="I1100" s="6">
        <f>VENTAS[[#This Row],[Cantidad]]*VENTAS[[#This Row],[Precio Venta]]</f>
        <v>12</v>
      </c>
      <c r="J1100" s="6">
        <f>IF(VENTAS[[#This Row],[Nombre del Gestor]]&gt;1,  VENTAS[[#This Row],[Total]]*10%, 0)</f>
        <v>1.2000000000000002</v>
      </c>
      <c r="K1100" s="6">
        <f>IFERROR(VLOOKUP(VENTAS[[#This Row],[Código del producto Vendido]],STOCK[],16,FALSE)*VENTAS[[#This Row],[Cantidad]] + VLOOKUP(VENTAS[[#This Row],[Código del producto Vendido]],STOCK[],19,FALSE)*VENTAS[[#This Row],[Cantidad]],VENTAS[[#This Row],[Total]])</f>
        <v>7.97</v>
      </c>
      <c r="L1100" s="6">
        <f>VENTAS[[#This Row],[Total]]-VENTAS[[#This Row],[Comisión 10%]]-VENTAS[[#This Row],[Costo SIN Comision]]</f>
        <v>2.830000000000001</v>
      </c>
      <c r="M1100" s="5"/>
    </row>
    <row r="1101" spans="1:13" ht="14" x14ac:dyDescent="0.15">
      <c r="A1101" s="23"/>
      <c r="B1101" s="4" t="s">
        <v>1495</v>
      </c>
      <c r="C1101" s="4" t="s">
        <v>2754</v>
      </c>
      <c r="D1101" s="4"/>
      <c r="E1101" s="4" t="s">
        <v>1475</v>
      </c>
      <c r="F1101" s="2" t="str">
        <f>IFERROR(VLOOKUP(VENTAS[[#This Row],[Código del producto Vendido]],STOCK[],5,FALSE),"-")</f>
        <v xml:space="preserve">Vestido ajustado de puntos </v>
      </c>
      <c r="G1101" s="2">
        <v>1</v>
      </c>
      <c r="H1101" s="6">
        <v>28</v>
      </c>
      <c r="I1101" s="6">
        <f>VENTAS[[#This Row],[Cantidad]]*VENTAS[[#This Row],[Precio Venta]]</f>
        <v>28</v>
      </c>
      <c r="J1101" s="6">
        <f>IF(VENTAS[[#This Row],[Nombre del Gestor]]&gt;1,  VENTAS[[#This Row],[Total]]*10%, 0)</f>
        <v>0</v>
      </c>
      <c r="K1101" s="6">
        <f>IFERROR(VLOOKUP(VENTAS[[#This Row],[Código del producto Vendido]],STOCK[],16,FALSE)*VENTAS[[#This Row],[Cantidad]] + VLOOKUP(VENTAS[[#This Row],[Código del producto Vendido]],STOCK[],19,FALSE)*VENTAS[[#This Row],[Cantidad]],VENTAS[[#This Row],[Total]])</f>
        <v>18</v>
      </c>
      <c r="L1101" s="6">
        <f>VENTAS[[#This Row],[Total]]-VENTAS[[#This Row],[Comisión 10%]]-VENTAS[[#This Row],[Costo SIN Comision]]</f>
        <v>10</v>
      </c>
      <c r="M1101" s="5"/>
    </row>
    <row r="1102" spans="1:13" ht="14" x14ac:dyDescent="0.15">
      <c r="A1102" s="23"/>
      <c r="B1102" s="4" t="s">
        <v>1495</v>
      </c>
      <c r="C1102" s="4" t="s">
        <v>2754</v>
      </c>
      <c r="D1102" s="4"/>
      <c r="E1102" s="4" t="s">
        <v>1724</v>
      </c>
      <c r="F1102" s="2" t="str">
        <f>IFERROR(VLOOKUP(VENTAS[[#This Row],[Código del producto Vendido]],STOCK[],5,FALSE),"-")</f>
        <v>Cinturón de hebilla redonda</v>
      </c>
      <c r="G1102" s="2">
        <v>1</v>
      </c>
      <c r="H1102" s="6">
        <v>10</v>
      </c>
      <c r="I1102" s="6">
        <f>VENTAS[[#This Row],[Cantidad]]*VENTAS[[#This Row],[Precio Venta]]</f>
        <v>10</v>
      </c>
      <c r="J1102" s="6">
        <f>IF(VENTAS[[#This Row],[Nombre del Gestor]]&gt;1,  VENTAS[[#This Row],[Total]]*10%, 0)</f>
        <v>0</v>
      </c>
      <c r="K1102" s="6">
        <f>IFERROR(VLOOKUP(VENTAS[[#This Row],[Código del producto Vendido]],STOCK[],16,FALSE)*VENTAS[[#This Row],[Cantidad]] + VLOOKUP(VENTAS[[#This Row],[Código del producto Vendido]],STOCK[],19,FALSE)*VENTAS[[#This Row],[Cantidad]],VENTAS[[#This Row],[Total]])</f>
        <v>3.8235294117647061</v>
      </c>
      <c r="L1102" s="6">
        <f>VENTAS[[#This Row],[Total]]-VENTAS[[#This Row],[Comisión 10%]]-VENTAS[[#This Row],[Costo SIN Comision]]</f>
        <v>6.1764705882352935</v>
      </c>
      <c r="M1102" s="5"/>
    </row>
    <row r="1103" spans="1:13" ht="14" x14ac:dyDescent="0.15">
      <c r="A1103" s="23"/>
      <c r="B1103" s="4" t="s">
        <v>1495</v>
      </c>
      <c r="C1103" s="4" t="s">
        <v>2754</v>
      </c>
      <c r="D1103" s="4"/>
      <c r="E1103" s="4" t="s">
        <v>2469</v>
      </c>
      <c r="F1103" s="2" t="str">
        <f>IFERROR(VLOOKUP(VENTAS[[#This Row],[Código del producto Vendido]],STOCK[],5,FALSE),"-")</f>
        <v>Sombrero de protección Verano fashionista</v>
      </c>
      <c r="G1103" s="2">
        <v>1</v>
      </c>
      <c r="H1103" s="6">
        <v>15</v>
      </c>
      <c r="I1103" s="6">
        <f>VENTAS[[#This Row],[Cantidad]]*VENTAS[[#This Row],[Precio Venta]]</f>
        <v>15</v>
      </c>
      <c r="J1103" s="6">
        <f>IF(VENTAS[[#This Row],[Nombre del Gestor]]&gt;1,  VENTAS[[#This Row],[Total]]*10%, 0)</f>
        <v>0</v>
      </c>
      <c r="K1103" s="6">
        <f>IFERROR(VLOOKUP(VENTAS[[#This Row],[Código del producto Vendido]],STOCK[],16,FALSE)*VENTAS[[#This Row],[Cantidad]] + VLOOKUP(VENTAS[[#This Row],[Código del producto Vendido]],STOCK[],19,FALSE)*VENTAS[[#This Row],[Cantidad]],VENTAS[[#This Row],[Total]])</f>
        <v>8.551874999999999</v>
      </c>
      <c r="L1103" s="6">
        <f>VENTAS[[#This Row],[Total]]-VENTAS[[#This Row],[Comisión 10%]]-VENTAS[[#This Row],[Costo SIN Comision]]</f>
        <v>6.448125000000001</v>
      </c>
      <c r="M1103" s="5"/>
    </row>
    <row r="1104" spans="1:13" ht="14" x14ac:dyDescent="0.15">
      <c r="A1104" s="23">
        <v>45475</v>
      </c>
      <c r="C1104" s="4"/>
      <c r="D1104" s="4" t="s">
        <v>2045</v>
      </c>
      <c r="E1104" s="4" t="s">
        <v>2439</v>
      </c>
      <c r="F1104" s="2" t="str">
        <f>IFERROR(VLOOKUP(VENTAS[[#This Row],[Código del producto Vendido]],STOCK[],5,FALSE),"-")</f>
        <v>Bolso de lienzo estampado de corazón</v>
      </c>
      <c r="G1104" s="2">
        <v>1</v>
      </c>
      <c r="H1104" s="6">
        <v>12</v>
      </c>
      <c r="I1104" s="6">
        <f>VENTAS[[#This Row],[Cantidad]]*VENTAS[[#This Row],[Precio Venta]]</f>
        <v>12</v>
      </c>
      <c r="J1104" s="6">
        <f>IF(VENTAS[[#This Row],[Nombre del Gestor]]&gt;1,  VENTAS[[#This Row],[Total]]*10%, 0)</f>
        <v>1.2000000000000002</v>
      </c>
      <c r="K1104" s="6">
        <f>IFERROR(VLOOKUP(VENTAS[[#This Row],[Código del producto Vendido]],STOCK[],16,FALSE)*VENTAS[[#This Row],[Cantidad]] + VLOOKUP(VENTAS[[#This Row],[Código del producto Vendido]],STOCK[],19,FALSE)*VENTAS[[#This Row],[Cantidad]],VENTAS[[#This Row],[Total]])</f>
        <v>4.2299999999999995</v>
      </c>
      <c r="L1104" s="6">
        <f>VENTAS[[#This Row],[Total]]-VENTAS[[#This Row],[Comisión 10%]]-VENTAS[[#This Row],[Costo SIN Comision]]</f>
        <v>6.5700000000000012</v>
      </c>
      <c r="M1104" s="5"/>
    </row>
    <row r="1105" spans="1:13" ht="14" x14ac:dyDescent="0.15">
      <c r="A1105" s="23">
        <v>45489</v>
      </c>
      <c r="C1105" s="4"/>
      <c r="D1105" s="4" t="s">
        <v>2609</v>
      </c>
      <c r="E1105" s="4" t="s">
        <v>2419</v>
      </c>
      <c r="F1105" s="2" t="str">
        <f>IFERROR(VLOOKUP(VENTAS[[#This Row],[Código del producto Vendido]],STOCK[],5,FALSE),"-")</f>
        <v>Vestido sexy cruzado de escote profundo</v>
      </c>
      <c r="G1105" s="2">
        <v>1</v>
      </c>
      <c r="H1105" s="6">
        <v>20</v>
      </c>
      <c r="I1105" s="6">
        <f>VENTAS[[#This Row],[Cantidad]]*VENTAS[[#This Row],[Precio Venta]]</f>
        <v>20</v>
      </c>
      <c r="J1105" s="6">
        <f>IF(VENTAS[[#This Row],[Nombre del Gestor]]&gt;1,  VENTAS[[#This Row],[Total]]*10%, 0)</f>
        <v>2</v>
      </c>
      <c r="K1105" s="6">
        <f>IFERROR(VLOOKUP(VENTAS[[#This Row],[Código del producto Vendido]],STOCK[],16,FALSE)*VENTAS[[#This Row],[Cantidad]] + VLOOKUP(VENTAS[[#This Row],[Código del producto Vendido]],STOCK[],19,FALSE)*VENTAS[[#This Row],[Cantidad]],VENTAS[[#This Row],[Total]])</f>
        <v>8.59</v>
      </c>
      <c r="L1105" s="6">
        <f>VENTAS[[#This Row],[Total]]-VENTAS[[#This Row],[Comisión 10%]]-VENTAS[[#This Row],[Costo SIN Comision]]</f>
        <v>9.41</v>
      </c>
      <c r="M1105" s="5"/>
    </row>
    <row r="1106" spans="1:13" ht="14" x14ac:dyDescent="0.15">
      <c r="A1106" s="23">
        <v>45489</v>
      </c>
      <c r="C1106" s="4"/>
      <c r="D1106" s="4" t="s">
        <v>2609</v>
      </c>
      <c r="E1106" s="4" t="s">
        <v>1472</v>
      </c>
      <c r="F1106" s="2" t="str">
        <f>IFERROR(VLOOKUP(VENTAS[[#This Row],[Código del producto Vendido]],STOCK[],5,FALSE),"-")</f>
        <v>Vestido Asimétrico con cuerdas</v>
      </c>
      <c r="G1106" s="2">
        <v>1</v>
      </c>
      <c r="H1106" s="6">
        <v>20</v>
      </c>
      <c r="I1106" s="6">
        <f>VENTAS[[#This Row],[Cantidad]]*VENTAS[[#This Row],[Precio Venta]]</f>
        <v>20</v>
      </c>
      <c r="J1106" s="6">
        <f>IF(VENTAS[[#This Row],[Nombre del Gestor]]&gt;1,  VENTAS[[#This Row],[Total]]*10%, 0)</f>
        <v>2</v>
      </c>
      <c r="K1106" s="6">
        <f>IFERROR(VLOOKUP(VENTAS[[#This Row],[Código del producto Vendido]],STOCK[],16,FALSE)*VENTAS[[#This Row],[Cantidad]] + VLOOKUP(VENTAS[[#This Row],[Código del producto Vendido]],STOCK[],19,FALSE)*VENTAS[[#This Row],[Cantidad]],VENTAS[[#This Row],[Total]])</f>
        <v>12</v>
      </c>
      <c r="L1106" s="6">
        <f>VENTAS[[#This Row],[Total]]-VENTAS[[#This Row],[Comisión 10%]]-VENTAS[[#This Row],[Costo SIN Comision]]</f>
        <v>6</v>
      </c>
      <c r="M1106" s="5"/>
    </row>
    <row r="1107" spans="1:13" ht="14" x14ac:dyDescent="0.15">
      <c r="A1107" s="23">
        <v>45489</v>
      </c>
      <c r="B1107" s="4"/>
      <c r="C1107" s="4" t="s">
        <v>2754</v>
      </c>
      <c r="D1107" s="4"/>
      <c r="E1107" s="4" t="s">
        <v>2655</v>
      </c>
      <c r="F1107" s="2" t="str">
        <f>IFERROR(VLOOKUP(VENTAS[[#This Row],[Código del producto Vendido]],STOCK[],5,FALSE),"-")</f>
        <v>Pantalón ancho con cordón ajustable</v>
      </c>
      <c r="G1107" s="2">
        <v>1</v>
      </c>
      <c r="H1107" s="6">
        <v>23</v>
      </c>
      <c r="I1107" s="6">
        <f>VENTAS[[#This Row],[Cantidad]]*VENTAS[[#This Row],[Precio Venta]]</f>
        <v>23</v>
      </c>
      <c r="J1107" s="6">
        <f>IF(VENTAS[[#This Row],[Nombre del Gestor]]&gt;1,  VENTAS[[#This Row],[Total]]*10%, 0)</f>
        <v>0</v>
      </c>
      <c r="K1107" s="6">
        <f>IFERROR(VLOOKUP(VENTAS[[#This Row],[Código del producto Vendido]],STOCK[],16,FALSE)*VENTAS[[#This Row],[Cantidad]] + VLOOKUP(VENTAS[[#This Row],[Código del producto Vendido]],STOCK[],19,FALSE)*VENTAS[[#This Row],[Cantidad]],VENTAS[[#This Row],[Total]])</f>
        <v>11.435334900117509</v>
      </c>
      <c r="L1107" s="6">
        <f>VENTAS[[#This Row],[Total]]-VENTAS[[#This Row],[Comisión 10%]]-VENTAS[[#This Row],[Costo SIN Comision]]</f>
        <v>11.564665099882491</v>
      </c>
      <c r="M1107" s="5"/>
    </row>
    <row r="1108" spans="1:13" ht="14" x14ac:dyDescent="0.15">
      <c r="A1108" s="22" t="s">
        <v>1504</v>
      </c>
      <c r="C1108" s="4"/>
      <c r="D1108" s="4"/>
      <c r="E1108" s="4" t="s">
        <v>2263</v>
      </c>
      <c r="F1108" s="2" t="str">
        <f>IFERROR(VLOOKUP(VENTAS[[#This Row],[Código del producto Vendido]],STOCK[],5,FALSE),"-")</f>
        <v>Sandalias de velcro</v>
      </c>
      <c r="G1108" s="2">
        <v>1</v>
      </c>
      <c r="H1108" s="6">
        <v>27</v>
      </c>
      <c r="I1108" s="6">
        <f>VENTAS[[#This Row],[Cantidad]]*VENTAS[[#This Row],[Precio Venta]]</f>
        <v>27</v>
      </c>
      <c r="J1108" s="6">
        <f>IF(VENTAS[[#This Row],[Nombre del Gestor]]&gt;1,  VENTAS[[#This Row],[Total]]*10%, 0)</f>
        <v>0</v>
      </c>
      <c r="K1108" s="6">
        <f>IFERROR(VLOOKUP(VENTAS[[#This Row],[Código del producto Vendido]],STOCK[],16,FALSE)*VENTAS[[#This Row],[Cantidad]] + VLOOKUP(VENTAS[[#This Row],[Código del producto Vendido]],STOCK[],19,FALSE)*VENTAS[[#This Row],[Cantidad]],VENTAS[[#This Row],[Total]])</f>
        <v>17</v>
      </c>
      <c r="L1108" s="6">
        <f>VENTAS[[#This Row],[Total]]-VENTAS[[#This Row],[Comisión 10%]]-VENTAS[[#This Row],[Costo SIN Comision]]</f>
        <v>10</v>
      </c>
      <c r="M1108" s="5"/>
    </row>
    <row r="1109" spans="1:13" ht="18" customHeight="1" x14ac:dyDescent="0.15">
      <c r="A1109" s="22"/>
      <c r="C1109" s="4"/>
      <c r="D1109" s="4" t="s">
        <v>2609</v>
      </c>
      <c r="E1109" s="4" t="s">
        <v>1891</v>
      </c>
      <c r="F1109" s="2" t="str">
        <f>IFERROR(VLOOKUP(VENTAS[[#This Row],[Código del producto Vendido]],STOCK[],5,FALSE),"-")</f>
        <v>Sujetador Invisible Suave sin tirantes</v>
      </c>
      <c r="G1109" s="2">
        <v>1</v>
      </c>
      <c r="H1109" s="6">
        <v>12</v>
      </c>
      <c r="I1109" s="6">
        <f>VENTAS[[#This Row],[Cantidad]]*VENTAS[[#This Row],[Precio Venta]]</f>
        <v>12</v>
      </c>
      <c r="J1109" s="6">
        <f>IF(VENTAS[[#This Row],[Nombre del Gestor]]&gt;1,  VENTAS[[#This Row],[Total]]*10%, 0)</f>
        <v>1.2000000000000002</v>
      </c>
      <c r="K1109" s="6">
        <f>IFERROR(VLOOKUP(VENTAS[[#This Row],[Código del producto Vendido]],STOCK[],16,FALSE)*VENTAS[[#This Row],[Cantidad]] + VLOOKUP(VENTAS[[#This Row],[Código del producto Vendido]],STOCK[],19,FALSE)*VENTAS[[#This Row],[Cantidad]],VENTAS[[#This Row],[Total]])</f>
        <v>4.97</v>
      </c>
      <c r="L1109" s="6">
        <f>VENTAS[[#This Row],[Total]]-VENTAS[[#This Row],[Comisión 10%]]-VENTAS[[#This Row],[Costo SIN Comision]]</f>
        <v>5.830000000000001</v>
      </c>
      <c r="M1109" s="5"/>
    </row>
    <row r="1110" spans="1:13" ht="14" x14ac:dyDescent="0.15">
      <c r="A1110" s="22">
        <v>45480</v>
      </c>
      <c r="C1110" s="4"/>
      <c r="D1110" s="4" t="s">
        <v>2625</v>
      </c>
      <c r="E1110" s="4" t="s">
        <v>1819</v>
      </c>
      <c r="F1110" s="2" t="str">
        <f>IFERROR(VLOOKUP(VENTAS[[#This Row],[Código del producto Vendido]],STOCK[],5,FALSE),"-")</f>
        <v xml:space="preserve">Maxi Vestido Bodycon </v>
      </c>
      <c r="G1110" s="2">
        <v>1</v>
      </c>
      <c r="H1110" s="6">
        <v>20</v>
      </c>
      <c r="I1110" s="6">
        <f>VENTAS[[#This Row],[Cantidad]]*VENTAS[[#This Row],[Precio Venta]]</f>
        <v>20</v>
      </c>
      <c r="J1110" s="6">
        <f>IF(VENTAS[[#This Row],[Nombre del Gestor]]&gt;1,  VENTAS[[#This Row],[Total]]*10%, 0)</f>
        <v>2</v>
      </c>
      <c r="K1110" s="6">
        <f>IFERROR(VLOOKUP(VENTAS[[#This Row],[Código del producto Vendido]],STOCK[],16,FALSE)*VENTAS[[#This Row],[Cantidad]] + VLOOKUP(VENTAS[[#This Row],[Código del producto Vendido]],STOCK[],19,FALSE)*VENTAS[[#This Row],[Cantidad]],VENTAS[[#This Row],[Total]])</f>
        <v>11.790000000000001</v>
      </c>
      <c r="L1110" s="6">
        <f>VENTAS[[#This Row],[Total]]-VENTAS[[#This Row],[Comisión 10%]]-VENTAS[[#This Row],[Costo SIN Comision]]</f>
        <v>6.2099999999999991</v>
      </c>
      <c r="M1110" s="5"/>
    </row>
    <row r="1111" spans="1:13" ht="14" x14ac:dyDescent="0.15">
      <c r="A1111" s="22">
        <v>45490</v>
      </c>
      <c r="C1111" s="4"/>
      <c r="D1111" s="4" t="s">
        <v>2609</v>
      </c>
      <c r="E1111" s="4" t="s">
        <v>2592</v>
      </c>
      <c r="F1111" s="2" t="str">
        <f>IFERROR(VLOOKUP(VENTAS[[#This Row],[Código del producto Vendido]],STOCK[],5,FALSE),"-")</f>
        <v>Sandalias cruzadas de plataforma F21</v>
      </c>
      <c r="G1111" s="2">
        <v>1</v>
      </c>
      <c r="H1111" s="6">
        <v>30</v>
      </c>
      <c r="I1111" s="6">
        <f>VENTAS[[#This Row],[Cantidad]]*VENTAS[[#This Row],[Precio Venta]]</f>
        <v>30</v>
      </c>
      <c r="J1111" s="6">
        <f>IF(VENTAS[[#This Row],[Nombre del Gestor]]&gt;1,  VENTAS[[#This Row],[Total]]*10%, 0)</f>
        <v>3</v>
      </c>
      <c r="K1111" s="6">
        <f>IFERROR(VLOOKUP(VENTAS[[#This Row],[Código del producto Vendido]],STOCK[],16,FALSE)*VENTAS[[#This Row],[Cantidad]] + VLOOKUP(VENTAS[[#This Row],[Código del producto Vendido]],STOCK[],19,FALSE)*VENTAS[[#This Row],[Cantidad]],VENTAS[[#This Row],[Total]])</f>
        <v>12.5</v>
      </c>
      <c r="L1111" s="6">
        <f>VENTAS[[#This Row],[Total]]-VENTAS[[#This Row],[Comisión 10%]]-VENTAS[[#This Row],[Costo SIN Comision]]</f>
        <v>14.5</v>
      </c>
      <c r="M1111" s="5"/>
    </row>
    <row r="1112" spans="1:13" ht="14" x14ac:dyDescent="0.15">
      <c r="A1112" s="22">
        <v>45483</v>
      </c>
      <c r="C1112" s="4"/>
      <c r="D1112" s="4" t="s">
        <v>2708</v>
      </c>
      <c r="E1112" s="4" t="s">
        <v>1056</v>
      </c>
      <c r="F1112" s="2" t="str">
        <f>IFERROR(VLOOKUP(VENTAS[[#This Row],[Código del producto Vendido]],STOCK[],5,FALSE),"-")</f>
        <v>Cinturón de hebilla dorada</v>
      </c>
      <c r="G1112" s="2">
        <v>1</v>
      </c>
      <c r="H1112" s="6">
        <v>10</v>
      </c>
      <c r="I1112" s="6">
        <f>VENTAS[[#This Row],[Cantidad]]*VENTAS[[#This Row],[Precio Venta]]</f>
        <v>10</v>
      </c>
      <c r="J1112" s="6">
        <f>IF(VENTAS[[#This Row],[Nombre del Gestor]]&gt;1,  VENTAS[[#This Row],[Total]]*10%, 0)</f>
        <v>1</v>
      </c>
      <c r="K1112" s="6">
        <f>IFERROR(VLOOKUP(VENTAS[[#This Row],[Código del producto Vendido]],STOCK[],16,FALSE)*VENTAS[[#This Row],[Cantidad]] + VLOOKUP(VENTAS[[#This Row],[Código del producto Vendido]],STOCK[],19,FALSE)*VENTAS[[#This Row],[Cantidad]],VENTAS[[#This Row],[Total]])</f>
        <v>5.17</v>
      </c>
      <c r="L1112" s="6">
        <f>VENTAS[[#This Row],[Total]]-VENTAS[[#This Row],[Comisión 10%]]-VENTAS[[#This Row],[Costo SIN Comision]]</f>
        <v>3.83</v>
      </c>
      <c r="M1112" s="5"/>
    </row>
    <row r="1113" spans="1:13" ht="14" x14ac:dyDescent="0.15">
      <c r="A1113" s="22">
        <v>45483</v>
      </c>
      <c r="C1113" s="4"/>
      <c r="D1113" s="4" t="s">
        <v>2708</v>
      </c>
      <c r="E1113" s="4" t="s">
        <v>1058</v>
      </c>
      <c r="F1113" s="2" t="str">
        <f>IFERROR(VLOOKUP(VENTAS[[#This Row],[Código del producto Vendido]],STOCK[],5,FALSE),"-")</f>
        <v>Cinturón de hebilla dorada</v>
      </c>
      <c r="G1113" s="2">
        <v>1</v>
      </c>
      <c r="H1113" s="6">
        <v>10</v>
      </c>
      <c r="I1113" s="6">
        <f>VENTAS[[#This Row],[Cantidad]]*VENTAS[[#This Row],[Precio Venta]]</f>
        <v>10</v>
      </c>
      <c r="J1113" s="6">
        <f>IF(VENTAS[[#This Row],[Nombre del Gestor]]&gt;1,  VENTAS[[#This Row],[Total]]*10%, 0)</f>
        <v>1</v>
      </c>
      <c r="K1113" s="6">
        <f>IFERROR(VLOOKUP(VENTAS[[#This Row],[Código del producto Vendido]],STOCK[],16,FALSE)*VENTAS[[#This Row],[Cantidad]] + VLOOKUP(VENTAS[[#This Row],[Código del producto Vendido]],STOCK[],19,FALSE)*VENTAS[[#This Row],[Cantidad]],VENTAS[[#This Row],[Total]])</f>
        <v>4.09</v>
      </c>
      <c r="L1113" s="6">
        <f>VENTAS[[#This Row],[Total]]-VENTAS[[#This Row],[Comisión 10%]]-VENTAS[[#This Row],[Costo SIN Comision]]</f>
        <v>4.91</v>
      </c>
      <c r="M1113" s="5"/>
    </row>
    <row r="1114" spans="1:13" ht="14" x14ac:dyDescent="0.15">
      <c r="A1114" s="22">
        <v>45483</v>
      </c>
      <c r="C1114" s="4"/>
      <c r="D1114" s="4" t="s">
        <v>2708</v>
      </c>
      <c r="E1114" s="4" t="s">
        <v>1245</v>
      </c>
      <c r="F1114" s="2" t="str">
        <f>IFERROR(VLOOKUP(VENTAS[[#This Row],[Código del producto Vendido]],STOCK[],5,FALSE),"-")</f>
        <v>Camiseta acanalada oblicua</v>
      </c>
      <c r="G1114" s="2">
        <v>1</v>
      </c>
      <c r="H1114" s="6">
        <v>12</v>
      </c>
      <c r="I1114" s="6">
        <f>VENTAS[[#This Row],[Cantidad]]*VENTAS[[#This Row],[Precio Venta]]</f>
        <v>12</v>
      </c>
      <c r="J1114" s="6">
        <f>IF(VENTAS[[#This Row],[Nombre del Gestor]]&gt;1,  VENTAS[[#This Row],[Total]]*10%, 0)</f>
        <v>1.2000000000000002</v>
      </c>
      <c r="K1114" s="6">
        <f>IFERROR(VLOOKUP(VENTAS[[#This Row],[Código del producto Vendido]],STOCK[],16,FALSE)*VENTAS[[#This Row],[Cantidad]] + VLOOKUP(VENTAS[[#This Row],[Código del producto Vendido]],STOCK[],19,FALSE)*VENTAS[[#This Row],[Cantidad]],VENTAS[[#This Row],[Total]])</f>
        <v>9</v>
      </c>
      <c r="L1114" s="6">
        <f>VENTAS[[#This Row],[Total]]-VENTAS[[#This Row],[Comisión 10%]]-VENTAS[[#This Row],[Costo SIN Comision]]</f>
        <v>1.8000000000000007</v>
      </c>
      <c r="M1114" s="5"/>
    </row>
    <row r="1115" spans="1:13" ht="14" x14ac:dyDescent="0.15">
      <c r="A1115" s="22">
        <v>45483</v>
      </c>
      <c r="C1115" s="4"/>
      <c r="D1115" s="4" t="s">
        <v>2708</v>
      </c>
      <c r="E1115" s="4" t="s">
        <v>1246</v>
      </c>
      <c r="F1115" s="2" t="str">
        <f>IFERROR(VLOOKUP(VENTAS[[#This Row],[Código del producto Vendido]],STOCK[],5,FALSE),"-")</f>
        <v>Camiseta acanalada oblicua</v>
      </c>
      <c r="G1115" s="2">
        <v>1</v>
      </c>
      <c r="H1115" s="6">
        <v>12</v>
      </c>
      <c r="I1115" s="6">
        <f>VENTAS[[#This Row],[Cantidad]]*VENTAS[[#This Row],[Precio Venta]]</f>
        <v>12</v>
      </c>
      <c r="J1115" s="6">
        <f>IF(VENTAS[[#This Row],[Nombre del Gestor]]&gt;1,  VENTAS[[#This Row],[Total]]*10%, 0)</f>
        <v>1.2000000000000002</v>
      </c>
      <c r="K1115" s="6">
        <f>IFERROR(VLOOKUP(VENTAS[[#This Row],[Código del producto Vendido]],STOCK[],16,FALSE)*VENTAS[[#This Row],[Cantidad]] + VLOOKUP(VENTAS[[#This Row],[Código del producto Vendido]],STOCK[],19,FALSE)*VENTAS[[#This Row],[Cantidad]],VENTAS[[#This Row],[Total]])</f>
        <v>9</v>
      </c>
      <c r="L1115" s="6">
        <f>VENTAS[[#This Row],[Total]]-VENTAS[[#This Row],[Comisión 10%]]-VENTAS[[#This Row],[Costo SIN Comision]]</f>
        <v>1.8000000000000007</v>
      </c>
      <c r="M1115" s="5"/>
    </row>
    <row r="1116" spans="1:13" ht="14" x14ac:dyDescent="0.15">
      <c r="A1116" s="22">
        <v>45491</v>
      </c>
      <c r="C1116" s="4" t="s">
        <v>2754</v>
      </c>
      <c r="D1116" s="4"/>
      <c r="E1116" s="4" t="s">
        <v>665</v>
      </c>
      <c r="F1116" s="2" t="str">
        <f>IFERROR(VLOOKUP(VENTAS[[#This Row],[Código del producto Vendido]],STOCK[],5,FALSE),"-")</f>
        <v>Pañuelo con estampado de paisley</v>
      </c>
      <c r="G1116" s="2">
        <v>1</v>
      </c>
      <c r="H1116" s="6">
        <v>3</v>
      </c>
      <c r="I1116" s="6">
        <f>VENTAS[[#This Row],[Cantidad]]*VENTAS[[#This Row],[Precio Venta]]</f>
        <v>3</v>
      </c>
      <c r="J1116" s="6">
        <f>IF(VENTAS[[#This Row],[Nombre del Gestor]]&gt;1,  VENTAS[[#This Row],[Total]]*10%, 0)</f>
        <v>0</v>
      </c>
      <c r="K1116" s="6">
        <f>IFERROR(VLOOKUP(VENTAS[[#This Row],[Código del producto Vendido]],STOCK[],16,FALSE)*VENTAS[[#This Row],[Cantidad]] + VLOOKUP(VENTAS[[#This Row],[Código del producto Vendido]],STOCK[],19,FALSE)*VENTAS[[#This Row],[Cantidad]],VENTAS[[#This Row],[Total]])</f>
        <v>1.2027777777777777</v>
      </c>
      <c r="L1116" s="6">
        <f>VENTAS[[#This Row],[Total]]-VENTAS[[#This Row],[Comisión 10%]]-VENTAS[[#This Row],[Costo SIN Comision]]</f>
        <v>1.7972222222222223</v>
      </c>
      <c r="M1116" s="5"/>
    </row>
    <row r="1117" spans="1:13" ht="14" x14ac:dyDescent="0.15">
      <c r="A1117" s="22">
        <v>45492</v>
      </c>
      <c r="C1117" s="4"/>
      <c r="D1117" s="4" t="s">
        <v>1498</v>
      </c>
      <c r="E1117" s="4" t="s">
        <v>1477</v>
      </c>
      <c r="F1117" s="2" t="str">
        <f>IFERROR(VLOOKUP(VENTAS[[#This Row],[Código del producto Vendido]],STOCK[],5,FALSE),"-")</f>
        <v>Vestido ajustado en rosas</v>
      </c>
      <c r="G1117" s="2">
        <v>1</v>
      </c>
      <c r="H1117" s="6">
        <v>16</v>
      </c>
      <c r="I1117" s="6">
        <f>VENTAS[[#This Row],[Cantidad]]*VENTAS[[#This Row],[Precio Venta]]</f>
        <v>16</v>
      </c>
      <c r="J1117" s="6">
        <f>IF(VENTAS[[#This Row],[Nombre del Gestor]]&gt;1,  VENTAS[[#This Row],[Total]]*10%, 0)</f>
        <v>1.6</v>
      </c>
      <c r="K1117" s="6">
        <f>IFERROR(VLOOKUP(VENTAS[[#This Row],[Código del producto Vendido]],STOCK[],16,FALSE)*VENTAS[[#This Row],[Cantidad]] + VLOOKUP(VENTAS[[#This Row],[Código del producto Vendido]],STOCK[],19,FALSE)*VENTAS[[#This Row],[Cantidad]],VENTAS[[#This Row],[Total]])</f>
        <v>13</v>
      </c>
      <c r="L1117" s="6">
        <f>VENTAS[[#This Row],[Total]]-VENTAS[[#This Row],[Comisión 10%]]-VENTAS[[#This Row],[Costo SIN Comision]]</f>
        <v>1.4000000000000004</v>
      </c>
      <c r="M1117" s="5"/>
    </row>
    <row r="1118" spans="1:13" ht="14" x14ac:dyDescent="0.15">
      <c r="A1118" s="22">
        <v>45492</v>
      </c>
      <c r="C1118" s="4"/>
      <c r="D1118" s="4" t="s">
        <v>1498</v>
      </c>
      <c r="E1118" s="4" t="s">
        <v>1852</v>
      </c>
      <c r="F1118" s="2" t="str">
        <f>IFERROR(VLOOKUP(VENTAS[[#This Row],[Código del producto Vendido]],STOCK[],5,FALSE),"-")</f>
        <v>Gafas de Sol Retro Carey</v>
      </c>
      <c r="G1118" s="2">
        <v>1</v>
      </c>
      <c r="H1118" s="6">
        <v>8</v>
      </c>
      <c r="I1118" s="6">
        <f>VENTAS[[#This Row],[Cantidad]]*VENTAS[[#This Row],[Precio Venta]]</f>
        <v>8</v>
      </c>
      <c r="J1118" s="6">
        <f>IF(VENTAS[[#This Row],[Nombre del Gestor]]&gt;1,  VENTAS[[#This Row],[Total]]*10%, 0)</f>
        <v>0.8</v>
      </c>
      <c r="K1118" s="6">
        <f>IFERROR(VLOOKUP(VENTAS[[#This Row],[Código del producto Vendido]],STOCK[],16,FALSE)*VENTAS[[#This Row],[Cantidad]] + VLOOKUP(VENTAS[[#This Row],[Código del producto Vendido]],STOCK[],19,FALSE)*VENTAS[[#This Row],[Cantidad]],VENTAS[[#This Row],[Total]])</f>
        <v>4.45</v>
      </c>
      <c r="L1118" s="6">
        <f>VENTAS[[#This Row],[Total]]-VENTAS[[#This Row],[Comisión 10%]]-VENTAS[[#This Row],[Costo SIN Comision]]</f>
        <v>2.75</v>
      </c>
      <c r="M1118" s="5"/>
    </row>
    <row r="1119" spans="1:13" ht="14" x14ac:dyDescent="0.15">
      <c r="A1119" s="22">
        <v>45492</v>
      </c>
      <c r="C1119" s="4"/>
      <c r="D1119" s="4" t="s">
        <v>1498</v>
      </c>
      <c r="E1119" s="4" t="s">
        <v>1056</v>
      </c>
      <c r="F1119" s="2" t="str">
        <f>IFERROR(VLOOKUP(VENTAS[[#This Row],[Código del producto Vendido]],STOCK[],5,FALSE),"-")</f>
        <v>Cinturón de hebilla dorada</v>
      </c>
      <c r="G1119" s="2">
        <v>1</v>
      </c>
      <c r="H1119" s="6">
        <v>10</v>
      </c>
      <c r="I1119" s="6">
        <f>VENTAS[[#This Row],[Cantidad]]*VENTAS[[#This Row],[Precio Venta]]</f>
        <v>10</v>
      </c>
      <c r="J1119" s="6">
        <f>IF(VENTAS[[#This Row],[Nombre del Gestor]]&gt;1,  VENTAS[[#This Row],[Total]]*10%, 0)</f>
        <v>1</v>
      </c>
      <c r="K1119" s="6">
        <f>IFERROR(VLOOKUP(VENTAS[[#This Row],[Código del producto Vendido]],STOCK[],16,FALSE)*VENTAS[[#This Row],[Cantidad]] + VLOOKUP(VENTAS[[#This Row],[Código del producto Vendido]],STOCK[],19,FALSE)*VENTAS[[#This Row],[Cantidad]],VENTAS[[#This Row],[Total]])</f>
        <v>5.17</v>
      </c>
      <c r="L1119" s="6">
        <f>VENTAS[[#This Row],[Total]]-VENTAS[[#This Row],[Comisión 10%]]-VENTAS[[#This Row],[Costo SIN Comision]]</f>
        <v>3.83</v>
      </c>
      <c r="M1119" s="5"/>
    </row>
    <row r="1120" spans="1:13" ht="14" x14ac:dyDescent="0.15">
      <c r="A1120" s="22">
        <v>45493</v>
      </c>
      <c r="C1120" s="4"/>
      <c r="D1120" s="4" t="s">
        <v>2609</v>
      </c>
      <c r="E1120" s="4" t="s">
        <v>1089</v>
      </c>
      <c r="F1120" s="2" t="str">
        <f>IFERROR(VLOOKUP(VENTAS[[#This Row],[Código del producto Vendido]],STOCK[],5,FALSE),"-")</f>
        <v xml:space="preserve">Top corto asimétrico </v>
      </c>
      <c r="G1120" s="2">
        <v>1</v>
      </c>
      <c r="H1120" s="6">
        <v>10</v>
      </c>
      <c r="I1120" s="6">
        <f>VENTAS[[#This Row],[Cantidad]]*VENTAS[[#This Row],[Precio Venta]]</f>
        <v>10</v>
      </c>
      <c r="J1120" s="6">
        <f>IF(VENTAS[[#This Row],[Nombre del Gestor]]&gt;1,  VENTAS[[#This Row],[Total]]*10%, 0)</f>
        <v>1</v>
      </c>
      <c r="K1120" s="6">
        <f>IFERROR(VLOOKUP(VENTAS[[#This Row],[Código del producto Vendido]],STOCK[],16,FALSE)*VENTAS[[#This Row],[Cantidad]] + VLOOKUP(VENTAS[[#This Row],[Código del producto Vendido]],STOCK[],19,FALSE)*VENTAS[[#This Row],[Cantidad]],VENTAS[[#This Row],[Total]])</f>
        <v>5.77</v>
      </c>
      <c r="L1120" s="6">
        <f>VENTAS[[#This Row],[Total]]-VENTAS[[#This Row],[Comisión 10%]]-VENTAS[[#This Row],[Costo SIN Comision]]</f>
        <v>3.2300000000000004</v>
      </c>
      <c r="M1120" s="5"/>
    </row>
    <row r="1121" spans="1:13" ht="14" x14ac:dyDescent="0.15">
      <c r="A1121" s="22">
        <v>45496</v>
      </c>
      <c r="C1121" s="4"/>
      <c r="D1121" s="4" t="s">
        <v>2045</v>
      </c>
      <c r="E1121" s="4" t="s">
        <v>1845</v>
      </c>
      <c r="F1121" s="2" t="str">
        <f>IFERROR(VLOOKUP(VENTAS[[#This Row],[Código del producto Vendido]],STOCK[],5,FALSE),"-")</f>
        <v>Bolso mochila estampado</v>
      </c>
      <c r="G1121" s="2">
        <v>1</v>
      </c>
      <c r="H1121" s="6">
        <v>25</v>
      </c>
      <c r="I1121" s="6">
        <f>VENTAS[[#This Row],[Cantidad]]*VENTAS[[#This Row],[Precio Venta]]</f>
        <v>25</v>
      </c>
      <c r="J1121" s="6">
        <f>IF(VENTAS[[#This Row],[Nombre del Gestor]]&gt;1,  VENTAS[[#This Row],[Total]]*10%, 0)</f>
        <v>2.5</v>
      </c>
      <c r="K1121" s="6">
        <f>IFERROR(VLOOKUP(VENTAS[[#This Row],[Código del producto Vendido]],STOCK[],16,FALSE)*VENTAS[[#This Row],[Cantidad]] + VLOOKUP(VENTAS[[#This Row],[Código del producto Vendido]],STOCK[],19,FALSE)*VENTAS[[#This Row],[Cantidad]],VENTAS[[#This Row],[Total]])</f>
        <v>12.620000000000001</v>
      </c>
      <c r="L1121" s="6">
        <f>VENTAS[[#This Row],[Total]]-VENTAS[[#This Row],[Comisión 10%]]-VENTAS[[#This Row],[Costo SIN Comision]]</f>
        <v>9.879999999999999</v>
      </c>
      <c r="M1121" s="5"/>
    </row>
    <row r="1122" spans="1:13" ht="14" x14ac:dyDescent="0.15">
      <c r="A1122" s="22">
        <v>45496</v>
      </c>
      <c r="C1122" s="4"/>
      <c r="D1122" s="4" t="s">
        <v>2045</v>
      </c>
      <c r="E1122" s="4" t="s">
        <v>711</v>
      </c>
      <c r="F1122" s="2" t="str">
        <f>IFERROR(VLOOKUP(VENTAS[[#This Row],[Código del producto Vendido]],STOCK[],5,FALSE),"-")</f>
        <v>Bikini estampado cebra</v>
      </c>
      <c r="G1122" s="2">
        <v>1</v>
      </c>
      <c r="H1122" s="6">
        <v>12</v>
      </c>
      <c r="I1122" s="6">
        <f>VENTAS[[#This Row],[Cantidad]]*VENTAS[[#This Row],[Precio Venta]]</f>
        <v>12</v>
      </c>
      <c r="J1122" s="6">
        <f>IF(VENTAS[[#This Row],[Nombre del Gestor]]&gt;1,  VENTAS[[#This Row],[Total]]*10%, 0)</f>
        <v>1.2000000000000002</v>
      </c>
      <c r="K1122" s="6">
        <f>IFERROR(VLOOKUP(VENTAS[[#This Row],[Código del producto Vendido]],STOCK[],16,FALSE)*VENTAS[[#This Row],[Cantidad]] + VLOOKUP(VENTAS[[#This Row],[Código del producto Vendido]],STOCK[],19,FALSE)*VENTAS[[#This Row],[Cantidad]],VENTAS[[#This Row],[Total]])</f>
        <v>8.7872222222222227</v>
      </c>
      <c r="L1122" s="6">
        <f>VENTAS[[#This Row],[Total]]-VENTAS[[#This Row],[Comisión 10%]]-VENTAS[[#This Row],[Costo SIN Comision]]</f>
        <v>2.012777777777778</v>
      </c>
      <c r="M1122" s="5"/>
    </row>
    <row r="1123" spans="1:13" ht="14" x14ac:dyDescent="0.15">
      <c r="A1123" s="22">
        <v>45496</v>
      </c>
      <c r="C1123" s="4"/>
      <c r="D1123" s="4" t="s">
        <v>2045</v>
      </c>
      <c r="E1123" s="4" t="s">
        <v>2642</v>
      </c>
      <c r="F1123" s="2" t="str">
        <f>IFERROR(VLOOKUP(VENTAS[[#This Row],[Código del producto Vendido]],STOCK[],5,FALSE),"-")</f>
        <v>Sandalias de tiras con tacón cuadrado</v>
      </c>
      <c r="G1123" s="2">
        <v>1</v>
      </c>
      <c r="H1123" s="6">
        <v>35</v>
      </c>
      <c r="I1123" s="6">
        <f>VENTAS[[#This Row],[Cantidad]]*VENTAS[[#This Row],[Precio Venta]]</f>
        <v>35</v>
      </c>
      <c r="J1123" s="6">
        <f>IF(VENTAS[[#This Row],[Nombre del Gestor]]&gt;1,  VENTAS[[#This Row],[Total]]*10%, 0)</f>
        <v>3.5</v>
      </c>
      <c r="K1123" s="6">
        <f>IFERROR(VLOOKUP(VENTAS[[#This Row],[Código del producto Vendido]],STOCK[],16,FALSE)*VENTAS[[#This Row],[Cantidad]] + VLOOKUP(VENTAS[[#This Row],[Código del producto Vendido]],STOCK[],19,FALSE)*VENTAS[[#This Row],[Cantidad]],VENTAS[[#This Row],[Total]])</f>
        <v>17.252021151586369</v>
      </c>
      <c r="L1123" s="6">
        <f>VENTAS[[#This Row],[Total]]-VENTAS[[#This Row],[Comisión 10%]]-VENTAS[[#This Row],[Costo SIN Comision]]</f>
        <v>14.247978848413631</v>
      </c>
      <c r="M1123" s="5"/>
    </row>
    <row r="1124" spans="1:13" ht="14" x14ac:dyDescent="0.15">
      <c r="A1124" s="22">
        <v>45499</v>
      </c>
      <c r="C1124" s="4"/>
      <c r="D1124" s="4" t="s">
        <v>1497</v>
      </c>
      <c r="E1124" s="4" t="s">
        <v>2715</v>
      </c>
      <c r="F1124" s="2" t="str">
        <f>IFERROR(VLOOKUP(VENTAS[[#This Row],[Código del producto Vendido]],STOCK[],5,FALSE),"-")</f>
        <v>Sandalias prácticas Chunky Negras</v>
      </c>
      <c r="G1124" s="2">
        <v>1</v>
      </c>
      <c r="H1124" s="6">
        <v>35</v>
      </c>
      <c r="I1124" s="6">
        <f>VENTAS[[#This Row],[Cantidad]]*VENTAS[[#This Row],[Precio Venta]]</f>
        <v>35</v>
      </c>
      <c r="J1124" s="6">
        <f>IF(VENTAS[[#This Row],[Nombre del Gestor]]&gt;1,  VENTAS[[#This Row],[Total]]*10%, 0)</f>
        <v>3.5</v>
      </c>
      <c r="K1124" s="6">
        <f>IFERROR(VLOOKUP(VENTAS[[#This Row],[Código del producto Vendido]],STOCK[],16,FALSE)*VENTAS[[#This Row],[Cantidad]] + VLOOKUP(VENTAS[[#This Row],[Código del producto Vendido]],STOCK[],19,FALSE)*VENTAS[[#This Row],[Cantidad]],VENTAS[[#This Row],[Total]])</f>
        <v>21.97</v>
      </c>
      <c r="L1124" s="6">
        <f>VENTAS[[#This Row],[Total]]-VENTAS[[#This Row],[Comisión 10%]]-VENTAS[[#This Row],[Costo SIN Comision]]</f>
        <v>9.5300000000000011</v>
      </c>
      <c r="M1124" s="5"/>
    </row>
    <row r="1125" spans="1:13" ht="14" x14ac:dyDescent="0.15">
      <c r="A1125" s="22">
        <v>45483</v>
      </c>
      <c r="C1125" s="4"/>
      <c r="D1125" s="4" t="s">
        <v>1497</v>
      </c>
      <c r="E1125" s="4" t="s">
        <v>2475</v>
      </c>
      <c r="F1125" s="2" t="str">
        <f>IFERROR(VLOOKUP(VENTAS[[#This Row],[Código del producto Vendido]],STOCK[],5,FALSE),"-")</f>
        <v>Espejuelos de sol vintage clásicas aviador</v>
      </c>
      <c r="G1125" s="2">
        <v>1</v>
      </c>
      <c r="H1125" s="6">
        <v>10</v>
      </c>
      <c r="I1125" s="6">
        <f>VENTAS[[#This Row],[Cantidad]]*VENTAS[[#This Row],[Precio Venta]]</f>
        <v>10</v>
      </c>
      <c r="J1125" s="6">
        <f>IF(VENTAS[[#This Row],[Nombre del Gestor]]&gt;1,  VENTAS[[#This Row],[Total]]*10%, 0)</f>
        <v>1</v>
      </c>
      <c r="K1125" s="6">
        <f>IFERROR(VLOOKUP(VENTAS[[#This Row],[Código del producto Vendido]],STOCK[],16,FALSE)*VENTAS[[#This Row],[Cantidad]] + VLOOKUP(VENTAS[[#This Row],[Código del producto Vendido]],STOCK[],19,FALSE)*VENTAS[[#This Row],[Cantidad]],VENTAS[[#This Row],[Total]])</f>
        <v>4.7275</v>
      </c>
      <c r="L1125" s="6">
        <f>VENTAS[[#This Row],[Total]]-VENTAS[[#This Row],[Comisión 10%]]-VENTAS[[#This Row],[Costo SIN Comision]]</f>
        <v>4.2725</v>
      </c>
      <c r="M1125" s="5"/>
    </row>
    <row r="1126" spans="1:13" ht="14" x14ac:dyDescent="0.15">
      <c r="A1126" s="22">
        <v>45499</v>
      </c>
      <c r="C1126" s="4"/>
      <c r="D1126" s="4" t="s">
        <v>2045</v>
      </c>
      <c r="E1126" s="4" t="s">
        <v>1731</v>
      </c>
      <c r="F1126" s="2" t="str">
        <f>IFERROR(VLOOKUP(VENTAS[[#This Row],[Código del producto Vendido]],STOCK[],5,FALSE),"-")</f>
        <v>Kimono Dazy Elegante</v>
      </c>
      <c r="G1126" s="2">
        <v>1</v>
      </c>
      <c r="H1126" s="6">
        <v>22</v>
      </c>
      <c r="I1126" s="6">
        <f>VENTAS[[#This Row],[Cantidad]]*VENTAS[[#This Row],[Precio Venta]]</f>
        <v>22</v>
      </c>
      <c r="J1126" s="6">
        <f>IF(VENTAS[[#This Row],[Nombre del Gestor]]&gt;1,  VENTAS[[#This Row],[Total]]*10%, 0)</f>
        <v>2.2000000000000002</v>
      </c>
      <c r="K1126" s="6">
        <f>IFERROR(VLOOKUP(VENTAS[[#This Row],[Código del producto Vendido]],STOCK[],16,FALSE)*VENTAS[[#This Row],[Cantidad]] + VLOOKUP(VENTAS[[#This Row],[Código del producto Vendido]],STOCK[],19,FALSE)*VENTAS[[#This Row],[Cantidad]],VENTAS[[#This Row],[Total]])</f>
        <v>13.352941176470589</v>
      </c>
      <c r="L1126" s="6">
        <f>VENTAS[[#This Row],[Total]]-VENTAS[[#This Row],[Comisión 10%]]-VENTAS[[#This Row],[Costo SIN Comision]]</f>
        <v>6.447058823529412</v>
      </c>
      <c r="M1126" s="5"/>
    </row>
    <row r="1127" spans="1:13" ht="14" x14ac:dyDescent="0.15">
      <c r="A1127" s="22">
        <v>45499</v>
      </c>
      <c r="C1127" s="4" t="s">
        <v>2754</v>
      </c>
      <c r="D1127" s="4"/>
      <c r="E1127" s="4" t="s">
        <v>1742</v>
      </c>
      <c r="F1127" s="2" t="str">
        <f>IFERROR(VLOOKUP(VENTAS[[#This Row],[Código del producto Vendido]],STOCK[],5,FALSE),"-")</f>
        <v>Kimono Dazy Elegante</v>
      </c>
      <c r="G1127" s="2">
        <v>1</v>
      </c>
      <c r="H1127" s="6">
        <v>22</v>
      </c>
      <c r="I1127" s="6">
        <f>VENTAS[[#This Row],[Cantidad]]*VENTAS[[#This Row],[Precio Venta]]</f>
        <v>22</v>
      </c>
      <c r="J1127" s="6">
        <f>IF(VENTAS[[#This Row],[Nombre del Gestor]]&gt;1,  VENTAS[[#This Row],[Total]]*10%, 0)</f>
        <v>0</v>
      </c>
      <c r="K1127" s="6">
        <f>IFERROR(VLOOKUP(VENTAS[[#This Row],[Código del producto Vendido]],STOCK[],16,FALSE)*VENTAS[[#This Row],[Cantidad]] + VLOOKUP(VENTAS[[#This Row],[Código del producto Vendido]],STOCK[],19,FALSE)*VENTAS[[#This Row],[Cantidad]],VENTAS[[#This Row],[Total]])</f>
        <v>13.352941176470589</v>
      </c>
      <c r="L1127" s="6">
        <f>VENTAS[[#This Row],[Total]]-VENTAS[[#This Row],[Comisión 10%]]-VENTAS[[#This Row],[Costo SIN Comision]]</f>
        <v>8.6470588235294112</v>
      </c>
      <c r="M1127" s="5"/>
    </row>
    <row r="1128" spans="1:13" ht="14" x14ac:dyDescent="0.15">
      <c r="A1128" s="22">
        <v>45497</v>
      </c>
      <c r="C1128" s="4"/>
      <c r="D1128" s="4" t="s">
        <v>2045</v>
      </c>
      <c r="E1128" s="4" t="s">
        <v>2388</v>
      </c>
      <c r="F1128" s="2" t="str">
        <f>IFERROR(VLOOKUP(VENTAS[[#This Row],[Código del producto Vendido]],STOCK[],5,FALSE),"-")</f>
        <v>Set de traje de baño 3 piezas Azul metalizado</v>
      </c>
      <c r="G1128" s="2">
        <v>1</v>
      </c>
      <c r="H1128" s="6">
        <v>22</v>
      </c>
      <c r="I1128" s="6">
        <f>VENTAS[[#This Row],[Cantidad]]*VENTAS[[#This Row],[Precio Venta]]</f>
        <v>22</v>
      </c>
      <c r="J1128" s="6">
        <f>IF(VENTAS[[#This Row],[Nombre del Gestor]]&gt;1,  VENTAS[[#This Row],[Total]]*10%, 0)</f>
        <v>2.2000000000000002</v>
      </c>
      <c r="K1128" s="6">
        <f>IFERROR(VLOOKUP(VENTAS[[#This Row],[Código del producto Vendido]],STOCK[],16,FALSE)*VENTAS[[#This Row],[Cantidad]] + VLOOKUP(VENTAS[[#This Row],[Código del producto Vendido]],STOCK[],19,FALSE)*VENTAS[[#This Row],[Cantidad]],VENTAS[[#This Row],[Total]])</f>
        <v>10.84</v>
      </c>
      <c r="L1128" s="6">
        <f>VENTAS[[#This Row],[Total]]-VENTAS[[#This Row],[Comisión 10%]]-VENTAS[[#This Row],[Costo SIN Comision]]</f>
        <v>8.9600000000000009</v>
      </c>
      <c r="M1128" s="5"/>
    </row>
    <row r="1129" spans="1:13" ht="14" x14ac:dyDescent="0.15">
      <c r="A1129" s="22">
        <v>45497</v>
      </c>
      <c r="C1129" s="4"/>
      <c r="D1129" s="4" t="s">
        <v>2045</v>
      </c>
      <c r="E1129" s="4" t="s">
        <v>2427</v>
      </c>
      <c r="F1129" s="2" t="str">
        <f>IFERROR(VLOOKUP(VENTAS[[#This Row],[Código del producto Vendido]],STOCK[],5,FALSE),"-")</f>
        <v>Bikini de cintura alta estampado clásico</v>
      </c>
      <c r="G1129" s="2">
        <v>1</v>
      </c>
      <c r="H1129" s="6">
        <v>20</v>
      </c>
      <c r="I1129" s="6">
        <f>VENTAS[[#This Row],[Cantidad]]*VENTAS[[#This Row],[Precio Venta]]</f>
        <v>20</v>
      </c>
      <c r="J1129" s="6">
        <f>IF(VENTAS[[#This Row],[Nombre del Gestor]]&gt;1,  VENTAS[[#This Row],[Total]]*10%, 0)</f>
        <v>2</v>
      </c>
      <c r="K1129" s="6">
        <f>IFERROR(VLOOKUP(VENTAS[[#This Row],[Código del producto Vendido]],STOCK[],16,FALSE)*VENTAS[[#This Row],[Cantidad]] + VLOOKUP(VENTAS[[#This Row],[Código del producto Vendido]],STOCK[],19,FALSE)*VENTAS[[#This Row],[Cantidad]],VENTAS[[#This Row],[Total]])</f>
        <v>8.66</v>
      </c>
      <c r="L1129" s="6">
        <f>VENTAS[[#This Row],[Total]]-VENTAS[[#This Row],[Comisión 10%]]-VENTAS[[#This Row],[Costo SIN Comision]]</f>
        <v>9.34</v>
      </c>
      <c r="M1129" s="5"/>
    </row>
    <row r="1130" spans="1:13" ht="14" x14ac:dyDescent="0.15">
      <c r="A1130" s="22">
        <v>45496</v>
      </c>
      <c r="C1130" s="4"/>
      <c r="D1130" s="4" t="s">
        <v>2045</v>
      </c>
      <c r="E1130" s="4" t="s">
        <v>2470</v>
      </c>
      <c r="F1130" s="2" t="str">
        <f>IFERROR(VLOOKUP(VENTAS[[#This Row],[Código del producto Vendido]],STOCK[],5,FALSE),"-")</f>
        <v>Blusa atada al frente de estilo casual</v>
      </c>
      <c r="G1130" s="2">
        <v>1</v>
      </c>
      <c r="H1130" s="6">
        <v>17</v>
      </c>
      <c r="I1130" s="6">
        <f>VENTAS[[#This Row],[Cantidad]]*VENTAS[[#This Row],[Precio Venta]]</f>
        <v>17</v>
      </c>
      <c r="J1130" s="6">
        <f>IF(VENTAS[[#This Row],[Nombre del Gestor]]&gt;1,  VENTAS[[#This Row],[Total]]*10%, 0)</f>
        <v>1.7000000000000002</v>
      </c>
      <c r="K1130" s="6">
        <f>IFERROR(VLOOKUP(VENTAS[[#This Row],[Código del producto Vendido]],STOCK[],16,FALSE)*VENTAS[[#This Row],[Cantidad]] + VLOOKUP(VENTAS[[#This Row],[Código del producto Vendido]],STOCK[],19,FALSE)*VENTAS[[#This Row],[Cantidad]],VENTAS[[#This Row],[Total]])</f>
        <v>10.821875</v>
      </c>
      <c r="L1130" s="6">
        <f>VENTAS[[#This Row],[Total]]-VENTAS[[#This Row],[Comisión 10%]]-VENTAS[[#This Row],[Costo SIN Comision]]</f>
        <v>4.4781250000000004</v>
      </c>
      <c r="M1130" s="5"/>
    </row>
    <row r="1131" spans="1:13" ht="14" x14ac:dyDescent="0.15">
      <c r="A1131" s="22">
        <v>45496</v>
      </c>
      <c r="C1131" s="4"/>
      <c r="D1131" s="4" t="s">
        <v>2045</v>
      </c>
      <c r="E1131" s="4" t="s">
        <v>2386</v>
      </c>
      <c r="F1131" s="2" t="str">
        <f>IFERROR(VLOOKUP(VENTAS[[#This Row],[Código del producto Vendido]],STOCK[],5,FALSE),"-")</f>
        <v>Set de traje de baño elegante 2 piezas con adorno en forma de V</v>
      </c>
      <c r="G1131" s="2">
        <v>1</v>
      </c>
      <c r="H1131" s="6">
        <v>25</v>
      </c>
      <c r="I1131" s="6">
        <f>VENTAS[[#This Row],[Cantidad]]*VENTAS[[#This Row],[Precio Venta]]</f>
        <v>25</v>
      </c>
      <c r="J1131" s="6">
        <f>IF(VENTAS[[#This Row],[Nombre del Gestor]]&gt;1,  VENTAS[[#This Row],[Total]]*10%, 0)</f>
        <v>2.5</v>
      </c>
      <c r="K1131" s="6">
        <f>IFERROR(VLOOKUP(VENTAS[[#This Row],[Código del producto Vendido]],STOCK[],16,FALSE)*VENTAS[[#This Row],[Cantidad]] + VLOOKUP(VENTAS[[#This Row],[Código del producto Vendido]],STOCK[],19,FALSE)*VENTAS[[#This Row],[Cantidad]],VENTAS[[#This Row],[Total]])</f>
        <v>11.209999999999999</v>
      </c>
      <c r="L1131" s="6">
        <f>VENTAS[[#This Row],[Total]]-VENTAS[[#This Row],[Comisión 10%]]-VENTAS[[#This Row],[Costo SIN Comision]]</f>
        <v>11.290000000000001</v>
      </c>
      <c r="M1131" s="5"/>
    </row>
    <row r="1132" spans="1:13" ht="14" x14ac:dyDescent="0.15">
      <c r="A1132" s="22">
        <v>45499</v>
      </c>
      <c r="C1132" s="4" t="s">
        <v>2754</v>
      </c>
      <c r="D1132" s="4"/>
      <c r="E1132" s="4" t="s">
        <v>2468</v>
      </c>
      <c r="F1132" s="2" t="str">
        <f>IFERROR(VLOOKUP(VENTAS[[#This Row],[Código del producto Vendido]],STOCK[],5,FALSE),"-")</f>
        <v>2 piezas bikini push up accesorio</v>
      </c>
      <c r="G1132" s="2">
        <v>1</v>
      </c>
      <c r="H1132" s="6">
        <v>4</v>
      </c>
      <c r="I1132" s="6">
        <f>VENTAS[[#This Row],[Cantidad]]*VENTAS[[#This Row],[Precio Venta]]</f>
        <v>4</v>
      </c>
      <c r="J1132" s="6">
        <f>IF(VENTAS[[#This Row],[Nombre del Gestor]]&gt;1,  VENTAS[[#This Row],[Total]]*10%, 0)</f>
        <v>0</v>
      </c>
      <c r="K1132" s="6">
        <f>IFERROR(VLOOKUP(VENTAS[[#This Row],[Código del producto Vendido]],STOCK[],16,FALSE)*VENTAS[[#This Row],[Cantidad]] + VLOOKUP(VENTAS[[#This Row],[Código del producto Vendido]],STOCK[],19,FALSE)*VENTAS[[#This Row],[Cantidad]],VENTAS[[#This Row],[Total]])</f>
        <v>3.3356249999999998</v>
      </c>
      <c r="L1132" s="6">
        <f>VENTAS[[#This Row],[Total]]-VENTAS[[#This Row],[Comisión 10%]]-VENTAS[[#This Row],[Costo SIN Comision]]</f>
        <v>0.66437500000000016</v>
      </c>
      <c r="M1132" s="5"/>
    </row>
    <row r="1133" spans="1:13" ht="14" x14ac:dyDescent="0.15">
      <c r="A1133" s="22">
        <v>45499</v>
      </c>
      <c r="C1133" s="4" t="s">
        <v>2754</v>
      </c>
      <c r="D1133" s="4"/>
      <c r="E1133" s="4" t="s">
        <v>2394</v>
      </c>
      <c r="F1133" s="2" t="str">
        <f>IFERROR(VLOOKUP(VENTAS[[#This Row],[Código del producto Vendido]],STOCK[],5,FALSE),"-")</f>
        <v>Set de 3 piezas de bikini con estampado floral</v>
      </c>
      <c r="G1133" s="2">
        <v>1</v>
      </c>
      <c r="H1133" s="6">
        <v>25</v>
      </c>
      <c r="I1133" s="6">
        <f>VENTAS[[#This Row],[Cantidad]]*VENTAS[[#This Row],[Precio Venta]]</f>
        <v>25</v>
      </c>
      <c r="J1133" s="6">
        <f>IF(VENTAS[[#This Row],[Nombre del Gestor]]&gt;1,  VENTAS[[#This Row],[Total]]*10%, 0)</f>
        <v>0</v>
      </c>
      <c r="K1133" s="6">
        <f>IFERROR(VLOOKUP(VENTAS[[#This Row],[Código del producto Vendido]],STOCK[],16,FALSE)*VENTAS[[#This Row],[Cantidad]] + VLOOKUP(VENTAS[[#This Row],[Código del producto Vendido]],STOCK[],19,FALSE)*VENTAS[[#This Row],[Cantidad]],VENTAS[[#This Row],[Total]])</f>
        <v>9.67</v>
      </c>
      <c r="L1133" s="6">
        <f>VENTAS[[#This Row],[Total]]-VENTAS[[#This Row],[Comisión 10%]]-VENTAS[[#This Row],[Costo SIN Comision]]</f>
        <v>15.33</v>
      </c>
      <c r="M1133" s="5"/>
    </row>
    <row r="1134" spans="1:13" ht="14" x14ac:dyDescent="0.15">
      <c r="A1134" s="22">
        <v>45498</v>
      </c>
      <c r="C1134" s="4" t="s">
        <v>2754</v>
      </c>
      <c r="D1134" s="4"/>
      <c r="E1134" s="4" t="s">
        <v>2640</v>
      </c>
      <c r="F1134" s="2" t="str">
        <f>IFERROR(VLOOKUP(VENTAS[[#This Row],[Código del producto Vendido]],STOCK[],5,FALSE),"-")</f>
        <v>Sandalias de tiras con tacón cuadrado</v>
      </c>
      <c r="G1134" s="2">
        <v>1</v>
      </c>
      <c r="H1134" s="6">
        <v>35</v>
      </c>
      <c r="I1134" s="6">
        <f>VENTAS[[#This Row],[Cantidad]]*VENTAS[[#This Row],[Precio Venta]]</f>
        <v>35</v>
      </c>
      <c r="J1134" s="6">
        <f>IF(VENTAS[[#This Row],[Nombre del Gestor]]&gt;1,  VENTAS[[#This Row],[Total]]*10%, 0)</f>
        <v>0</v>
      </c>
      <c r="K1134" s="6">
        <f>IFERROR(VLOOKUP(VENTAS[[#This Row],[Código del producto Vendido]],STOCK[],16,FALSE)*VENTAS[[#This Row],[Cantidad]] + VLOOKUP(VENTAS[[#This Row],[Código del producto Vendido]],STOCK[],19,FALSE)*VENTAS[[#This Row],[Cantidad]],VENTAS[[#This Row],[Total]])</f>
        <v>17.252021151586369</v>
      </c>
      <c r="L1134" s="6">
        <f>VENTAS[[#This Row],[Total]]-VENTAS[[#This Row],[Comisión 10%]]-VENTAS[[#This Row],[Costo SIN Comision]]</f>
        <v>17.747978848413631</v>
      </c>
      <c r="M1134" s="5"/>
    </row>
    <row r="1135" spans="1:13" ht="14" x14ac:dyDescent="0.15">
      <c r="A1135" s="22">
        <v>45498</v>
      </c>
      <c r="C1135" s="4" t="s">
        <v>2754</v>
      </c>
      <c r="D1135" s="4"/>
      <c r="E1135" s="4" t="s">
        <v>1008</v>
      </c>
      <c r="F1135" s="2" t="str">
        <f>IFERROR(VLOOKUP(VENTAS[[#This Row],[Código del producto Vendido]],STOCK[],5,FALSE),"-")</f>
        <v>Pullover Dazy cuello redondo Blanco</v>
      </c>
      <c r="G1135" s="2">
        <v>1</v>
      </c>
      <c r="H1135" s="6">
        <v>13</v>
      </c>
      <c r="I1135" s="6">
        <f>VENTAS[[#This Row],[Cantidad]]*VENTAS[[#This Row],[Precio Venta]]</f>
        <v>13</v>
      </c>
      <c r="J1135" s="6">
        <f>IF(VENTAS[[#This Row],[Nombre del Gestor]]&gt;1,  VENTAS[[#This Row],[Total]]*10%, 0)</f>
        <v>0</v>
      </c>
      <c r="K1135" s="6">
        <f>IFERROR(VLOOKUP(VENTAS[[#This Row],[Código del producto Vendido]],STOCK[],16,FALSE)*VENTAS[[#This Row],[Cantidad]] + VLOOKUP(VENTAS[[#This Row],[Código del producto Vendido]],STOCK[],19,FALSE)*VENTAS[[#This Row],[Cantidad]],VENTAS[[#This Row],[Total]])</f>
        <v>8.61</v>
      </c>
      <c r="L1135" s="6">
        <f>VENTAS[[#This Row],[Total]]-VENTAS[[#This Row],[Comisión 10%]]-VENTAS[[#This Row],[Costo SIN Comision]]</f>
        <v>4.3900000000000006</v>
      </c>
      <c r="M1135" s="5"/>
    </row>
    <row r="1136" spans="1:13" ht="14" x14ac:dyDescent="0.15">
      <c r="A1136" s="22">
        <v>45498</v>
      </c>
      <c r="C1136" s="4" t="s">
        <v>2754</v>
      </c>
      <c r="D1136" s="4"/>
      <c r="E1136" s="4" t="s">
        <v>2647</v>
      </c>
      <c r="F1136" s="2" t="str">
        <f>IFERROR(VLOOKUP(VENTAS[[#This Row],[Código del producto Vendido]],STOCK[],5,FALSE),"-")</f>
        <v>Pantalón de vestir de viscosa y lino (beige claro)</v>
      </c>
      <c r="G1136" s="2">
        <v>1</v>
      </c>
      <c r="H1136" s="6">
        <v>35</v>
      </c>
      <c r="I1136" s="6">
        <f>VENTAS[[#This Row],[Cantidad]]*VENTAS[[#This Row],[Precio Venta]]</f>
        <v>35</v>
      </c>
      <c r="J1136" s="6">
        <f>IF(VENTAS[[#This Row],[Nombre del Gestor]]&gt;1,  VENTAS[[#This Row],[Total]]*10%, 0)</f>
        <v>0</v>
      </c>
      <c r="K1136" s="6">
        <f>IFERROR(VLOOKUP(VENTAS[[#This Row],[Código del producto Vendido]],STOCK[],16,FALSE)*VENTAS[[#This Row],[Cantidad]] + VLOOKUP(VENTAS[[#This Row],[Código del producto Vendido]],STOCK[],19,FALSE)*VENTAS[[#This Row],[Cantidad]],VENTAS[[#This Row],[Total]])</f>
        <v>17.252021151586369</v>
      </c>
      <c r="L1136" s="6">
        <f>VENTAS[[#This Row],[Total]]-VENTAS[[#This Row],[Comisión 10%]]-VENTAS[[#This Row],[Costo SIN Comision]]</f>
        <v>17.747978848413631</v>
      </c>
      <c r="M1136" s="5"/>
    </row>
    <row r="1137" spans="1:13" ht="14" x14ac:dyDescent="0.15">
      <c r="A1137" s="22">
        <v>45496</v>
      </c>
      <c r="C1137" s="4"/>
      <c r="D1137" s="4" t="s">
        <v>2599</v>
      </c>
      <c r="E1137" s="4" t="s">
        <v>803</v>
      </c>
      <c r="F1137" s="2" t="str">
        <f>IFERROR(VLOOKUP(VENTAS[[#This Row],[Código del producto Vendido]],STOCK[],5,FALSE),"-")</f>
        <v>Top Amarillo en tela de algodón</v>
      </c>
      <c r="G1137" s="2">
        <v>1</v>
      </c>
      <c r="H1137" s="5">
        <v>10</v>
      </c>
      <c r="I1137" s="6">
        <f>VENTAS[[#This Row],[Cantidad]]*VENTAS[[#This Row],[Precio Venta]]</f>
        <v>10</v>
      </c>
      <c r="J1137" s="6">
        <f>IF(VENTAS[[#This Row],[Nombre del Gestor]]&gt;1,  VENTAS[[#This Row],[Total]]*10%, 0)</f>
        <v>1</v>
      </c>
      <c r="K1137" s="6">
        <f>IFERROR(VLOOKUP(VENTAS[[#This Row],[Código del producto Vendido]],STOCK[],16,FALSE)*VENTAS[[#This Row],[Cantidad]] + VLOOKUP(VENTAS[[#This Row],[Código del producto Vendido]],STOCK[],19,FALSE)*VENTAS[[#This Row],[Cantidad]],VENTAS[[#This Row],[Total]])</f>
        <v>6.0555555555555554</v>
      </c>
      <c r="L1137" s="6">
        <f>VENTAS[[#This Row],[Total]]-VENTAS[[#This Row],[Comisión 10%]]-VENTAS[[#This Row],[Costo SIN Comision]]</f>
        <v>2.9444444444444446</v>
      </c>
      <c r="M1137" s="5"/>
    </row>
    <row r="1138" spans="1:13" ht="14" x14ac:dyDescent="0.15">
      <c r="A1138" s="22">
        <v>45496</v>
      </c>
      <c r="C1138" s="4"/>
      <c r="D1138" s="4" t="s">
        <v>2599</v>
      </c>
      <c r="E1138" s="4" t="s">
        <v>737</v>
      </c>
      <c r="F1138" s="2" t="str">
        <f>IFERROR(VLOOKUP(VENTAS[[#This Row],[Código del producto Vendido]],STOCK[],5,FALSE),"-")</f>
        <v>Top cruzado naranja</v>
      </c>
      <c r="G1138" s="2">
        <v>1</v>
      </c>
      <c r="H1138" s="6">
        <v>8</v>
      </c>
      <c r="I1138" s="6">
        <f>VENTAS[[#This Row],[Cantidad]]*VENTAS[[#This Row],[Precio Venta]]</f>
        <v>8</v>
      </c>
      <c r="J1138" s="6">
        <f>IF(VENTAS[[#This Row],[Nombre del Gestor]]&gt;1,  VENTAS[[#This Row],[Total]]*10%, 0)</f>
        <v>0.8</v>
      </c>
      <c r="K1138" s="6">
        <f>IFERROR(VLOOKUP(VENTAS[[#This Row],[Código del producto Vendido]],STOCK[],16,FALSE)*VENTAS[[#This Row],[Cantidad]] + VLOOKUP(VENTAS[[#This Row],[Código del producto Vendido]],STOCK[],19,FALSE)*VENTAS[[#This Row],[Cantidad]],VENTAS[[#This Row],[Total]])</f>
        <v>5.0683333333333334</v>
      </c>
      <c r="L1138" s="6">
        <f>VENTAS[[#This Row],[Total]]-VENTAS[[#This Row],[Comisión 10%]]-VENTAS[[#This Row],[Costo SIN Comision]]</f>
        <v>2.1316666666666668</v>
      </c>
      <c r="M1138" s="5"/>
    </row>
    <row r="1139" spans="1:13" ht="14" x14ac:dyDescent="0.15">
      <c r="A1139" s="22">
        <v>45496</v>
      </c>
      <c r="C1139" s="4"/>
      <c r="D1139" s="4" t="s">
        <v>2599</v>
      </c>
      <c r="E1139" s="4" t="s">
        <v>764</v>
      </c>
      <c r="F1139" s="2" t="str">
        <f>IFERROR(VLOOKUP(VENTAS[[#This Row],[Código del producto Vendido]],STOCK[],5,FALSE),"-")</f>
        <v>Top Cruzado azul</v>
      </c>
      <c r="G1139" s="2">
        <v>1</v>
      </c>
      <c r="H1139" s="6">
        <v>8</v>
      </c>
      <c r="I1139" s="6">
        <f>VENTAS[[#This Row],[Cantidad]]*VENTAS[[#This Row],[Precio Venta]]</f>
        <v>8</v>
      </c>
      <c r="J1139" s="6">
        <f>IF(VENTAS[[#This Row],[Nombre del Gestor]]&gt;1,  VENTAS[[#This Row],[Total]]*10%, 0)</f>
        <v>0.8</v>
      </c>
      <c r="K1139" s="6">
        <f>IFERROR(VLOOKUP(VENTAS[[#This Row],[Código del producto Vendido]],STOCK[],16,FALSE)*VENTAS[[#This Row],[Cantidad]] + VLOOKUP(VENTAS[[#This Row],[Código del producto Vendido]],STOCK[],19,FALSE)*VENTAS[[#This Row],[Cantidad]],VENTAS[[#This Row],[Total]])</f>
        <v>5.2683333333333335</v>
      </c>
      <c r="L1139" s="6">
        <f>VENTAS[[#This Row],[Total]]-VENTAS[[#This Row],[Comisión 10%]]-VENTAS[[#This Row],[Costo SIN Comision]]</f>
        <v>1.9316666666666666</v>
      </c>
      <c r="M1139" s="5"/>
    </row>
    <row r="1140" spans="1:13" ht="14" x14ac:dyDescent="0.15">
      <c r="A1140" s="22">
        <v>45495</v>
      </c>
      <c r="C1140" s="4"/>
      <c r="D1140" s="4" t="s">
        <v>2599</v>
      </c>
      <c r="E1140" s="4" t="s">
        <v>900</v>
      </c>
      <c r="F1140" s="2" t="str">
        <f>IFERROR(VLOOKUP(VENTAS[[#This Row],[Código del producto Vendido]],STOCK[],5,FALSE),"-")</f>
        <v>Maxi Vestido con Bolsillo</v>
      </c>
      <c r="G1140" s="2">
        <v>1</v>
      </c>
      <c r="H1140" s="6">
        <v>35</v>
      </c>
      <c r="I1140" s="6">
        <f>VENTAS[[#This Row],[Cantidad]]*VENTAS[[#This Row],[Precio Venta]]</f>
        <v>35</v>
      </c>
      <c r="J1140" s="6">
        <f>IF(VENTAS[[#This Row],[Nombre del Gestor]]&gt;1,  VENTAS[[#This Row],[Total]]*10%, 0)</f>
        <v>3.5</v>
      </c>
      <c r="K1140" s="6">
        <f>IFERROR(VLOOKUP(VENTAS[[#This Row],[Código del producto Vendido]],STOCK[],16,FALSE)*VENTAS[[#This Row],[Cantidad]] + VLOOKUP(VENTAS[[#This Row],[Código del producto Vendido]],STOCK[],19,FALSE)*VENTAS[[#This Row],[Cantidad]],VENTAS[[#This Row],[Total]])</f>
        <v>24.729545454545452</v>
      </c>
      <c r="L1140" s="6">
        <f>VENTAS[[#This Row],[Total]]-VENTAS[[#This Row],[Comisión 10%]]-VENTAS[[#This Row],[Costo SIN Comision]]</f>
        <v>6.7704545454545482</v>
      </c>
      <c r="M1140" s="5"/>
    </row>
    <row r="1141" spans="1:13" ht="14" x14ac:dyDescent="0.15">
      <c r="A1141" s="22">
        <v>45495</v>
      </c>
      <c r="C1141" s="4"/>
      <c r="D1141" s="4" t="s">
        <v>2599</v>
      </c>
      <c r="E1141" s="4" t="s">
        <v>657</v>
      </c>
      <c r="F1141" s="2" t="str">
        <f>IFERROR(VLOOKUP(VENTAS[[#This Row],[Código del producto Vendido]],STOCK[],5,FALSE),"-")</f>
        <v>Vestido ajustado con abertura</v>
      </c>
      <c r="G1141" s="2">
        <v>1</v>
      </c>
      <c r="H1141" s="6">
        <v>18</v>
      </c>
      <c r="I1141" s="6">
        <f>VENTAS[[#This Row],[Cantidad]]*VENTAS[[#This Row],[Precio Venta]]</f>
        <v>18</v>
      </c>
      <c r="J1141" s="6">
        <f>IF(VENTAS[[#This Row],[Nombre del Gestor]]&gt;1,  VENTAS[[#This Row],[Total]]*10%, 0)</f>
        <v>1.8</v>
      </c>
      <c r="K1141" s="6">
        <f>IFERROR(VLOOKUP(VENTAS[[#This Row],[Código del producto Vendido]],STOCK[],16,FALSE)*VENTAS[[#This Row],[Cantidad]] + VLOOKUP(VENTAS[[#This Row],[Código del producto Vendido]],STOCK[],19,FALSE)*VENTAS[[#This Row],[Cantidad]],VENTAS[[#This Row],[Total]])</f>
        <v>12.14</v>
      </c>
      <c r="L1141" s="6">
        <f>VENTAS[[#This Row],[Total]]-VENTAS[[#This Row],[Comisión 10%]]-VENTAS[[#This Row],[Costo SIN Comision]]</f>
        <v>4.0599999999999987</v>
      </c>
      <c r="M1141" s="5"/>
    </row>
    <row r="1142" spans="1:13" ht="14" x14ac:dyDescent="0.15">
      <c r="A1142" s="22">
        <v>45495</v>
      </c>
      <c r="C1142" s="4"/>
      <c r="D1142" s="4" t="s">
        <v>2599</v>
      </c>
      <c r="E1142" s="4" t="s">
        <v>761</v>
      </c>
      <c r="F1142" s="2" t="str">
        <f>IFERROR(VLOOKUP(VENTAS[[#This Row],[Código del producto Vendido]],STOCK[],5,FALSE),"-")</f>
        <v>Top Cruzado negro</v>
      </c>
      <c r="G1142" s="2">
        <v>2</v>
      </c>
      <c r="H1142" s="6">
        <v>8</v>
      </c>
      <c r="I1142" s="6">
        <f>VENTAS[[#This Row],[Cantidad]]*VENTAS[[#This Row],[Precio Venta]]</f>
        <v>16</v>
      </c>
      <c r="J1142" s="6">
        <f>IF(VENTAS[[#This Row],[Nombre del Gestor]]&gt;1,  VENTAS[[#This Row],[Total]]*10%, 0)</f>
        <v>1.6</v>
      </c>
      <c r="K1142" s="6">
        <f>IFERROR(VLOOKUP(VENTAS[[#This Row],[Código del producto Vendido]],STOCK[],16,FALSE)*VENTAS[[#This Row],[Cantidad]] + VLOOKUP(VENTAS[[#This Row],[Código del producto Vendido]],STOCK[],19,FALSE)*VENTAS[[#This Row],[Cantidad]],VENTAS[[#This Row],[Total]])</f>
        <v>9.8033333333333346</v>
      </c>
      <c r="L1142" s="6">
        <f>VENTAS[[#This Row],[Total]]-VENTAS[[#This Row],[Comisión 10%]]-VENTAS[[#This Row],[Costo SIN Comision]]</f>
        <v>4.5966666666666658</v>
      </c>
      <c r="M1142" s="5"/>
    </row>
    <row r="1143" spans="1:13" ht="14" x14ac:dyDescent="0.15">
      <c r="A1143" s="22">
        <v>45495</v>
      </c>
      <c r="C1143" s="4"/>
      <c r="D1143" s="4" t="s">
        <v>2599</v>
      </c>
      <c r="E1143" s="4" t="s">
        <v>732</v>
      </c>
      <c r="F1143" s="2" t="str">
        <f>IFERROR(VLOOKUP(VENTAS[[#This Row],[Código del producto Vendido]],STOCK[],5,FALSE),"-")</f>
        <v>Top cruzado blanco</v>
      </c>
      <c r="G1143" s="2">
        <v>2</v>
      </c>
      <c r="H1143" s="6">
        <v>8</v>
      </c>
      <c r="I1143" s="6">
        <f>VENTAS[[#This Row],[Cantidad]]*VENTAS[[#This Row],[Precio Venta]]</f>
        <v>16</v>
      </c>
      <c r="J1143" s="6">
        <f>IF(VENTAS[[#This Row],[Nombre del Gestor]]&gt;1,  VENTAS[[#This Row],[Total]]*10%, 0)</f>
        <v>1.6</v>
      </c>
      <c r="K1143" s="6">
        <f>IFERROR(VLOOKUP(VENTAS[[#This Row],[Código del producto Vendido]],STOCK[],16,FALSE)*VENTAS[[#This Row],[Cantidad]] + VLOOKUP(VENTAS[[#This Row],[Código del producto Vendido]],STOCK[],19,FALSE)*VENTAS[[#This Row],[Cantidad]],VENTAS[[#This Row],[Total]])</f>
        <v>10.386666666666667</v>
      </c>
      <c r="L1143" s="6">
        <f>VENTAS[[#This Row],[Total]]-VENTAS[[#This Row],[Comisión 10%]]-VENTAS[[#This Row],[Costo SIN Comision]]</f>
        <v>4.0133333333333336</v>
      </c>
      <c r="M1143" s="5"/>
    </row>
    <row r="1144" spans="1:13" ht="14" x14ac:dyDescent="0.15">
      <c r="A1144" s="22">
        <v>45495</v>
      </c>
      <c r="C1144" s="4"/>
      <c r="D1144" s="4" t="s">
        <v>2599</v>
      </c>
      <c r="E1144" s="4" t="s">
        <v>608</v>
      </c>
      <c r="F1144" s="2" t="str">
        <f>IFERROR(VLOOKUP(VENTAS[[#This Row],[Código del producto Vendido]],STOCK[],5,FALSE),"-")</f>
        <v>Maxi vestido con bajo floral</v>
      </c>
      <c r="G1144" s="2">
        <v>1</v>
      </c>
      <c r="H1144" s="6">
        <v>25</v>
      </c>
      <c r="I1144" s="6">
        <f>VENTAS[[#This Row],[Cantidad]]*VENTAS[[#This Row],[Precio Venta]]</f>
        <v>25</v>
      </c>
      <c r="J1144" s="6">
        <f>IF(VENTAS[[#This Row],[Nombre del Gestor]]&gt;1,  VENTAS[[#This Row],[Total]]*10%, 0)</f>
        <v>2.5</v>
      </c>
      <c r="K1144" s="6">
        <f>IFERROR(VLOOKUP(VENTAS[[#This Row],[Código del producto Vendido]],STOCK[],16,FALSE)*VENTAS[[#This Row],[Cantidad]] + VLOOKUP(VENTAS[[#This Row],[Código del producto Vendido]],STOCK[],19,FALSE)*VENTAS[[#This Row],[Cantidad]],VENTAS[[#This Row],[Total]])</f>
        <v>14.34</v>
      </c>
      <c r="L1144" s="6">
        <f>VENTAS[[#This Row],[Total]]-VENTAS[[#This Row],[Comisión 10%]]-VENTAS[[#This Row],[Costo SIN Comision]]</f>
        <v>8.16</v>
      </c>
      <c r="M1144" s="5"/>
    </row>
    <row r="1145" spans="1:13" ht="14" x14ac:dyDescent="0.15">
      <c r="A1145" s="22">
        <v>45500</v>
      </c>
      <c r="C1145" s="4" t="s">
        <v>2754</v>
      </c>
      <c r="D1145" s="4"/>
      <c r="E1145" s="4" t="s">
        <v>2736</v>
      </c>
      <c r="F1145" s="2" t="str">
        <f>IFERROR(VLOOKUP(VENTAS[[#This Row],[Código del producto Vendido]],STOCK[],5,FALSE),"-")</f>
        <v>Sandalias finas strappy rojas de tacón</v>
      </c>
      <c r="G1145" s="2">
        <v>1</v>
      </c>
      <c r="H1145" s="6">
        <v>40</v>
      </c>
      <c r="I1145" s="6">
        <f>VENTAS[[#This Row],[Cantidad]]*VENTAS[[#This Row],[Precio Venta]]</f>
        <v>40</v>
      </c>
      <c r="J1145" s="6">
        <f>IF(VENTAS[[#This Row],[Nombre del Gestor]]&gt;1,  VENTAS[[#This Row],[Total]]*10%, 0)</f>
        <v>0</v>
      </c>
      <c r="K1145" s="6">
        <f>IFERROR(VLOOKUP(VENTAS[[#This Row],[Código del producto Vendido]],STOCK[],16,FALSE)*VENTAS[[#This Row],[Cantidad]] + VLOOKUP(VENTAS[[#This Row],[Código del producto Vendido]],STOCK[],19,FALSE)*VENTAS[[#This Row],[Cantidad]],VENTAS[[#This Row],[Total]])</f>
        <v>20.81925</v>
      </c>
      <c r="L1145" s="6">
        <f>VENTAS[[#This Row],[Total]]-VENTAS[[#This Row],[Comisión 10%]]-VENTAS[[#This Row],[Costo SIN Comision]]</f>
        <v>19.18075</v>
      </c>
      <c r="M1145" s="5"/>
    </row>
    <row r="1146" spans="1:13" ht="14" x14ac:dyDescent="0.15">
      <c r="A1146" s="22">
        <v>45506</v>
      </c>
      <c r="C1146" s="4"/>
      <c r="D1146" s="4" t="s">
        <v>1497</v>
      </c>
      <c r="E1146" s="4" t="s">
        <v>2737</v>
      </c>
      <c r="F1146" s="2" t="str">
        <f>IFERROR(VLOOKUP(VENTAS[[#This Row],[Código del producto Vendido]],STOCK[],5,FALSE),"-")</f>
        <v>Sandalias finas strappy rojas de tacón</v>
      </c>
      <c r="G1146" s="2">
        <v>1</v>
      </c>
      <c r="H1146" s="6">
        <v>40</v>
      </c>
      <c r="I1146" s="6">
        <f>VENTAS[[#This Row],[Cantidad]]*VENTAS[[#This Row],[Precio Venta]]</f>
        <v>40</v>
      </c>
      <c r="J1146" s="6">
        <f>IF(VENTAS[[#This Row],[Nombre del Gestor]]&gt;1,  VENTAS[[#This Row],[Total]]*10%, 0)</f>
        <v>4</v>
      </c>
      <c r="K1146" s="6">
        <f>IFERROR(VLOOKUP(VENTAS[[#This Row],[Código del producto Vendido]],STOCK[],16,FALSE)*VENTAS[[#This Row],[Cantidad]] + VLOOKUP(VENTAS[[#This Row],[Código del producto Vendido]],STOCK[],19,FALSE)*VENTAS[[#This Row],[Cantidad]],VENTAS[[#This Row],[Total]])</f>
        <v>20.81925</v>
      </c>
      <c r="L1146" s="6">
        <f>VENTAS[[#This Row],[Total]]-VENTAS[[#This Row],[Comisión 10%]]-VENTAS[[#This Row],[Costo SIN Comision]]</f>
        <v>15.18075</v>
      </c>
      <c r="M1146" s="5"/>
    </row>
    <row r="1147" spans="1:13" ht="14" x14ac:dyDescent="0.15">
      <c r="A1147" s="22">
        <v>45507</v>
      </c>
      <c r="C1147" s="4"/>
      <c r="D1147" s="4" t="s">
        <v>2609</v>
      </c>
      <c r="E1147" s="4" t="s">
        <v>2725</v>
      </c>
      <c r="F1147" s="2" t="str">
        <f>IFERROR(VLOOKUP(VENTAS[[#This Row],[Código del producto Vendido]],STOCK[],5,FALSE),"-")</f>
        <v>Sandalias de plataforma en bloque de color</v>
      </c>
      <c r="G1147" s="2">
        <v>1</v>
      </c>
      <c r="H1147" s="6">
        <v>35</v>
      </c>
      <c r="I1147" s="6">
        <f>VENTAS[[#This Row],[Cantidad]]*VENTAS[[#This Row],[Precio Venta]]</f>
        <v>35</v>
      </c>
      <c r="J1147" s="6">
        <f>IF(VENTAS[[#This Row],[Nombre del Gestor]]&gt;1,  VENTAS[[#This Row],[Total]]*10%, 0)</f>
        <v>3.5</v>
      </c>
      <c r="K1147" s="6">
        <f>IFERROR(VLOOKUP(VENTAS[[#This Row],[Código del producto Vendido]],STOCK[],16,FALSE)*VENTAS[[#This Row],[Cantidad]] + VLOOKUP(VENTAS[[#This Row],[Código del producto Vendido]],STOCK[],19,FALSE)*VENTAS[[#This Row],[Cantidad]],VENTAS[[#This Row],[Total]])</f>
        <v>21.97</v>
      </c>
      <c r="L1147" s="6">
        <f>VENTAS[[#This Row],[Total]]-VENTAS[[#This Row],[Comisión 10%]]-VENTAS[[#This Row],[Costo SIN Comision]]</f>
        <v>9.5300000000000011</v>
      </c>
      <c r="M1147" s="5"/>
    </row>
    <row r="1148" spans="1:13" ht="14" x14ac:dyDescent="0.15">
      <c r="A1148" s="22">
        <v>45506</v>
      </c>
      <c r="C1148" s="4"/>
      <c r="D1148" s="4" t="s">
        <v>2609</v>
      </c>
      <c r="E1148" s="4" t="s">
        <v>2734</v>
      </c>
      <c r="F1148" s="2" t="str">
        <f>IFERROR(VLOOKUP(VENTAS[[#This Row],[Código del producto Vendido]],STOCK[],5,FALSE),"-")</f>
        <v>Sandalias espadriles nude</v>
      </c>
      <c r="G1148" s="2">
        <v>1</v>
      </c>
      <c r="H1148" s="6">
        <v>45</v>
      </c>
      <c r="I1148" s="6">
        <f>VENTAS[[#This Row],[Cantidad]]*VENTAS[[#This Row],[Precio Venta]]</f>
        <v>45</v>
      </c>
      <c r="J1148" s="6">
        <f>IF(VENTAS[[#This Row],[Nombre del Gestor]]&gt;1,  VENTAS[[#This Row],[Total]]*10%, 0)</f>
        <v>4.5</v>
      </c>
      <c r="K1148" s="6">
        <f>IFERROR(VLOOKUP(VENTAS[[#This Row],[Código del producto Vendido]],STOCK[],16,FALSE)*VENTAS[[#This Row],[Cantidad]] + VLOOKUP(VENTAS[[#This Row],[Código del producto Vendido]],STOCK[],19,FALSE)*VENTAS[[#This Row],[Cantidad]],VENTAS[[#This Row],[Total]])</f>
        <v>31.951699999999999</v>
      </c>
      <c r="L1148" s="6">
        <f>VENTAS[[#This Row],[Total]]-VENTAS[[#This Row],[Comisión 10%]]-VENTAS[[#This Row],[Costo SIN Comision]]</f>
        <v>8.5483000000000011</v>
      </c>
      <c r="M1148" s="5"/>
    </row>
    <row r="1149" spans="1:13" ht="14" x14ac:dyDescent="0.15">
      <c r="A1149" s="22">
        <v>45505</v>
      </c>
      <c r="C1149" s="4"/>
      <c r="D1149" s="4" t="s">
        <v>2609</v>
      </c>
      <c r="E1149" s="4" t="s">
        <v>1399</v>
      </c>
      <c r="F1149" s="2" t="str">
        <f>IFERROR(VLOOKUP(VENTAS[[#This Row],[Código del producto Vendido]],STOCK[],5,FALSE),"-")</f>
        <v>Sandalias de nudos</v>
      </c>
      <c r="G1149" s="2">
        <v>1</v>
      </c>
      <c r="H1149" s="6">
        <v>18</v>
      </c>
      <c r="I1149" s="6">
        <f>VENTAS[[#This Row],[Cantidad]]*VENTAS[[#This Row],[Precio Venta]]</f>
        <v>18</v>
      </c>
      <c r="J1149" s="6">
        <f>IF(VENTAS[[#This Row],[Nombre del Gestor]]&gt;1,  VENTAS[[#This Row],[Total]]*10%, 0)</f>
        <v>1.8</v>
      </c>
      <c r="K1149" s="6">
        <f>IFERROR(VLOOKUP(VENTAS[[#This Row],[Código del producto Vendido]],STOCK[],16,FALSE)*VENTAS[[#This Row],[Cantidad]] + VLOOKUP(VENTAS[[#This Row],[Código del producto Vendido]],STOCK[],19,FALSE)*VENTAS[[#This Row],[Cantidad]],VENTAS[[#This Row],[Total]])</f>
        <v>11</v>
      </c>
      <c r="L1149" s="6">
        <f>VENTAS[[#This Row],[Total]]-VENTAS[[#This Row],[Comisión 10%]]-VENTAS[[#This Row],[Costo SIN Comision]]</f>
        <v>5.1999999999999993</v>
      </c>
      <c r="M1149" s="5"/>
    </row>
    <row r="1150" spans="1:13" ht="14" x14ac:dyDescent="0.15">
      <c r="A1150" s="22">
        <v>45507</v>
      </c>
      <c r="C1150" s="4" t="s">
        <v>1205</v>
      </c>
      <c r="D1150" s="4"/>
      <c r="E1150" s="4" t="s">
        <v>1398</v>
      </c>
      <c r="F1150" s="2" t="str">
        <f>IFERROR(VLOOKUP(VENTAS[[#This Row],[Código del producto Vendido]],STOCK[],5,FALSE),"-")</f>
        <v>Sandalias de nudos</v>
      </c>
      <c r="G1150" s="2">
        <v>1</v>
      </c>
      <c r="H1150" s="6">
        <v>18</v>
      </c>
      <c r="I1150" s="6">
        <f>VENTAS[[#This Row],[Cantidad]]*VENTAS[[#This Row],[Precio Venta]]</f>
        <v>18</v>
      </c>
      <c r="J1150" s="6">
        <f>IF(VENTAS[[#This Row],[Nombre del Gestor]]&gt;1,  VENTAS[[#This Row],[Total]]*10%, 0)</f>
        <v>0</v>
      </c>
      <c r="K1150" s="6">
        <f>IFERROR(VLOOKUP(VENTAS[[#This Row],[Código del producto Vendido]],STOCK[],16,FALSE)*VENTAS[[#This Row],[Cantidad]] + VLOOKUP(VENTAS[[#This Row],[Código del producto Vendido]],STOCK[],19,FALSE)*VENTAS[[#This Row],[Cantidad]],VENTAS[[#This Row],[Total]])</f>
        <v>11</v>
      </c>
      <c r="L1150" s="6">
        <f>VENTAS[[#This Row],[Total]]-VENTAS[[#This Row],[Comisión 10%]]-VENTAS[[#This Row],[Costo SIN Comision]]</f>
        <v>7</v>
      </c>
      <c r="M1150" s="5"/>
    </row>
    <row r="1151" spans="1:13" ht="14" x14ac:dyDescent="0.15">
      <c r="A1151" s="22">
        <v>45507</v>
      </c>
      <c r="C1151" s="4" t="s">
        <v>2963</v>
      </c>
      <c r="D1151" s="4" t="s">
        <v>2708</v>
      </c>
      <c r="E1151" s="4" t="s">
        <v>1400</v>
      </c>
      <c r="F1151" s="2" t="str">
        <f>IFERROR(VLOOKUP(VENTAS[[#This Row],[Código del producto Vendido]],STOCK[],5,FALSE),"-")</f>
        <v xml:space="preserve">Sandalias Pop </v>
      </c>
      <c r="G1151" s="2">
        <v>1</v>
      </c>
      <c r="H1151" s="6">
        <v>50</v>
      </c>
      <c r="I1151" s="6">
        <f>VENTAS[[#This Row],[Cantidad]]*VENTAS[[#This Row],[Precio Venta]]</f>
        <v>50</v>
      </c>
      <c r="J1151" s="6">
        <f>IF(VENTAS[[#This Row],[Nombre del Gestor]]&gt;1,  VENTAS[[#This Row],[Total]]*10%, 0)</f>
        <v>5</v>
      </c>
      <c r="K1151" s="6">
        <f>IFERROR(VLOOKUP(VENTAS[[#This Row],[Código del producto Vendido]],STOCK[],16,FALSE)*VENTAS[[#This Row],[Cantidad]] + VLOOKUP(VENTAS[[#This Row],[Código del producto Vendido]],STOCK[],19,FALSE)*VENTAS[[#This Row],[Cantidad]],VENTAS[[#This Row],[Total]])</f>
        <v>28</v>
      </c>
      <c r="L1151" s="6">
        <f>VENTAS[[#This Row],[Total]]-VENTAS[[#This Row],[Comisión 10%]]-VENTAS[[#This Row],[Costo SIN Comision]]</f>
        <v>17</v>
      </c>
      <c r="M1151" s="5"/>
    </row>
    <row r="1152" spans="1:13" ht="14" x14ac:dyDescent="0.15">
      <c r="A1152" s="22">
        <v>45505</v>
      </c>
      <c r="C1152" s="4"/>
      <c r="D1152" s="4" t="s">
        <v>2627</v>
      </c>
      <c r="E1152" s="4" t="s">
        <v>1400</v>
      </c>
      <c r="F1152" s="2" t="str">
        <f>IFERROR(VLOOKUP(VENTAS[[#This Row],[Código del producto Vendido]],STOCK[],5,FALSE),"-")</f>
        <v xml:space="preserve">Sandalias Pop </v>
      </c>
      <c r="G1152" s="2">
        <v>1</v>
      </c>
      <c r="H1152" s="6">
        <v>50</v>
      </c>
      <c r="I1152" s="6">
        <f>VENTAS[[#This Row],[Cantidad]]*VENTAS[[#This Row],[Precio Venta]]</f>
        <v>50</v>
      </c>
      <c r="J1152" s="6">
        <f>IF(VENTAS[[#This Row],[Nombre del Gestor]]&gt;1,  VENTAS[[#This Row],[Total]]*10%, 0)</f>
        <v>5</v>
      </c>
      <c r="K1152" s="6">
        <f>IFERROR(VLOOKUP(VENTAS[[#This Row],[Código del producto Vendido]],STOCK[],16,FALSE)*VENTAS[[#This Row],[Cantidad]] + VLOOKUP(VENTAS[[#This Row],[Código del producto Vendido]],STOCK[],19,FALSE)*VENTAS[[#This Row],[Cantidad]],VENTAS[[#This Row],[Total]])</f>
        <v>28</v>
      </c>
      <c r="L1152" s="6">
        <f>VENTAS[[#This Row],[Total]]-VENTAS[[#This Row],[Comisión 10%]]-VENTAS[[#This Row],[Costo SIN Comision]]</f>
        <v>17</v>
      </c>
      <c r="M1152" s="5"/>
    </row>
    <row r="1153" spans="1:13" ht="14" x14ac:dyDescent="0.15">
      <c r="A1153" s="22">
        <v>45505</v>
      </c>
      <c r="C1153" s="4" t="s">
        <v>1205</v>
      </c>
      <c r="D1153" s="4"/>
      <c r="E1153" s="4" t="s">
        <v>1401</v>
      </c>
      <c r="F1153" s="2" t="str">
        <f>IFERROR(VLOOKUP(VENTAS[[#This Row],[Código del producto Vendido]],STOCK[],5,FALSE),"-")</f>
        <v>Sandalias Pop</v>
      </c>
      <c r="G1153" s="2">
        <v>1</v>
      </c>
      <c r="H1153" s="6">
        <v>0</v>
      </c>
      <c r="I1153" s="6">
        <f>VENTAS[[#This Row],[Cantidad]]*VENTAS[[#This Row],[Precio Venta]]</f>
        <v>0</v>
      </c>
      <c r="J1153" s="6">
        <f>IF(VENTAS[[#This Row],[Nombre del Gestor]]&gt;1,  VENTAS[[#This Row],[Total]]*10%, 0)</f>
        <v>0</v>
      </c>
      <c r="K1153" s="6">
        <f>IFERROR(VLOOKUP(VENTAS[[#This Row],[Código del producto Vendido]],STOCK[],16,FALSE)*VENTAS[[#This Row],[Cantidad]] + VLOOKUP(VENTAS[[#This Row],[Código del producto Vendido]],STOCK[],19,FALSE)*VENTAS[[#This Row],[Cantidad]],VENTAS[[#This Row],[Total]])</f>
        <v>28</v>
      </c>
      <c r="L1153" s="6">
        <f>VENTAS[[#This Row],[Total]]-VENTAS[[#This Row],[Comisión 10%]]-VENTAS[[#This Row],[Costo SIN Comision]]</f>
        <v>-28</v>
      </c>
      <c r="M1153" s="5"/>
    </row>
    <row r="1154" spans="1:13" ht="14" x14ac:dyDescent="0.15">
      <c r="A1154" s="22">
        <v>45506</v>
      </c>
      <c r="C1154" s="4"/>
      <c r="D1154" s="4" t="s">
        <v>2627</v>
      </c>
      <c r="E1154" s="4" t="s">
        <v>2726</v>
      </c>
      <c r="F1154" s="2" t="str">
        <f>IFERROR(VLOOKUP(VENTAS[[#This Row],[Código del producto Vendido]],STOCK[],5,FALSE),"-")</f>
        <v>Sandalias de plataforma en bloque de color</v>
      </c>
      <c r="G1154" s="2">
        <v>1</v>
      </c>
      <c r="H1154" s="6">
        <v>35</v>
      </c>
      <c r="I1154" s="6">
        <f>VENTAS[[#This Row],[Cantidad]]*VENTAS[[#This Row],[Precio Venta]]</f>
        <v>35</v>
      </c>
      <c r="J1154" s="6">
        <f>IF(VENTAS[[#This Row],[Nombre del Gestor]]&gt;1,  VENTAS[[#This Row],[Total]]*10%, 0)</f>
        <v>3.5</v>
      </c>
      <c r="K1154" s="6">
        <f>IFERROR(VLOOKUP(VENTAS[[#This Row],[Código del producto Vendido]],STOCK[],16,FALSE)*VENTAS[[#This Row],[Cantidad]] + VLOOKUP(VENTAS[[#This Row],[Código del producto Vendido]],STOCK[],19,FALSE)*VENTAS[[#This Row],[Cantidad]],VENTAS[[#This Row],[Total]])</f>
        <v>21.97</v>
      </c>
      <c r="L1154" s="6">
        <f>VENTAS[[#This Row],[Total]]-VENTAS[[#This Row],[Comisión 10%]]-VENTAS[[#This Row],[Costo SIN Comision]]</f>
        <v>9.5300000000000011</v>
      </c>
      <c r="M1154" s="5"/>
    </row>
    <row r="1155" spans="1:13" ht="14" x14ac:dyDescent="0.15">
      <c r="A1155" s="22">
        <v>45505</v>
      </c>
      <c r="C1155" s="4" t="s">
        <v>3067</v>
      </c>
      <c r="D1155" s="4" t="s">
        <v>2627</v>
      </c>
      <c r="E1155" s="4" t="s">
        <v>817</v>
      </c>
      <c r="F1155" s="2" t="str">
        <f>IFERROR(VLOOKUP(VENTAS[[#This Row],[Código del producto Vendido]],STOCK[],5,FALSE),"-")</f>
        <v>Vestido slip de espalda corrida</v>
      </c>
      <c r="G1155" s="2">
        <v>1</v>
      </c>
      <c r="H1155" s="6">
        <v>8</v>
      </c>
      <c r="I1155" s="6">
        <f>VENTAS[[#This Row],[Cantidad]]*VENTAS[[#This Row],[Precio Venta]]</f>
        <v>8</v>
      </c>
      <c r="J1155" s="6">
        <f>IF(VENTAS[[#This Row],[Nombre del Gestor]]&gt;1,  VENTAS[[#This Row],[Total]]*10%, 0)</f>
        <v>0.8</v>
      </c>
      <c r="K1155" s="6">
        <f>IFERROR(VLOOKUP(VENTAS[[#This Row],[Código del producto Vendido]],STOCK[],16,FALSE)*VENTAS[[#This Row],[Cantidad]] + VLOOKUP(VENTAS[[#This Row],[Código del producto Vendido]],STOCK[],19,FALSE)*VENTAS[[#This Row],[Cantidad]],VENTAS[[#This Row],[Total]])</f>
        <v>6.7777777777777777</v>
      </c>
      <c r="L1155" s="6">
        <f>VENTAS[[#This Row],[Total]]-VENTAS[[#This Row],[Comisión 10%]]-VENTAS[[#This Row],[Costo SIN Comision]]</f>
        <v>0.4222222222222225</v>
      </c>
      <c r="M1155" s="5"/>
    </row>
    <row r="1156" spans="1:13" ht="14" x14ac:dyDescent="0.15">
      <c r="A1156" s="22">
        <v>45505</v>
      </c>
      <c r="C1156" s="4" t="s">
        <v>3067</v>
      </c>
      <c r="D1156" s="4" t="s">
        <v>2627</v>
      </c>
      <c r="E1156" s="4" t="s">
        <v>759</v>
      </c>
      <c r="F1156" s="2" t="str">
        <f>IFERROR(VLOOKUP(VENTAS[[#This Row],[Código del producto Vendido]],STOCK[],5,FALSE),"-")</f>
        <v>Vestido con estampado jungla</v>
      </c>
      <c r="G1156" s="2">
        <v>1</v>
      </c>
      <c r="H1156" s="6">
        <v>13</v>
      </c>
      <c r="I1156" s="6">
        <f>VENTAS[[#This Row],[Cantidad]]*VENTAS[[#This Row],[Precio Venta]]</f>
        <v>13</v>
      </c>
      <c r="J1156" s="6">
        <f>IF(VENTAS[[#This Row],[Nombre del Gestor]]&gt;1,  VENTAS[[#This Row],[Total]]*10%, 0)</f>
        <v>1.3</v>
      </c>
      <c r="K1156" s="6">
        <f>IFERROR(VLOOKUP(VENTAS[[#This Row],[Código del producto Vendido]],STOCK[],16,FALSE)*VENTAS[[#This Row],[Cantidad]] + VLOOKUP(VENTAS[[#This Row],[Código del producto Vendido]],STOCK[],19,FALSE)*VENTAS[[#This Row],[Cantidad]],VENTAS[[#This Row],[Total]])</f>
        <v>10.722222222222221</v>
      </c>
      <c r="L1156" s="6">
        <f>VENTAS[[#This Row],[Total]]-VENTAS[[#This Row],[Comisión 10%]]-VENTAS[[#This Row],[Costo SIN Comision]]</f>
        <v>0.97777777777777786</v>
      </c>
      <c r="M1156" s="5"/>
    </row>
    <row r="1157" spans="1:13" ht="14" x14ac:dyDescent="0.15">
      <c r="A1157" s="22">
        <v>45491</v>
      </c>
      <c r="C1157" s="4"/>
      <c r="D1157" s="4" t="s">
        <v>2627</v>
      </c>
      <c r="E1157" s="4" t="s">
        <v>1831</v>
      </c>
      <c r="F1157" s="2" t="str">
        <f>IFERROR(VLOOKUP(VENTAS[[#This Row],[Código del producto Vendido]],STOCK[],5,FALSE),"-")</f>
        <v>Bolso Baguette Negro</v>
      </c>
      <c r="G1157" s="2">
        <v>1</v>
      </c>
      <c r="H1157" s="6">
        <v>25</v>
      </c>
      <c r="I1157" s="6">
        <f>VENTAS[[#This Row],[Cantidad]]*VENTAS[[#This Row],[Precio Venta]]</f>
        <v>25</v>
      </c>
      <c r="J1157" s="6">
        <f>IF(VENTAS[[#This Row],[Nombre del Gestor]]&gt;1,  VENTAS[[#This Row],[Total]]*10%, 0)</f>
        <v>2.5</v>
      </c>
      <c r="K1157" s="6">
        <f>IFERROR(VLOOKUP(VENTAS[[#This Row],[Código del producto Vendido]],STOCK[],16,FALSE)*VENTAS[[#This Row],[Cantidad]] + VLOOKUP(VENTAS[[#This Row],[Código del producto Vendido]],STOCK[],19,FALSE)*VENTAS[[#This Row],[Cantidad]],VENTAS[[#This Row],[Total]])</f>
        <v>15.790000000000001</v>
      </c>
      <c r="L1157" s="6">
        <f>VENTAS[[#This Row],[Total]]-VENTAS[[#This Row],[Comisión 10%]]-VENTAS[[#This Row],[Costo SIN Comision]]</f>
        <v>6.7099999999999991</v>
      </c>
      <c r="M1157" s="5"/>
    </row>
    <row r="1158" spans="1:13" ht="14" x14ac:dyDescent="0.15">
      <c r="A1158" s="22">
        <v>45508</v>
      </c>
      <c r="C1158" s="4" t="s">
        <v>2754</v>
      </c>
      <c r="D1158" s="4"/>
      <c r="E1158" s="4" t="s">
        <v>2715</v>
      </c>
      <c r="F1158" s="2" t="str">
        <f>IFERROR(VLOOKUP(VENTAS[[#This Row],[Código del producto Vendido]],STOCK[],5,FALSE),"-")</f>
        <v>Sandalias prácticas Chunky Negras</v>
      </c>
      <c r="G1158" s="2">
        <v>1</v>
      </c>
      <c r="H1158" s="6">
        <v>35</v>
      </c>
      <c r="I1158" s="6">
        <f>VENTAS[[#This Row],[Cantidad]]*VENTAS[[#This Row],[Precio Venta]]</f>
        <v>35</v>
      </c>
      <c r="J1158" s="6">
        <f>IF(VENTAS[[#This Row],[Nombre del Gestor]]&gt;1,  VENTAS[[#This Row],[Total]]*10%, 0)</f>
        <v>0</v>
      </c>
      <c r="K1158" s="6">
        <f>IFERROR(VLOOKUP(VENTAS[[#This Row],[Código del producto Vendido]],STOCK[],16,FALSE)*VENTAS[[#This Row],[Cantidad]] + VLOOKUP(VENTAS[[#This Row],[Código del producto Vendido]],STOCK[],19,FALSE)*VENTAS[[#This Row],[Cantidad]],VENTAS[[#This Row],[Total]])</f>
        <v>21.97</v>
      </c>
      <c r="L1158" s="6">
        <f>VENTAS[[#This Row],[Total]]-VENTAS[[#This Row],[Comisión 10%]]-VENTAS[[#This Row],[Costo SIN Comision]]</f>
        <v>13.030000000000001</v>
      </c>
      <c r="M1158" s="5"/>
    </row>
    <row r="1159" spans="1:13" ht="14" x14ac:dyDescent="0.15">
      <c r="A1159" s="22">
        <v>45500</v>
      </c>
      <c r="C1159" s="4"/>
      <c r="D1159" s="4" t="s">
        <v>2599</v>
      </c>
      <c r="E1159" s="4" t="s">
        <v>2398</v>
      </c>
      <c r="F1159" s="2" t="str">
        <f>IFERROR(VLOOKUP(VENTAS[[#This Row],[Código del producto Vendido]],STOCK[],5,FALSE),"-")</f>
        <v xml:space="preserve">Bañador en color sólido sexy-elegante </v>
      </c>
      <c r="G1159" s="2">
        <v>1</v>
      </c>
      <c r="H1159" s="6">
        <v>20</v>
      </c>
      <c r="I1159" s="6">
        <f>VENTAS[[#This Row],[Cantidad]]*VENTAS[[#This Row],[Precio Venta]]</f>
        <v>20</v>
      </c>
      <c r="J1159" s="6">
        <f>IF(VENTAS[[#This Row],[Nombre del Gestor]]&gt;1,  VENTAS[[#This Row],[Total]]*10%, 0)</f>
        <v>2</v>
      </c>
      <c r="K1159" s="6">
        <f>IFERROR(VLOOKUP(VENTAS[[#This Row],[Código del producto Vendido]],STOCK[],16,FALSE)*VENTAS[[#This Row],[Cantidad]] + VLOOKUP(VENTAS[[#This Row],[Código del producto Vendido]],STOCK[],19,FALSE)*VENTAS[[#This Row],[Cantidad]],VENTAS[[#This Row],[Total]])</f>
        <v>8.24</v>
      </c>
      <c r="L1159" s="6">
        <f>VENTAS[[#This Row],[Total]]-VENTAS[[#This Row],[Comisión 10%]]-VENTAS[[#This Row],[Costo SIN Comision]]</f>
        <v>9.76</v>
      </c>
      <c r="M1159" s="5"/>
    </row>
    <row r="1160" spans="1:13" ht="14" x14ac:dyDescent="0.15">
      <c r="A1160" s="22">
        <v>45502</v>
      </c>
      <c r="C1160" s="4"/>
      <c r="D1160" s="4" t="s">
        <v>2599</v>
      </c>
      <c r="E1160" s="4" t="s">
        <v>2425</v>
      </c>
      <c r="F1160" s="2" t="str">
        <f>IFERROR(VLOOKUP(VENTAS[[#This Row],[Código del producto Vendido]],STOCK[],5,FALSE),"-")</f>
        <v>Set de traje de baño elegante 2 piezas con adorno en forma de V</v>
      </c>
      <c r="G1160" s="2">
        <v>1</v>
      </c>
      <c r="H1160" s="6">
        <v>25</v>
      </c>
      <c r="I1160" s="6">
        <f>VENTAS[[#This Row],[Cantidad]]*VENTAS[[#This Row],[Precio Venta]]</f>
        <v>25</v>
      </c>
      <c r="J1160" s="6">
        <f>IF(VENTAS[[#This Row],[Nombre del Gestor]]&gt;1,  VENTAS[[#This Row],[Total]]*10%, 0)</f>
        <v>2.5</v>
      </c>
      <c r="K1160" s="6">
        <f>IFERROR(VLOOKUP(VENTAS[[#This Row],[Código del producto Vendido]],STOCK[],16,FALSE)*VENTAS[[#This Row],[Cantidad]] + VLOOKUP(VENTAS[[#This Row],[Código del producto Vendido]],STOCK[],19,FALSE)*VENTAS[[#This Row],[Cantidad]],VENTAS[[#This Row],[Total]])</f>
        <v>10.79</v>
      </c>
      <c r="L1160" s="6">
        <f>VENTAS[[#This Row],[Total]]-VENTAS[[#This Row],[Comisión 10%]]-VENTAS[[#This Row],[Costo SIN Comision]]</f>
        <v>11.71</v>
      </c>
      <c r="M1160" s="5"/>
    </row>
    <row r="1161" spans="1:13" ht="14" x14ac:dyDescent="0.15">
      <c r="A1161" s="22">
        <v>45503</v>
      </c>
      <c r="C1161" s="4"/>
      <c r="D1161" s="4" t="s">
        <v>2599</v>
      </c>
      <c r="E1161" s="4" t="s">
        <v>2425</v>
      </c>
      <c r="F1161" s="2" t="str">
        <f>IFERROR(VLOOKUP(VENTAS[[#This Row],[Código del producto Vendido]],STOCK[],5,FALSE),"-")</f>
        <v>Set de traje de baño elegante 2 piezas con adorno en forma de V</v>
      </c>
      <c r="G1161" s="2">
        <v>1</v>
      </c>
      <c r="H1161" s="6">
        <v>25</v>
      </c>
      <c r="I1161" s="6">
        <f>VENTAS[[#This Row],[Cantidad]]*VENTAS[[#This Row],[Precio Venta]]</f>
        <v>25</v>
      </c>
      <c r="J1161" s="6">
        <f>IF(VENTAS[[#This Row],[Nombre del Gestor]]&gt;1,  VENTAS[[#This Row],[Total]]*10%, 0)</f>
        <v>2.5</v>
      </c>
      <c r="K1161" s="6">
        <f>IFERROR(VLOOKUP(VENTAS[[#This Row],[Código del producto Vendido]],STOCK[],16,FALSE)*VENTAS[[#This Row],[Cantidad]] + VLOOKUP(VENTAS[[#This Row],[Código del producto Vendido]],STOCK[],19,FALSE)*VENTAS[[#This Row],[Cantidad]],VENTAS[[#This Row],[Total]])</f>
        <v>10.79</v>
      </c>
      <c r="L1161" s="6">
        <f>VENTAS[[#This Row],[Total]]-VENTAS[[#This Row],[Comisión 10%]]-VENTAS[[#This Row],[Costo SIN Comision]]</f>
        <v>11.71</v>
      </c>
      <c r="M1161" s="5"/>
    </row>
    <row r="1162" spans="1:13" ht="14" x14ac:dyDescent="0.15">
      <c r="A1162" s="22">
        <v>45507</v>
      </c>
      <c r="C1162" s="4"/>
      <c r="D1162" s="4" t="s">
        <v>2599</v>
      </c>
      <c r="E1162" s="4" t="s">
        <v>1851</v>
      </c>
      <c r="F1162" s="2" t="str">
        <f>IFERROR(VLOOKUP(VENTAS[[#This Row],[Código del producto Vendido]],STOCK[],5,FALSE),"-")</f>
        <v>Gafas de Sol Retro Blanco</v>
      </c>
      <c r="G1162" s="2">
        <v>1</v>
      </c>
      <c r="H1162" s="6">
        <v>8</v>
      </c>
      <c r="I1162" s="6">
        <f>VENTAS[[#This Row],[Cantidad]]*VENTAS[[#This Row],[Precio Venta]]</f>
        <v>8</v>
      </c>
      <c r="J1162" s="6">
        <f>IF(VENTAS[[#This Row],[Nombre del Gestor]]&gt;1,  VENTAS[[#This Row],[Total]]*10%, 0)</f>
        <v>0.8</v>
      </c>
      <c r="K1162" s="6">
        <f>IFERROR(VLOOKUP(VENTAS[[#This Row],[Código del producto Vendido]],STOCK[],16,FALSE)*VENTAS[[#This Row],[Cantidad]] + VLOOKUP(VENTAS[[#This Row],[Código del producto Vendido]],STOCK[],19,FALSE)*VENTAS[[#This Row],[Cantidad]],VENTAS[[#This Row],[Total]])</f>
        <v>4.45</v>
      </c>
      <c r="L1162" s="6">
        <f>VENTAS[[#This Row],[Total]]-VENTAS[[#This Row],[Comisión 10%]]-VENTAS[[#This Row],[Costo SIN Comision]]</f>
        <v>2.75</v>
      </c>
      <c r="M1162" s="5"/>
    </row>
    <row r="1163" spans="1:13" ht="14" x14ac:dyDescent="0.15">
      <c r="A1163" s="22">
        <v>45507</v>
      </c>
      <c r="C1163" s="4"/>
      <c r="D1163" s="4" t="s">
        <v>2599</v>
      </c>
      <c r="E1163" s="4" t="s">
        <v>816</v>
      </c>
      <c r="F1163" s="2" t="str">
        <f>IFERROR(VLOOKUP(VENTAS[[#This Row],[Código del producto Vendido]],STOCK[],5,FALSE),"-")</f>
        <v>Bañador estampado en contraste</v>
      </c>
      <c r="G1163" s="2">
        <v>1</v>
      </c>
      <c r="H1163" s="6">
        <v>12</v>
      </c>
      <c r="I1163" s="6">
        <f>VENTAS[[#This Row],[Cantidad]]*VENTAS[[#This Row],[Precio Venta]]</f>
        <v>12</v>
      </c>
      <c r="J1163" s="6">
        <f>IF(VENTAS[[#This Row],[Nombre del Gestor]]&gt;1,  VENTAS[[#This Row],[Total]]*10%, 0)</f>
        <v>1.2000000000000002</v>
      </c>
      <c r="K1163" s="6">
        <f>IFERROR(VLOOKUP(VENTAS[[#This Row],[Código del producto Vendido]],STOCK[],16,FALSE)*VENTAS[[#This Row],[Cantidad]] + VLOOKUP(VENTAS[[#This Row],[Código del producto Vendido]],STOCK[],19,FALSE)*VENTAS[[#This Row],[Cantidad]],VENTAS[[#This Row],[Total]])</f>
        <v>7.833333333333333</v>
      </c>
      <c r="L1163" s="6">
        <f>VENTAS[[#This Row],[Total]]-VENTAS[[#This Row],[Comisión 10%]]-VENTAS[[#This Row],[Costo SIN Comision]]</f>
        <v>2.9666666666666677</v>
      </c>
      <c r="M1163" s="5"/>
    </row>
    <row r="1164" spans="1:13" ht="14" x14ac:dyDescent="0.15">
      <c r="A1164" s="22">
        <v>45507</v>
      </c>
      <c r="C1164" s="4"/>
      <c r="D1164" s="4" t="s">
        <v>2599</v>
      </c>
      <c r="E1164" s="4" t="s">
        <v>2413</v>
      </c>
      <c r="F1164" s="2" t="str">
        <f>IFERROR(VLOOKUP(VENTAS[[#This Row],[Código del producto Vendido]],STOCK[],5,FALSE),"-")</f>
        <v>Vestido Boho de cuello healter</v>
      </c>
      <c r="G1164" s="2">
        <v>1</v>
      </c>
      <c r="H1164" s="6">
        <v>25</v>
      </c>
      <c r="I1164" s="6">
        <f>VENTAS[[#This Row],[Cantidad]]*VENTAS[[#This Row],[Precio Venta]]</f>
        <v>25</v>
      </c>
      <c r="J1164" s="6">
        <f>IF(VENTAS[[#This Row],[Nombre del Gestor]]&gt;1,  VENTAS[[#This Row],[Total]]*10%, 0)</f>
        <v>2.5</v>
      </c>
      <c r="K1164" s="6">
        <f>IFERROR(VLOOKUP(VENTAS[[#This Row],[Código del producto Vendido]],STOCK[],16,FALSE)*VENTAS[[#This Row],[Cantidad]] + VLOOKUP(VENTAS[[#This Row],[Código del producto Vendido]],STOCK[],19,FALSE)*VENTAS[[#This Row],[Cantidad]],VENTAS[[#This Row],[Total]])</f>
        <v>14.99</v>
      </c>
      <c r="L1164" s="6">
        <f>VENTAS[[#This Row],[Total]]-VENTAS[[#This Row],[Comisión 10%]]-VENTAS[[#This Row],[Costo SIN Comision]]</f>
        <v>7.51</v>
      </c>
      <c r="M1164" s="5"/>
    </row>
    <row r="1165" spans="1:13" ht="14" x14ac:dyDescent="0.15">
      <c r="A1165" s="22">
        <v>45502</v>
      </c>
      <c r="C1165" s="4"/>
      <c r="D1165" s="4" t="s">
        <v>2599</v>
      </c>
      <c r="E1165" s="4" t="s">
        <v>681</v>
      </c>
      <c r="F1165" s="2" t="str">
        <f>IFERROR(VLOOKUP(VENTAS[[#This Row],[Código del producto Vendido]],STOCK[],5,FALSE),"-")</f>
        <v>Bikini Floral</v>
      </c>
      <c r="G1165" s="2">
        <v>1</v>
      </c>
      <c r="H1165" s="6">
        <v>25</v>
      </c>
      <c r="I1165" s="6">
        <f>VENTAS[[#This Row],[Cantidad]]*VENTAS[[#This Row],[Precio Venta]]</f>
        <v>25</v>
      </c>
      <c r="J1165" s="6">
        <f>IF(VENTAS[[#This Row],[Nombre del Gestor]]&gt;1,  VENTAS[[#This Row],[Total]]*10%, 0)</f>
        <v>2.5</v>
      </c>
      <c r="K1165" s="6">
        <f>IFERROR(VLOOKUP(VENTAS[[#This Row],[Código del producto Vendido]],STOCK[],16,FALSE)*VENTAS[[#This Row],[Cantidad]] + VLOOKUP(VENTAS[[#This Row],[Código del producto Vendido]],STOCK[],19,FALSE)*VENTAS[[#This Row],[Cantidad]],VENTAS[[#This Row],[Total]])</f>
        <v>13.944444444444445</v>
      </c>
      <c r="L1165" s="6">
        <f>VENTAS[[#This Row],[Total]]-VENTAS[[#This Row],[Comisión 10%]]-VENTAS[[#This Row],[Costo SIN Comision]]</f>
        <v>8.5555555555555554</v>
      </c>
      <c r="M1165" s="5"/>
    </row>
    <row r="1166" spans="1:13" ht="14" x14ac:dyDescent="0.15">
      <c r="A1166" s="22">
        <v>45504</v>
      </c>
      <c r="C1166" s="4"/>
      <c r="D1166" s="4" t="s">
        <v>2045</v>
      </c>
      <c r="E1166" s="4" t="s">
        <v>2639</v>
      </c>
      <c r="F1166" s="2" t="str">
        <f>IFERROR(VLOOKUP(VENTAS[[#This Row],[Código del producto Vendido]],STOCK[],5,FALSE),"-")</f>
        <v>Sandalias de tiras con tacón cuadrado</v>
      </c>
      <c r="G1166" s="2">
        <v>1</v>
      </c>
      <c r="H1166" s="6">
        <v>35</v>
      </c>
      <c r="I1166" s="6">
        <f>VENTAS[[#This Row],[Cantidad]]*VENTAS[[#This Row],[Precio Venta]]</f>
        <v>35</v>
      </c>
      <c r="J1166" s="6">
        <f>IF(VENTAS[[#This Row],[Nombre del Gestor]]&gt;1,  VENTAS[[#This Row],[Total]]*10%, 0)</f>
        <v>3.5</v>
      </c>
      <c r="K1166" s="6">
        <f>IFERROR(VLOOKUP(VENTAS[[#This Row],[Código del producto Vendido]],STOCK[],16,FALSE)*VENTAS[[#This Row],[Cantidad]] + VLOOKUP(VENTAS[[#This Row],[Código del producto Vendido]],STOCK[],19,FALSE)*VENTAS[[#This Row],[Cantidad]],VENTAS[[#This Row],[Total]])</f>
        <v>17.252021151586369</v>
      </c>
      <c r="L1166" s="6">
        <f>VENTAS[[#This Row],[Total]]-VENTAS[[#This Row],[Comisión 10%]]-VENTAS[[#This Row],[Costo SIN Comision]]</f>
        <v>14.247978848413631</v>
      </c>
      <c r="M1166" s="5"/>
    </row>
    <row r="1167" spans="1:13" ht="14" x14ac:dyDescent="0.15">
      <c r="A1167" s="22">
        <v>45504</v>
      </c>
      <c r="C1167" s="4"/>
      <c r="D1167" s="4" t="s">
        <v>2609</v>
      </c>
      <c r="E1167" s="4" t="s">
        <v>2733</v>
      </c>
      <c r="F1167" s="2" t="str">
        <f>IFERROR(VLOOKUP(VENTAS[[#This Row],[Código del producto Vendido]],STOCK[],5,FALSE),"-")</f>
        <v>Sandalias espadriles nude</v>
      </c>
      <c r="G1167" s="2">
        <v>1</v>
      </c>
      <c r="H1167" s="6">
        <v>45</v>
      </c>
      <c r="I1167" s="6">
        <f>VENTAS[[#This Row],[Cantidad]]*VENTAS[[#This Row],[Precio Venta]]</f>
        <v>45</v>
      </c>
      <c r="J1167" s="6">
        <f>IF(VENTAS[[#This Row],[Nombre del Gestor]]&gt;1,  VENTAS[[#This Row],[Total]]*10%, 0)</f>
        <v>4.5</v>
      </c>
      <c r="K1167" s="6">
        <f>IFERROR(VLOOKUP(VENTAS[[#This Row],[Código del producto Vendido]],STOCK[],16,FALSE)*VENTAS[[#This Row],[Cantidad]] + VLOOKUP(VENTAS[[#This Row],[Código del producto Vendido]],STOCK[],19,FALSE)*VENTAS[[#This Row],[Cantidad]],VENTAS[[#This Row],[Total]])</f>
        <v>31.951699999999999</v>
      </c>
      <c r="L1167" s="6">
        <f>VENTAS[[#This Row],[Total]]-VENTAS[[#This Row],[Comisión 10%]]-VENTAS[[#This Row],[Costo SIN Comision]]</f>
        <v>8.5483000000000011</v>
      </c>
      <c r="M1167" s="5"/>
    </row>
    <row r="1168" spans="1:13" ht="14" x14ac:dyDescent="0.15">
      <c r="A1168" s="22">
        <v>45507</v>
      </c>
      <c r="C1168" s="4"/>
      <c r="D1168" s="4" t="s">
        <v>2622</v>
      </c>
      <c r="E1168" s="4" t="s">
        <v>2712</v>
      </c>
      <c r="F1168" s="2" t="str">
        <f>IFERROR(VLOOKUP(VENTAS[[#This Row],[Código del producto Vendido]],STOCK[],5,FALSE),"-")</f>
        <v>Sandalias prácticas Chunky Negras</v>
      </c>
      <c r="G1168" s="2">
        <v>1</v>
      </c>
      <c r="H1168" s="6">
        <v>35</v>
      </c>
      <c r="I1168" s="6">
        <f>VENTAS[[#This Row],[Cantidad]]*VENTAS[[#This Row],[Precio Venta]]</f>
        <v>35</v>
      </c>
      <c r="J1168" s="6">
        <f>IF(VENTAS[[#This Row],[Nombre del Gestor]]&gt;1,  VENTAS[[#This Row],[Total]]*10%, 0)</f>
        <v>3.5</v>
      </c>
      <c r="K1168" s="6">
        <f>IFERROR(VLOOKUP(VENTAS[[#This Row],[Código del producto Vendido]],STOCK[],16,FALSE)*VENTAS[[#This Row],[Cantidad]] + VLOOKUP(VENTAS[[#This Row],[Código del producto Vendido]],STOCK[],19,FALSE)*VENTAS[[#This Row],[Cantidad]],VENTAS[[#This Row],[Total]])</f>
        <v>21.97</v>
      </c>
      <c r="L1168" s="6">
        <f>VENTAS[[#This Row],[Total]]-VENTAS[[#This Row],[Comisión 10%]]-VENTAS[[#This Row],[Costo SIN Comision]]</f>
        <v>9.5300000000000011</v>
      </c>
      <c r="M1168" s="5"/>
    </row>
    <row r="1169" spans="1:13" ht="14" x14ac:dyDescent="0.15">
      <c r="A1169" s="22">
        <v>45500</v>
      </c>
      <c r="C1169" s="4"/>
      <c r="D1169" s="4" t="s">
        <v>1497</v>
      </c>
      <c r="E1169" s="4" t="s">
        <v>737</v>
      </c>
      <c r="F1169" s="2" t="str">
        <f>IFERROR(VLOOKUP(VENTAS[[#This Row],[Código del producto Vendido]],STOCK[],5,FALSE),"-")</f>
        <v>Top cruzado naranja</v>
      </c>
      <c r="G1169" s="2">
        <v>1</v>
      </c>
      <c r="H1169" s="6">
        <v>8</v>
      </c>
      <c r="I1169" s="6">
        <f>VENTAS[[#This Row],[Cantidad]]*VENTAS[[#This Row],[Precio Venta]]</f>
        <v>8</v>
      </c>
      <c r="J1169" s="6">
        <f>IF(VENTAS[[#This Row],[Nombre del Gestor]]&gt;1,  VENTAS[[#This Row],[Total]]*10%, 0)</f>
        <v>0.8</v>
      </c>
      <c r="K1169" s="6">
        <f>IFERROR(VLOOKUP(VENTAS[[#This Row],[Código del producto Vendido]],STOCK[],16,FALSE)*VENTAS[[#This Row],[Cantidad]] + VLOOKUP(VENTAS[[#This Row],[Código del producto Vendido]],STOCK[],19,FALSE)*VENTAS[[#This Row],[Cantidad]],VENTAS[[#This Row],[Total]])</f>
        <v>5.0683333333333334</v>
      </c>
      <c r="L1169" s="6">
        <f>VENTAS[[#This Row],[Total]]-VENTAS[[#This Row],[Comisión 10%]]-VENTAS[[#This Row],[Costo SIN Comision]]</f>
        <v>2.1316666666666668</v>
      </c>
      <c r="M1169" s="5"/>
    </row>
    <row r="1170" spans="1:13" ht="14" x14ac:dyDescent="0.15">
      <c r="A1170" s="22">
        <v>45500</v>
      </c>
      <c r="C1170" s="4"/>
      <c r="D1170" s="4" t="s">
        <v>1497</v>
      </c>
      <c r="E1170" s="4" t="s">
        <v>761</v>
      </c>
      <c r="F1170" s="2" t="str">
        <f>IFERROR(VLOOKUP(VENTAS[[#This Row],[Código del producto Vendido]],STOCK[],5,FALSE),"-")</f>
        <v>Top Cruzado negro</v>
      </c>
      <c r="G1170" s="2">
        <v>1</v>
      </c>
      <c r="H1170" s="6">
        <v>8</v>
      </c>
      <c r="I1170" s="6">
        <f>VENTAS[[#This Row],[Cantidad]]*VENTAS[[#This Row],[Precio Venta]]</f>
        <v>8</v>
      </c>
      <c r="J1170" s="6">
        <f>IF(VENTAS[[#This Row],[Nombre del Gestor]]&gt;1,  VENTAS[[#This Row],[Total]]*10%, 0)</f>
        <v>0.8</v>
      </c>
      <c r="K1170" s="6">
        <f>IFERROR(VLOOKUP(VENTAS[[#This Row],[Código del producto Vendido]],STOCK[],16,FALSE)*VENTAS[[#This Row],[Cantidad]] + VLOOKUP(VENTAS[[#This Row],[Código del producto Vendido]],STOCK[],19,FALSE)*VENTAS[[#This Row],[Cantidad]],VENTAS[[#This Row],[Total]])</f>
        <v>4.9016666666666673</v>
      </c>
      <c r="L1170" s="6">
        <f>VENTAS[[#This Row],[Total]]-VENTAS[[#This Row],[Comisión 10%]]-VENTAS[[#This Row],[Costo SIN Comision]]</f>
        <v>2.2983333333333329</v>
      </c>
      <c r="M1170" s="5"/>
    </row>
    <row r="1171" spans="1:13" ht="14" x14ac:dyDescent="0.15">
      <c r="A1171" s="22">
        <v>45511</v>
      </c>
      <c r="C1171" s="4" t="s">
        <v>2755</v>
      </c>
      <c r="D1171" s="4"/>
      <c r="E1171" s="4" t="s">
        <v>2725</v>
      </c>
      <c r="F1171" s="2" t="str">
        <f>IFERROR(VLOOKUP(VENTAS[[#This Row],[Código del producto Vendido]],STOCK[],5,FALSE),"-")</f>
        <v>Sandalias de plataforma en bloque de color</v>
      </c>
      <c r="G1171" s="2">
        <v>1</v>
      </c>
      <c r="H1171" s="6">
        <v>0</v>
      </c>
      <c r="I1171" s="6">
        <f>VENTAS[[#This Row],[Cantidad]]*VENTAS[[#This Row],[Precio Venta]]</f>
        <v>0</v>
      </c>
      <c r="J1171" s="6">
        <f>IF(VENTAS[[#This Row],[Nombre del Gestor]]&gt;1,  VENTAS[[#This Row],[Total]]*10%, 0)</f>
        <v>0</v>
      </c>
      <c r="K1171" s="6">
        <f>IFERROR(VLOOKUP(VENTAS[[#This Row],[Código del producto Vendido]],STOCK[],16,FALSE)*VENTAS[[#This Row],[Cantidad]] + VLOOKUP(VENTAS[[#This Row],[Código del producto Vendido]],STOCK[],19,FALSE)*VENTAS[[#This Row],[Cantidad]],VENTAS[[#This Row],[Total]])</f>
        <v>21.97</v>
      </c>
      <c r="L1171" s="6">
        <f>VENTAS[[#This Row],[Total]]-VENTAS[[#This Row],[Comisión 10%]]-VENTAS[[#This Row],[Costo SIN Comision]]</f>
        <v>-21.97</v>
      </c>
      <c r="M1171" s="5"/>
    </row>
    <row r="1172" spans="1:13" ht="14" x14ac:dyDescent="0.15">
      <c r="A1172" s="22">
        <v>45446</v>
      </c>
      <c r="C1172" s="4"/>
      <c r="D1172" s="4"/>
      <c r="E1172" s="4" t="s">
        <v>1778</v>
      </c>
      <c r="F1172" s="2" t="str">
        <f>IFERROR(VLOOKUP(VENTAS[[#This Row],[Código del producto Vendido]],STOCK[],5,FALSE),"-")</f>
        <v>Vestido Midi Elegante</v>
      </c>
      <c r="G1172" s="2">
        <v>1</v>
      </c>
      <c r="H1172" s="6">
        <v>22</v>
      </c>
      <c r="I1172" s="6">
        <f>VENTAS[[#This Row],[Cantidad]]*VENTAS[[#This Row],[Precio Venta]]</f>
        <v>22</v>
      </c>
      <c r="J1172" s="6">
        <f>IF(VENTAS[[#This Row],[Nombre del Gestor]]&gt;1,  VENTAS[[#This Row],[Total]]*10%, 0)</f>
        <v>0</v>
      </c>
      <c r="K1172" s="6">
        <f>IFERROR(VLOOKUP(VENTAS[[#This Row],[Código del producto Vendido]],STOCK[],16,FALSE)*VENTAS[[#This Row],[Cantidad]] + VLOOKUP(VENTAS[[#This Row],[Código del producto Vendido]],STOCK[],19,FALSE)*VENTAS[[#This Row],[Cantidad]],VENTAS[[#This Row],[Total]])</f>
        <v>10.790000000000001</v>
      </c>
      <c r="L1172" s="6">
        <f>VENTAS[[#This Row],[Total]]-VENTAS[[#This Row],[Comisión 10%]]-VENTAS[[#This Row],[Costo SIN Comision]]</f>
        <v>11.209999999999999</v>
      </c>
      <c r="M1172" s="5"/>
    </row>
    <row r="1173" spans="1:13" ht="14" x14ac:dyDescent="0.15">
      <c r="A1173" s="22">
        <v>45491</v>
      </c>
      <c r="C1173" s="4"/>
      <c r="D1173" s="4" t="s">
        <v>2045</v>
      </c>
      <c r="E1173" s="4" t="s">
        <v>1863</v>
      </c>
      <c r="F1173" s="2" t="str">
        <f>IFERROR(VLOOKUP(VENTAS[[#This Row],[Código del producto Vendido]],STOCK[],5,FALSE),"-")</f>
        <v xml:space="preserve">Maxi Vestido Bodycon </v>
      </c>
      <c r="G1173" s="2">
        <v>1</v>
      </c>
      <c r="H1173" s="6">
        <v>13</v>
      </c>
      <c r="I1173" s="6">
        <f>VENTAS[[#This Row],[Cantidad]]*VENTAS[[#This Row],[Precio Venta]]</f>
        <v>13</v>
      </c>
      <c r="J1173" s="6">
        <f>IF(VENTAS[[#This Row],[Nombre del Gestor]]&gt;1,  VENTAS[[#This Row],[Total]]*10%, 0)</f>
        <v>1.3</v>
      </c>
      <c r="K1173" s="6">
        <f>IFERROR(VLOOKUP(VENTAS[[#This Row],[Código del producto Vendido]],STOCK[],16,FALSE)*VENTAS[[#This Row],[Cantidad]] + VLOOKUP(VENTAS[[#This Row],[Código del producto Vendido]],STOCK[],19,FALSE)*VENTAS[[#This Row],[Cantidad]],VENTAS[[#This Row],[Total]])</f>
        <v>11.790000000000001</v>
      </c>
      <c r="L1173" s="6">
        <f>VENTAS[[#This Row],[Total]]-VENTAS[[#This Row],[Comisión 10%]]-VENTAS[[#This Row],[Costo SIN Comision]]</f>
        <v>-9.0000000000001634E-2</v>
      </c>
      <c r="M1173" s="5"/>
    </row>
    <row r="1174" spans="1:13" ht="14" x14ac:dyDescent="0.15">
      <c r="A1174" s="22">
        <v>45491</v>
      </c>
      <c r="C1174" s="4"/>
      <c r="D1174" s="4" t="s">
        <v>2599</v>
      </c>
      <c r="E1174" s="4" t="s">
        <v>2389</v>
      </c>
      <c r="F1174" s="2" t="str">
        <f>IFERROR(VLOOKUP(VENTAS[[#This Row],[Código del producto Vendido]],STOCK[],5,FALSE),"-")</f>
        <v xml:space="preserve">Set Chic de conjunto de 2 piezas </v>
      </c>
      <c r="G1174" s="2">
        <v>1</v>
      </c>
      <c r="H1174" s="6">
        <v>25</v>
      </c>
      <c r="I1174" s="6">
        <f>VENTAS[[#This Row],[Cantidad]]*VENTAS[[#This Row],[Precio Venta]]</f>
        <v>25</v>
      </c>
      <c r="J1174" s="6">
        <f>IF(VENTAS[[#This Row],[Nombre del Gestor]]&gt;1,  VENTAS[[#This Row],[Total]]*10%, 0)</f>
        <v>2.5</v>
      </c>
      <c r="K1174" s="6">
        <f>IFERROR(VLOOKUP(VENTAS[[#This Row],[Código del producto Vendido]],STOCK[],16,FALSE)*VENTAS[[#This Row],[Cantidad]] + VLOOKUP(VENTAS[[#This Row],[Código del producto Vendido]],STOCK[],19,FALSE)*VENTAS[[#This Row],[Cantidad]],VENTAS[[#This Row],[Total]])</f>
        <v>11.79</v>
      </c>
      <c r="L1174" s="6">
        <f>VENTAS[[#This Row],[Total]]-VENTAS[[#This Row],[Comisión 10%]]-VENTAS[[#This Row],[Costo SIN Comision]]</f>
        <v>10.71</v>
      </c>
      <c r="M1174" s="5"/>
    </row>
    <row r="1175" spans="1:13" ht="14" x14ac:dyDescent="0.15">
      <c r="A1175" s="22">
        <v>45491</v>
      </c>
      <c r="C1175" s="4"/>
      <c r="D1175" s="4" t="s">
        <v>2599</v>
      </c>
      <c r="E1175" s="4" t="s">
        <v>2658</v>
      </c>
      <c r="F1175" s="2" t="str">
        <f>IFERROR(VLOOKUP(VENTAS[[#This Row],[Código del producto Vendido]],STOCK[],5,FALSE),"-")</f>
        <v>Pantalón ancho con cordón ajustable</v>
      </c>
      <c r="G1175" s="2">
        <v>1</v>
      </c>
      <c r="H1175" s="6">
        <v>23</v>
      </c>
      <c r="I1175" s="6">
        <f>VENTAS[[#This Row],[Cantidad]]*VENTAS[[#This Row],[Precio Venta]]</f>
        <v>23</v>
      </c>
      <c r="J1175" s="6">
        <f>IF(VENTAS[[#This Row],[Nombre del Gestor]]&gt;1,  VENTAS[[#This Row],[Total]]*10%, 0)</f>
        <v>2.3000000000000003</v>
      </c>
      <c r="K1175" s="6">
        <f>IFERROR(VLOOKUP(VENTAS[[#This Row],[Código del producto Vendido]],STOCK[],16,FALSE)*VENTAS[[#This Row],[Cantidad]] + VLOOKUP(VENTAS[[#This Row],[Código del producto Vendido]],STOCK[],19,FALSE)*VENTAS[[#This Row],[Cantidad]],VENTAS[[#This Row],[Total]])</f>
        <v>11.435334900117509</v>
      </c>
      <c r="L1175" s="6">
        <f>VENTAS[[#This Row],[Total]]-VENTAS[[#This Row],[Comisión 10%]]-VENTAS[[#This Row],[Costo SIN Comision]]</f>
        <v>9.2646650998824907</v>
      </c>
      <c r="M1175" s="5"/>
    </row>
    <row r="1176" spans="1:13" ht="14" x14ac:dyDescent="0.15">
      <c r="A1176" s="22">
        <v>45491</v>
      </c>
      <c r="C1176" s="4"/>
      <c r="D1176" s="4" t="s">
        <v>2599</v>
      </c>
      <c r="E1176" s="4" t="s">
        <v>733</v>
      </c>
      <c r="F1176" s="2" t="str">
        <f>IFERROR(VLOOKUP(VENTAS[[#This Row],[Código del producto Vendido]],STOCK[],5,FALSE),"-")</f>
        <v>Top cruzado blanco</v>
      </c>
      <c r="G1176" s="2">
        <v>2</v>
      </c>
      <c r="H1176" s="6">
        <v>8</v>
      </c>
      <c r="I1176" s="6">
        <f>VENTAS[[#This Row],[Cantidad]]*VENTAS[[#This Row],[Precio Venta]]</f>
        <v>16</v>
      </c>
      <c r="J1176" s="6">
        <f>IF(VENTAS[[#This Row],[Nombre del Gestor]]&gt;1,  VENTAS[[#This Row],[Total]]*10%, 0)</f>
        <v>1.6</v>
      </c>
      <c r="K1176" s="6">
        <f>IFERROR(VLOOKUP(VENTAS[[#This Row],[Código del producto Vendido]],STOCK[],16,FALSE)*VENTAS[[#This Row],[Cantidad]] + VLOOKUP(VENTAS[[#This Row],[Código del producto Vendido]],STOCK[],19,FALSE)*VENTAS[[#This Row],[Cantidad]],VENTAS[[#This Row],[Total]])</f>
        <v>10.386666666666667</v>
      </c>
      <c r="L1176" s="6">
        <f>VENTAS[[#This Row],[Total]]-VENTAS[[#This Row],[Comisión 10%]]-VENTAS[[#This Row],[Costo SIN Comision]]</f>
        <v>4.0133333333333336</v>
      </c>
      <c r="M1176" s="5"/>
    </row>
    <row r="1177" spans="1:13" ht="14" x14ac:dyDescent="0.15">
      <c r="A1177" s="22">
        <v>45491</v>
      </c>
      <c r="C1177" s="4"/>
      <c r="D1177" s="4" t="s">
        <v>2599</v>
      </c>
      <c r="E1177" s="4" t="s">
        <v>766</v>
      </c>
      <c r="F1177" s="2" t="str">
        <f>IFERROR(VLOOKUP(VENTAS[[#This Row],[Código del producto Vendido]],STOCK[],5,FALSE),"-")</f>
        <v>Blusa corta de manga farol</v>
      </c>
      <c r="G1177" s="2">
        <v>1</v>
      </c>
      <c r="H1177" s="6">
        <v>9</v>
      </c>
      <c r="I1177" s="6">
        <f>VENTAS[[#This Row],[Cantidad]]*VENTAS[[#This Row],[Precio Venta]]</f>
        <v>9</v>
      </c>
      <c r="J1177" s="6">
        <f>IF(VENTAS[[#This Row],[Nombre del Gestor]]&gt;1,  VENTAS[[#This Row],[Total]]*10%, 0)</f>
        <v>0.9</v>
      </c>
      <c r="K1177" s="6">
        <f>IFERROR(VLOOKUP(VENTAS[[#This Row],[Código del producto Vendido]],STOCK[],16,FALSE)*VENTAS[[#This Row],[Cantidad]] + VLOOKUP(VENTAS[[#This Row],[Código del producto Vendido]],STOCK[],19,FALSE)*VENTAS[[#This Row],[Cantidad]],VENTAS[[#This Row],[Total]])</f>
        <v>7.5266666666666673</v>
      </c>
      <c r="L1177" s="6">
        <f>VENTAS[[#This Row],[Total]]-VENTAS[[#This Row],[Comisión 10%]]-VENTAS[[#This Row],[Costo SIN Comision]]</f>
        <v>0.57333333333333236</v>
      </c>
      <c r="M1177" s="5"/>
    </row>
    <row r="1178" spans="1:13" ht="14" x14ac:dyDescent="0.15">
      <c r="A1178" s="22">
        <v>45493</v>
      </c>
      <c r="C1178" s="4"/>
      <c r="D1178" s="4" t="s">
        <v>2599</v>
      </c>
      <c r="E1178" s="4" t="s">
        <v>1100</v>
      </c>
      <c r="F1178" s="2" t="str">
        <f>IFERROR(VLOOKUP(VENTAS[[#This Row],[Código del producto Vendido]],STOCK[],5,FALSE),"-")</f>
        <v xml:space="preserve">Top corto asimétrico </v>
      </c>
      <c r="G1178" s="2">
        <v>1</v>
      </c>
      <c r="H1178" s="6">
        <v>10</v>
      </c>
      <c r="I1178" s="6">
        <f>VENTAS[[#This Row],[Cantidad]]*VENTAS[[#This Row],[Precio Venta]]</f>
        <v>10</v>
      </c>
      <c r="J1178" s="6">
        <f>IF(VENTAS[[#This Row],[Nombre del Gestor]]&gt;1,  VENTAS[[#This Row],[Total]]*10%, 0)</f>
        <v>1</v>
      </c>
      <c r="K1178" s="6">
        <f>IFERROR(VLOOKUP(VENTAS[[#This Row],[Código del producto Vendido]],STOCK[],16,FALSE)*VENTAS[[#This Row],[Cantidad]] + VLOOKUP(VENTAS[[#This Row],[Código del producto Vendido]],STOCK[],19,FALSE)*VENTAS[[#This Row],[Cantidad]],VENTAS[[#This Row],[Total]])</f>
        <v>6.73</v>
      </c>
      <c r="L1178" s="6">
        <f>VENTAS[[#This Row],[Total]]-VENTAS[[#This Row],[Comisión 10%]]-VENTAS[[#This Row],[Costo SIN Comision]]</f>
        <v>2.2699999999999996</v>
      </c>
      <c r="M1178" s="5"/>
    </row>
    <row r="1179" spans="1:13" ht="14" x14ac:dyDescent="0.15">
      <c r="A1179" s="22">
        <v>45494</v>
      </c>
      <c r="C1179" s="4"/>
      <c r="D1179" s="4" t="s">
        <v>2599</v>
      </c>
      <c r="E1179" s="4" t="s">
        <v>1434</v>
      </c>
      <c r="F1179" s="2" t="str">
        <f>IFERROR(VLOOKUP(VENTAS[[#This Row],[Código del producto Vendido]],STOCK[],5,FALSE),"-")</f>
        <v>Vestido Privé</v>
      </c>
      <c r="G1179" s="2">
        <v>1</v>
      </c>
      <c r="H1179" s="6">
        <v>15</v>
      </c>
      <c r="I1179" s="6">
        <f>VENTAS[[#This Row],[Cantidad]]*VENTAS[[#This Row],[Precio Venta]]</f>
        <v>15</v>
      </c>
      <c r="J1179" s="6">
        <f>IF(VENTAS[[#This Row],[Nombre del Gestor]]&gt;1,  VENTAS[[#This Row],[Total]]*10%, 0)</f>
        <v>1.5</v>
      </c>
      <c r="K1179" s="6">
        <f>IFERROR(VLOOKUP(VENTAS[[#This Row],[Código del producto Vendido]],STOCK[],16,FALSE)*VENTAS[[#This Row],[Cantidad]] + VLOOKUP(VENTAS[[#This Row],[Código del producto Vendido]],STOCK[],19,FALSE)*VENTAS[[#This Row],[Cantidad]],VENTAS[[#This Row],[Total]])</f>
        <v>11.1</v>
      </c>
      <c r="L1179" s="6">
        <f>VENTAS[[#This Row],[Total]]-VENTAS[[#This Row],[Comisión 10%]]-VENTAS[[#This Row],[Costo SIN Comision]]</f>
        <v>2.4000000000000004</v>
      </c>
      <c r="M1179" s="5"/>
    </row>
    <row r="1180" spans="1:13" ht="14" x14ac:dyDescent="0.15">
      <c r="A1180" s="22">
        <v>203</v>
      </c>
      <c r="C1180" s="4"/>
      <c r="D1180" s="4" t="s">
        <v>2599</v>
      </c>
      <c r="E1180" s="4" t="s">
        <v>1473</v>
      </c>
      <c r="F1180" s="2" t="str">
        <f>IFERROR(VLOOKUP(VENTAS[[#This Row],[Código del producto Vendido]],STOCK[],5,FALSE),"-")</f>
        <v>Vestido Asimétrico con cuerdas</v>
      </c>
      <c r="G1180" s="2">
        <v>1</v>
      </c>
      <c r="H1180" s="6">
        <v>13</v>
      </c>
      <c r="I1180" s="6">
        <f>VENTAS[[#This Row],[Cantidad]]*VENTAS[[#This Row],[Precio Venta]]</f>
        <v>13</v>
      </c>
      <c r="J1180" s="6">
        <f>IF(VENTAS[[#This Row],[Nombre del Gestor]]&gt;1,  VENTAS[[#This Row],[Total]]*10%, 0)</f>
        <v>1.3</v>
      </c>
      <c r="K1180" s="6">
        <f>IFERROR(VLOOKUP(VENTAS[[#This Row],[Código del producto Vendido]],STOCK[],16,FALSE)*VENTAS[[#This Row],[Cantidad]] + VLOOKUP(VENTAS[[#This Row],[Código del producto Vendido]],STOCK[],19,FALSE)*VENTAS[[#This Row],[Cantidad]],VENTAS[[#This Row],[Total]])</f>
        <v>12</v>
      </c>
      <c r="L1180" s="6">
        <f>VENTAS[[#This Row],[Total]]-VENTAS[[#This Row],[Comisión 10%]]-VENTAS[[#This Row],[Costo SIN Comision]]</f>
        <v>-0.30000000000000071</v>
      </c>
      <c r="M1180" s="5"/>
    </row>
    <row r="1181" spans="1:13" ht="14" x14ac:dyDescent="0.15">
      <c r="A1181" s="22">
        <v>45490</v>
      </c>
      <c r="C1181" s="4"/>
      <c r="D1181" s="4" t="s">
        <v>2599</v>
      </c>
      <c r="E1181" s="4" t="s">
        <v>1036</v>
      </c>
      <c r="F1181" s="2" t="str">
        <f>IFERROR(VLOOKUP(VENTAS[[#This Row],[Código del producto Vendido]],STOCK[],5,FALSE),"-")</f>
        <v>Camisa Blanca</v>
      </c>
      <c r="G1181" s="2">
        <v>1</v>
      </c>
      <c r="H1181" s="6">
        <v>22</v>
      </c>
      <c r="I1181" s="6">
        <f>VENTAS[[#This Row],[Cantidad]]*VENTAS[[#This Row],[Precio Venta]]</f>
        <v>22</v>
      </c>
      <c r="J1181" s="6">
        <f>IF(VENTAS[[#This Row],[Nombre del Gestor]]&gt;1,  VENTAS[[#This Row],[Total]]*10%, 0)</f>
        <v>2.2000000000000002</v>
      </c>
      <c r="K1181" s="6">
        <f>IFERROR(VLOOKUP(VENTAS[[#This Row],[Código del producto Vendido]],STOCK[],16,FALSE)*VENTAS[[#This Row],[Cantidad]] + VLOOKUP(VENTAS[[#This Row],[Código del producto Vendido]],STOCK[],19,FALSE)*VENTAS[[#This Row],[Cantidad]],VENTAS[[#This Row],[Total]])</f>
        <v>12.9</v>
      </c>
      <c r="L1181" s="6">
        <f>VENTAS[[#This Row],[Total]]-VENTAS[[#This Row],[Comisión 10%]]-VENTAS[[#This Row],[Costo SIN Comision]]</f>
        <v>6.9</v>
      </c>
      <c r="M1181" s="5"/>
    </row>
    <row r="1182" spans="1:13" ht="14" x14ac:dyDescent="0.15">
      <c r="A1182" s="22">
        <v>45490</v>
      </c>
      <c r="C1182" s="4"/>
      <c r="D1182" s="4" t="s">
        <v>2599</v>
      </c>
      <c r="E1182" s="4" t="s">
        <v>812</v>
      </c>
      <c r="F1182" s="2" t="str">
        <f>IFERROR(VLOOKUP(VENTAS[[#This Row],[Código del producto Vendido]],STOCK[],5,FALSE),"-")</f>
        <v>Short de cordón lateral</v>
      </c>
      <c r="G1182" s="2">
        <v>1</v>
      </c>
      <c r="H1182" s="6">
        <v>15</v>
      </c>
      <c r="I1182" s="6">
        <f>VENTAS[[#This Row],[Cantidad]]*VENTAS[[#This Row],[Precio Venta]]</f>
        <v>15</v>
      </c>
      <c r="J1182" s="6">
        <f>IF(VENTAS[[#This Row],[Nombre del Gestor]]&gt;1,  VENTAS[[#This Row],[Total]]*10%, 0)</f>
        <v>1.5</v>
      </c>
      <c r="K1182" s="6">
        <f>IFERROR(VLOOKUP(VENTAS[[#This Row],[Código del producto Vendido]],STOCK[],16,FALSE)*VENTAS[[#This Row],[Cantidad]] + VLOOKUP(VENTAS[[#This Row],[Código del producto Vendido]],STOCK[],19,FALSE)*VENTAS[[#This Row],[Cantidad]],VENTAS[[#This Row],[Total]])</f>
        <v>8.9444444444444446</v>
      </c>
      <c r="L1182" s="6">
        <f>VENTAS[[#This Row],[Total]]-VENTAS[[#This Row],[Comisión 10%]]-VENTAS[[#This Row],[Costo SIN Comision]]</f>
        <v>4.5555555555555554</v>
      </c>
      <c r="M1182" s="5"/>
    </row>
    <row r="1183" spans="1:13" ht="14" x14ac:dyDescent="0.15">
      <c r="A1183" s="22">
        <v>45490</v>
      </c>
      <c r="C1183" s="4"/>
      <c r="D1183" s="4" t="s">
        <v>2599</v>
      </c>
      <c r="E1183" s="4" t="s">
        <v>765</v>
      </c>
      <c r="F1183" s="2" t="str">
        <f>IFERROR(VLOOKUP(VENTAS[[#This Row],[Código del producto Vendido]],STOCK[],5,FALSE),"-")</f>
        <v>Blusa corta de manga farol</v>
      </c>
      <c r="G1183" s="2">
        <v>1</v>
      </c>
      <c r="H1183" s="6">
        <v>9</v>
      </c>
      <c r="I1183" s="6">
        <f>VENTAS[[#This Row],[Cantidad]]*VENTAS[[#This Row],[Precio Venta]]</f>
        <v>9</v>
      </c>
      <c r="J1183" s="6">
        <f>IF(VENTAS[[#This Row],[Nombre del Gestor]]&gt;1,  VENTAS[[#This Row],[Total]]*10%, 0)</f>
        <v>0.9</v>
      </c>
      <c r="K1183" s="6">
        <f>IFERROR(VLOOKUP(VENTAS[[#This Row],[Código del producto Vendido]],STOCK[],16,FALSE)*VENTAS[[#This Row],[Cantidad]] + VLOOKUP(VENTAS[[#This Row],[Código del producto Vendido]],STOCK[],19,FALSE)*VENTAS[[#This Row],[Cantidad]],VENTAS[[#This Row],[Total]])</f>
        <v>7.5266666666666673</v>
      </c>
      <c r="L1183" s="6">
        <f>VENTAS[[#This Row],[Total]]-VENTAS[[#This Row],[Comisión 10%]]-VENTAS[[#This Row],[Costo SIN Comision]]</f>
        <v>0.57333333333333236</v>
      </c>
      <c r="M1183" s="5"/>
    </row>
    <row r="1184" spans="1:13" ht="14" x14ac:dyDescent="0.15">
      <c r="A1184" s="22">
        <v>45480</v>
      </c>
      <c r="C1184" s="4"/>
      <c r="D1184" s="4" t="s">
        <v>2045</v>
      </c>
      <c r="E1184" s="4" t="s">
        <v>1026</v>
      </c>
      <c r="F1184" s="2" t="str">
        <f>IFERROR(VLOOKUP(VENTAS[[#This Row],[Código del producto Vendido]],STOCK[],5,FALSE),"-")</f>
        <v>Vestido ajustado con adorno de plumas</v>
      </c>
      <c r="G1184" s="2">
        <v>1</v>
      </c>
      <c r="I1184" s="6">
        <f>VENTAS[[#This Row],[Cantidad]]*VENTAS[[#This Row],[Precio Venta]]</f>
        <v>0</v>
      </c>
      <c r="J1184" s="6">
        <f>IF(VENTAS[[#This Row],[Nombre del Gestor]]&gt;1,  VENTAS[[#This Row],[Total]]*10%, 0)</f>
        <v>0</v>
      </c>
      <c r="K1184" s="6">
        <f>IFERROR(VLOOKUP(VENTAS[[#This Row],[Código del producto Vendido]],STOCK[],16,FALSE)*VENTAS[[#This Row],[Cantidad]] + VLOOKUP(VENTAS[[#This Row],[Código del producto Vendido]],STOCK[],19,FALSE)*VENTAS[[#This Row],[Cantidad]],VENTAS[[#This Row],[Total]])</f>
        <v>14.91</v>
      </c>
      <c r="L1184" s="6">
        <f>VENTAS[[#This Row],[Total]]-VENTAS[[#This Row],[Comisión 10%]]-VENTAS[[#This Row],[Costo SIN Comision]]</f>
        <v>-14.91</v>
      </c>
      <c r="M1184" s="5"/>
    </row>
    <row r="1185" spans="1:13" ht="14" x14ac:dyDescent="0.15">
      <c r="A1185" s="22">
        <v>45490</v>
      </c>
      <c r="C1185" s="4"/>
      <c r="D1185" s="4" t="s">
        <v>2599</v>
      </c>
      <c r="E1185" s="4" t="s">
        <v>736</v>
      </c>
      <c r="F1185" s="2" t="str">
        <f>IFERROR(VLOOKUP(VENTAS[[#This Row],[Código del producto Vendido]],STOCK[],5,FALSE),"-")</f>
        <v>Top cruzado naranja</v>
      </c>
      <c r="G1185" s="2">
        <v>2</v>
      </c>
      <c r="H1185" s="6">
        <v>8</v>
      </c>
      <c r="I1185" s="6">
        <f>VENTAS[[#This Row],[Cantidad]]*VENTAS[[#This Row],[Precio Venta]]</f>
        <v>16</v>
      </c>
      <c r="J1185" s="6">
        <f>IF(VENTAS[[#This Row],[Nombre del Gestor]]&gt;1,  VENTAS[[#This Row],[Total]]*10%, 0)</f>
        <v>1.6</v>
      </c>
      <c r="K1185" s="6">
        <f>IFERROR(VLOOKUP(VENTAS[[#This Row],[Código del producto Vendido]],STOCK[],16,FALSE)*VENTAS[[#This Row],[Cantidad]] + VLOOKUP(VENTAS[[#This Row],[Código del producto Vendido]],STOCK[],19,FALSE)*VENTAS[[#This Row],[Cantidad]],VENTAS[[#This Row],[Total]])</f>
        <v>10.136666666666667</v>
      </c>
      <c r="L1185" s="6">
        <f>VENTAS[[#This Row],[Total]]-VENTAS[[#This Row],[Comisión 10%]]-VENTAS[[#This Row],[Costo SIN Comision]]</f>
        <v>4.2633333333333336</v>
      </c>
      <c r="M1185" s="5"/>
    </row>
    <row r="1186" spans="1:13" ht="14" x14ac:dyDescent="0.15">
      <c r="A1186" s="22">
        <v>45492</v>
      </c>
      <c r="C1186" s="4"/>
      <c r="D1186" s="4" t="s">
        <v>2045</v>
      </c>
      <c r="E1186" s="4" t="s">
        <v>2418</v>
      </c>
      <c r="F1186" s="2" t="str">
        <f>IFERROR(VLOOKUP(VENTAS[[#This Row],[Código del producto Vendido]],STOCK[],5,FALSE),"-")</f>
        <v>Set de bikini con cobertor de playa</v>
      </c>
      <c r="G1186" s="2">
        <v>1</v>
      </c>
      <c r="H1186" s="6">
        <v>25</v>
      </c>
      <c r="I1186" s="6">
        <f>VENTAS[[#This Row],[Cantidad]]*VENTAS[[#This Row],[Precio Venta]]</f>
        <v>25</v>
      </c>
      <c r="J1186" s="6">
        <f>IF(VENTAS[[#This Row],[Nombre del Gestor]]&gt;1,  VENTAS[[#This Row],[Total]]*10%, 0)</f>
        <v>2.5</v>
      </c>
      <c r="K1186" s="6">
        <f>IFERROR(VLOOKUP(VENTAS[[#This Row],[Código del producto Vendido]],STOCK[],16,FALSE)*VENTAS[[#This Row],[Cantidad]] + VLOOKUP(VENTAS[[#This Row],[Código del producto Vendido]],STOCK[],19,FALSE)*VENTAS[[#This Row],[Cantidad]],VENTAS[[#This Row],[Total]])</f>
        <v>11.65</v>
      </c>
      <c r="L1186" s="6">
        <f>VENTAS[[#This Row],[Total]]-VENTAS[[#This Row],[Comisión 10%]]-VENTAS[[#This Row],[Costo SIN Comision]]</f>
        <v>10.85</v>
      </c>
      <c r="M1186" s="5"/>
    </row>
    <row r="1187" spans="1:13" ht="14" x14ac:dyDescent="0.15">
      <c r="A1187" s="22">
        <v>45492</v>
      </c>
      <c r="C1187" s="4"/>
      <c r="D1187" s="4" t="s">
        <v>2045</v>
      </c>
      <c r="E1187" s="4" t="s">
        <v>2402</v>
      </c>
      <c r="F1187" s="2" t="str">
        <f>IFERROR(VLOOKUP(VENTAS[[#This Row],[Código del producto Vendido]],STOCK[],5,FALSE),"-")</f>
        <v>Bañador clásico cuello V</v>
      </c>
      <c r="G1187" s="2">
        <v>1</v>
      </c>
      <c r="H1187" s="6">
        <v>18</v>
      </c>
      <c r="I1187" s="6">
        <f>VENTAS[[#This Row],[Cantidad]]*VENTAS[[#This Row],[Precio Venta]]</f>
        <v>18</v>
      </c>
      <c r="J1187" s="6">
        <f>IF(VENTAS[[#This Row],[Nombre del Gestor]]&gt;1,  VENTAS[[#This Row],[Total]]*10%, 0)</f>
        <v>1.8</v>
      </c>
      <c r="K1187" s="6">
        <f>IFERROR(VLOOKUP(VENTAS[[#This Row],[Código del producto Vendido]],STOCK[],16,FALSE)*VENTAS[[#This Row],[Cantidad]] + VLOOKUP(VENTAS[[#This Row],[Código del producto Vendido]],STOCK[],19,FALSE)*VENTAS[[#This Row],[Cantidad]],VENTAS[[#This Row],[Total]])</f>
        <v>6.1099999999999994</v>
      </c>
      <c r="L1187" s="6">
        <f>VENTAS[[#This Row],[Total]]-VENTAS[[#This Row],[Comisión 10%]]-VENTAS[[#This Row],[Costo SIN Comision]]</f>
        <v>10.09</v>
      </c>
      <c r="M1187" s="5"/>
    </row>
    <row r="1188" spans="1:13" ht="14" x14ac:dyDescent="0.15">
      <c r="A1188" s="22">
        <v>45492</v>
      </c>
      <c r="C1188" s="4"/>
      <c r="D1188" s="4" t="s">
        <v>2045</v>
      </c>
      <c r="E1188" s="4" t="s">
        <v>1739</v>
      </c>
      <c r="F1188" s="2" t="str">
        <f>IFERROR(VLOOKUP(VENTAS[[#This Row],[Código del producto Vendido]],STOCK[],5,FALSE),"-")</f>
        <v>Traje de baño de mangas estampadas</v>
      </c>
      <c r="G1188" s="2">
        <v>1</v>
      </c>
      <c r="H1188" s="6">
        <v>25</v>
      </c>
      <c r="I1188" s="6">
        <f>VENTAS[[#This Row],[Cantidad]]*VENTAS[[#This Row],[Precio Venta]]</f>
        <v>25</v>
      </c>
      <c r="J1188" s="6">
        <f>IF(VENTAS[[#This Row],[Nombre del Gestor]]&gt;1,  VENTAS[[#This Row],[Total]]*10%, 0)</f>
        <v>2.5</v>
      </c>
      <c r="K1188" s="6">
        <f>IFERROR(VLOOKUP(VENTAS[[#This Row],[Código del producto Vendido]],STOCK[],16,FALSE)*VENTAS[[#This Row],[Cantidad]] + VLOOKUP(VENTAS[[#This Row],[Código del producto Vendido]],STOCK[],19,FALSE)*VENTAS[[#This Row],[Cantidad]],VENTAS[[#This Row],[Total]])</f>
        <v>12.411764705882353</v>
      </c>
      <c r="L1188" s="6">
        <f>VENTAS[[#This Row],[Total]]-VENTAS[[#This Row],[Comisión 10%]]-VENTAS[[#This Row],[Costo SIN Comision]]</f>
        <v>10.088235294117647</v>
      </c>
      <c r="M1188" s="5"/>
    </row>
    <row r="1189" spans="1:13" ht="14" x14ac:dyDescent="0.15">
      <c r="A1189" s="22">
        <v>45509</v>
      </c>
      <c r="C1189" s="4"/>
      <c r="D1189" s="4" t="s">
        <v>2627</v>
      </c>
      <c r="E1189" s="4" t="s">
        <v>2655</v>
      </c>
      <c r="F1189" s="2" t="str">
        <f>IFERROR(VLOOKUP(VENTAS[[#This Row],[Código del producto Vendido]],STOCK[],5,FALSE),"-")</f>
        <v>Pantalón ancho con cordón ajustable</v>
      </c>
      <c r="G1189" s="2">
        <v>1</v>
      </c>
      <c r="H1189" s="6">
        <v>23</v>
      </c>
      <c r="I1189" s="6">
        <f>VENTAS[[#This Row],[Cantidad]]*VENTAS[[#This Row],[Precio Venta]]</f>
        <v>23</v>
      </c>
      <c r="J1189" s="6">
        <f>IF(VENTAS[[#This Row],[Nombre del Gestor]]&gt;1,  VENTAS[[#This Row],[Total]]*10%, 0)</f>
        <v>2.3000000000000003</v>
      </c>
      <c r="K1189" s="6">
        <f>IFERROR(VLOOKUP(VENTAS[[#This Row],[Código del producto Vendido]],STOCK[],16,FALSE)*VENTAS[[#This Row],[Cantidad]] + VLOOKUP(VENTAS[[#This Row],[Código del producto Vendido]],STOCK[],19,FALSE)*VENTAS[[#This Row],[Cantidad]],VENTAS[[#This Row],[Total]])</f>
        <v>11.435334900117509</v>
      </c>
      <c r="L1189" s="6">
        <f>VENTAS[[#This Row],[Total]]-VENTAS[[#This Row],[Comisión 10%]]-VENTAS[[#This Row],[Costo SIN Comision]]</f>
        <v>9.2646650998824907</v>
      </c>
      <c r="M1189" s="5"/>
    </row>
    <row r="1190" spans="1:13" ht="14" x14ac:dyDescent="0.15">
      <c r="A1190" s="22">
        <v>45509</v>
      </c>
      <c r="C1190" s="4"/>
      <c r="D1190" s="4" t="s">
        <v>2627</v>
      </c>
      <c r="E1190" s="4" t="s">
        <v>2764</v>
      </c>
      <c r="F1190" s="2" t="str">
        <f>IFERROR(VLOOKUP(VENTAS[[#This Row],[Código del producto Vendido]],STOCK[],5,FALSE),"-")</f>
        <v>Bolso bandolera de rafia rígido de tamaño pequeño</v>
      </c>
      <c r="G1190" s="2">
        <v>1</v>
      </c>
      <c r="H1190" s="6">
        <v>25</v>
      </c>
      <c r="I1190" s="6">
        <f>VENTAS[[#This Row],[Cantidad]]*VENTAS[[#This Row],[Precio Venta]]</f>
        <v>25</v>
      </c>
      <c r="J1190" s="6">
        <f>IF(VENTAS[[#This Row],[Nombre del Gestor]]&gt;1,  VENTAS[[#This Row],[Total]]*10%, 0)</f>
        <v>2.5</v>
      </c>
      <c r="K1190" s="6">
        <f>IFERROR(VLOOKUP(VENTAS[[#This Row],[Código del producto Vendido]],STOCK[],16,FALSE)*VENTAS[[#This Row],[Cantidad]] + VLOOKUP(VENTAS[[#This Row],[Código del producto Vendido]],STOCK[],19,FALSE)*VENTAS[[#This Row],[Cantidad]],VENTAS[[#This Row],[Total]])</f>
        <v>11.39</v>
      </c>
      <c r="L1190" s="6">
        <f>VENTAS[[#This Row],[Total]]-VENTAS[[#This Row],[Comisión 10%]]-VENTAS[[#This Row],[Costo SIN Comision]]</f>
        <v>11.11</v>
      </c>
      <c r="M1190" s="5"/>
    </row>
    <row r="1191" spans="1:13" ht="14" x14ac:dyDescent="0.15">
      <c r="A1191" s="22">
        <v>45509</v>
      </c>
      <c r="C1191" s="4"/>
      <c r="D1191" s="4" t="s">
        <v>2045</v>
      </c>
      <c r="E1191" s="4" t="s">
        <v>2835</v>
      </c>
      <c r="F1191" s="2" t="str">
        <f>IFERROR(VLOOKUP(VENTAS[[#This Row],[Código del producto Vendido]],STOCK[],5,FALSE),"-")</f>
        <v>Vestido largo con cuello Healter</v>
      </c>
      <c r="G1191" s="2">
        <v>1</v>
      </c>
      <c r="H1191" s="6">
        <v>30</v>
      </c>
      <c r="I1191" s="6">
        <f>VENTAS[[#This Row],[Cantidad]]*VENTAS[[#This Row],[Precio Venta]]</f>
        <v>30</v>
      </c>
      <c r="J1191" s="6">
        <f>IF(VENTAS[[#This Row],[Nombre del Gestor]]&gt;1,  VENTAS[[#This Row],[Total]]*10%, 0)</f>
        <v>3</v>
      </c>
      <c r="K1191" s="6">
        <f>IFERROR(VLOOKUP(VENTAS[[#This Row],[Código del producto Vendido]],STOCK[],16,FALSE)*VENTAS[[#This Row],[Cantidad]] + VLOOKUP(VENTAS[[#This Row],[Código del producto Vendido]],STOCK[],19,FALSE)*VENTAS[[#This Row],[Cantidad]],VENTAS[[#This Row],[Total]])</f>
        <v>9.64</v>
      </c>
      <c r="L1191" s="6">
        <f>VENTAS[[#This Row],[Total]]-VENTAS[[#This Row],[Comisión 10%]]-VENTAS[[#This Row],[Costo SIN Comision]]</f>
        <v>17.36</v>
      </c>
      <c r="M1191" s="5"/>
    </row>
    <row r="1192" spans="1:13" ht="14" x14ac:dyDescent="0.15">
      <c r="A1192" s="22">
        <v>45509</v>
      </c>
      <c r="C1192" s="4" t="s">
        <v>2961</v>
      </c>
      <c r="D1192" s="4" t="s">
        <v>2045</v>
      </c>
      <c r="E1192" s="4" t="s">
        <v>2723</v>
      </c>
      <c r="F1192" s="2" t="str">
        <f>IFERROR(VLOOKUP(VENTAS[[#This Row],[Código del producto Vendido]],STOCK[],5,FALSE),"-")</f>
        <v>Sandalias de plataforma en bloque de color</v>
      </c>
      <c r="G1192" s="2">
        <v>1</v>
      </c>
      <c r="H1192" s="6">
        <v>35</v>
      </c>
      <c r="I1192" s="6">
        <f>VENTAS[[#This Row],[Cantidad]]*VENTAS[[#This Row],[Precio Venta]]</f>
        <v>35</v>
      </c>
      <c r="J1192" s="6">
        <f>IF(VENTAS[[#This Row],[Nombre del Gestor]]&gt;1,  VENTAS[[#This Row],[Total]]*10%, 0)</f>
        <v>3.5</v>
      </c>
      <c r="K1192" s="6">
        <f>IFERROR(VLOOKUP(VENTAS[[#This Row],[Código del producto Vendido]],STOCK[],16,FALSE)*VENTAS[[#This Row],[Cantidad]] + VLOOKUP(VENTAS[[#This Row],[Código del producto Vendido]],STOCK[],19,FALSE)*VENTAS[[#This Row],[Cantidad]],VENTAS[[#This Row],[Total]])</f>
        <v>21.97</v>
      </c>
      <c r="L1192" s="6">
        <f>VENTAS[[#This Row],[Total]]-VENTAS[[#This Row],[Comisión 10%]]-VENTAS[[#This Row],[Costo SIN Comision]]</f>
        <v>9.5300000000000011</v>
      </c>
      <c r="M1192" s="5"/>
    </row>
    <row r="1193" spans="1:13" ht="14" x14ac:dyDescent="0.15">
      <c r="A1193" s="22">
        <v>45509</v>
      </c>
      <c r="C1193" s="4"/>
      <c r="D1193" s="4" t="s">
        <v>2045</v>
      </c>
      <c r="E1193" s="4" t="s">
        <v>2455</v>
      </c>
      <c r="F1193" s="2" t="str">
        <f>IFERROR(VLOOKUP(VENTAS[[#This Row],[Código del producto Vendido]],STOCK[],5,FALSE),"-")</f>
        <v>Set de 3 piezas bikini con estampado floral</v>
      </c>
      <c r="G1193" s="2">
        <v>1</v>
      </c>
      <c r="H1193" s="6">
        <v>20</v>
      </c>
      <c r="I1193" s="6">
        <f>VENTAS[[#This Row],[Cantidad]]*VENTAS[[#This Row],[Precio Venta]]</f>
        <v>20</v>
      </c>
      <c r="J1193" s="6">
        <f>IF(VENTAS[[#This Row],[Nombre del Gestor]]&gt;1,  VENTAS[[#This Row],[Total]]*10%, 0)</f>
        <v>2</v>
      </c>
      <c r="K1193" s="6">
        <f>IFERROR(VLOOKUP(VENTAS[[#This Row],[Código del producto Vendido]],STOCK[],16,FALSE)*VENTAS[[#This Row],[Cantidad]] + VLOOKUP(VENTAS[[#This Row],[Código del producto Vendido]],STOCK[],19,FALSE)*VENTAS[[#This Row],[Cantidad]],VENTAS[[#This Row],[Total]])</f>
        <v>13.409375000000001</v>
      </c>
      <c r="L1193" s="6">
        <f>VENTAS[[#This Row],[Total]]-VENTAS[[#This Row],[Comisión 10%]]-VENTAS[[#This Row],[Costo SIN Comision]]</f>
        <v>4.5906249999999993</v>
      </c>
      <c r="M1193" s="5"/>
    </row>
    <row r="1194" spans="1:13" ht="14" x14ac:dyDescent="0.15">
      <c r="A1194" s="22">
        <v>45509</v>
      </c>
      <c r="C1194" s="4"/>
      <c r="D1194" s="4" t="s">
        <v>2045</v>
      </c>
      <c r="E1194" s="4" t="s">
        <v>2711</v>
      </c>
      <c r="F1194" s="2" t="str">
        <f>IFERROR(VLOOKUP(VENTAS[[#This Row],[Código del producto Vendido]],STOCK[],5,FALSE),"-")</f>
        <v>Sandalias prácticas Chunky Negras</v>
      </c>
      <c r="G1194" s="2">
        <v>1</v>
      </c>
      <c r="H1194" s="6">
        <v>35</v>
      </c>
      <c r="I1194" s="6">
        <f>VENTAS[[#This Row],[Cantidad]]*VENTAS[[#This Row],[Precio Venta]]</f>
        <v>35</v>
      </c>
      <c r="J1194" s="6">
        <f>IF(VENTAS[[#This Row],[Nombre del Gestor]]&gt;1,  VENTAS[[#This Row],[Total]]*10%, 0)</f>
        <v>3.5</v>
      </c>
      <c r="K1194" s="6">
        <f>IFERROR(VLOOKUP(VENTAS[[#This Row],[Código del producto Vendido]],STOCK[],16,FALSE)*VENTAS[[#This Row],[Cantidad]] + VLOOKUP(VENTAS[[#This Row],[Código del producto Vendido]],STOCK[],19,FALSE)*VENTAS[[#This Row],[Cantidad]],VENTAS[[#This Row],[Total]])</f>
        <v>21.97</v>
      </c>
      <c r="L1194" s="6">
        <f>VENTAS[[#This Row],[Total]]-VENTAS[[#This Row],[Comisión 10%]]-VENTAS[[#This Row],[Costo SIN Comision]]</f>
        <v>9.5300000000000011</v>
      </c>
      <c r="M1194" s="5"/>
    </row>
    <row r="1195" spans="1:13" ht="14" x14ac:dyDescent="0.15">
      <c r="A1195" s="22">
        <v>45509</v>
      </c>
      <c r="C1195" s="4"/>
      <c r="D1195" s="4" t="s">
        <v>2045</v>
      </c>
      <c r="E1195" s="4" t="s">
        <v>2718</v>
      </c>
      <c r="F1195" s="2" t="str">
        <f>IFERROR(VLOOKUP(VENTAS[[#This Row],[Código del producto Vendido]],STOCK[],5,FALSE),"-")</f>
        <v>-</v>
      </c>
      <c r="G1195" s="2">
        <v>1</v>
      </c>
      <c r="H1195" s="6">
        <v>45</v>
      </c>
      <c r="I1195" s="6">
        <f>VENTAS[[#This Row],[Cantidad]]*VENTAS[[#This Row],[Precio Venta]]</f>
        <v>45</v>
      </c>
      <c r="J1195" s="6">
        <f>IF(VENTAS[[#This Row],[Nombre del Gestor]]&gt;1,  VENTAS[[#This Row],[Total]]*10%, 0)</f>
        <v>4.5</v>
      </c>
      <c r="K1195" s="6">
        <f>IFERROR(VLOOKUP(VENTAS[[#This Row],[Código del producto Vendido]],STOCK[],16,FALSE)*VENTAS[[#This Row],[Cantidad]] + VLOOKUP(VENTAS[[#This Row],[Código del producto Vendido]],STOCK[],19,FALSE)*VENTAS[[#This Row],[Cantidad]],VENTAS[[#This Row],[Total]])</f>
        <v>45</v>
      </c>
      <c r="L1195" s="6">
        <f>VENTAS[[#This Row],[Total]]-VENTAS[[#This Row],[Comisión 10%]]-VENTAS[[#This Row],[Costo SIN Comision]]</f>
        <v>-4.5</v>
      </c>
      <c r="M1195" s="5"/>
    </row>
    <row r="1196" spans="1:13" ht="14" x14ac:dyDescent="0.15">
      <c r="A1196" s="22">
        <v>45509</v>
      </c>
      <c r="C1196" s="4"/>
      <c r="D1196" s="4" t="s">
        <v>2045</v>
      </c>
      <c r="E1196" s="4" t="s">
        <v>2829</v>
      </c>
      <c r="F1196" s="2" t="str">
        <f>IFERROR(VLOOKUP(VENTAS[[#This Row],[Código del producto Vendido]],STOCK[],5,FALSE),"-")</f>
        <v>Vestido Largo con cinturón fruncido</v>
      </c>
      <c r="G1196" s="2">
        <v>1</v>
      </c>
      <c r="H1196" s="6">
        <v>30</v>
      </c>
      <c r="I1196" s="6">
        <f>VENTAS[[#This Row],[Cantidad]]*VENTAS[[#This Row],[Precio Venta]]</f>
        <v>30</v>
      </c>
      <c r="J1196" s="6">
        <f>IF(VENTAS[[#This Row],[Nombre del Gestor]]&gt;1,  VENTAS[[#This Row],[Total]]*10%, 0)</f>
        <v>3</v>
      </c>
      <c r="K1196" s="6">
        <f>IFERROR(VLOOKUP(VENTAS[[#This Row],[Código del producto Vendido]],STOCK[],16,FALSE)*VENTAS[[#This Row],[Cantidad]] + VLOOKUP(VENTAS[[#This Row],[Código del producto Vendido]],STOCK[],19,FALSE)*VENTAS[[#This Row],[Cantidad]],VENTAS[[#This Row],[Total]])</f>
        <v>13.66</v>
      </c>
      <c r="L1196" s="6">
        <f>VENTAS[[#This Row],[Total]]-VENTAS[[#This Row],[Comisión 10%]]-VENTAS[[#This Row],[Costo SIN Comision]]</f>
        <v>13.34</v>
      </c>
      <c r="M1196" s="5"/>
    </row>
    <row r="1197" spans="1:13" ht="14" x14ac:dyDescent="0.15">
      <c r="A1197" s="22">
        <v>45510</v>
      </c>
      <c r="C1197" s="4" t="s">
        <v>2912</v>
      </c>
      <c r="D1197" s="4" t="s">
        <v>2045</v>
      </c>
      <c r="E1197" s="4" t="s">
        <v>2779</v>
      </c>
      <c r="F1197" s="2" t="str">
        <f>IFERROR(VLOOKUP(VENTAS[[#This Row],[Código del producto Vendido]],STOCK[],5,FALSE),"-")</f>
        <v>Bolso pequeño estilo old money</v>
      </c>
      <c r="G1197" s="2">
        <v>1</v>
      </c>
      <c r="H1197" s="6">
        <v>20</v>
      </c>
      <c r="I1197" s="6">
        <f>VENTAS[[#This Row],[Cantidad]]*VENTAS[[#This Row],[Precio Venta]]</f>
        <v>20</v>
      </c>
      <c r="J1197" s="6">
        <f>IF(VENTAS[[#This Row],[Nombre del Gestor]]&gt;1,  VENTAS[[#This Row],[Total]]*10%, 0)</f>
        <v>2</v>
      </c>
      <c r="K1197" s="6">
        <f>IFERROR(VLOOKUP(VENTAS[[#This Row],[Código del producto Vendido]],STOCK[],16,FALSE)*VENTAS[[#This Row],[Cantidad]] + VLOOKUP(VENTAS[[#This Row],[Código del producto Vendido]],STOCK[],19,FALSE)*VENTAS[[#This Row],[Cantidad]],VENTAS[[#This Row],[Total]])</f>
        <v>11.49</v>
      </c>
      <c r="L1197" s="6">
        <f>VENTAS[[#This Row],[Total]]-VENTAS[[#This Row],[Comisión 10%]]-VENTAS[[#This Row],[Costo SIN Comision]]</f>
        <v>6.51</v>
      </c>
      <c r="M1197" s="5"/>
    </row>
    <row r="1198" spans="1:13" ht="14" x14ac:dyDescent="0.15">
      <c r="A1198" s="22">
        <v>45511</v>
      </c>
      <c r="C1198" s="4" t="s">
        <v>2913</v>
      </c>
      <c r="D1198" s="4" t="s">
        <v>2045</v>
      </c>
      <c r="E1198" s="4" t="s">
        <v>1305</v>
      </c>
      <c r="F1198" s="2" t="str">
        <f>IFERROR(VLOOKUP(VENTAS[[#This Row],[Código del producto Vendido]],STOCK[],5,FALSE),"-")</f>
        <v>Sandalias de tacón triangular</v>
      </c>
      <c r="G1198" s="2">
        <v>1</v>
      </c>
      <c r="H1198" s="6">
        <v>35</v>
      </c>
      <c r="I1198" s="6">
        <f>VENTAS[[#This Row],[Cantidad]]*VENTAS[[#This Row],[Precio Venta]]</f>
        <v>35</v>
      </c>
      <c r="J1198" s="6">
        <f>IF(VENTAS[[#This Row],[Nombre del Gestor]]&gt;1,  VENTAS[[#This Row],[Total]]*10%, 0)</f>
        <v>3.5</v>
      </c>
      <c r="K1198" s="6">
        <f>IFERROR(VLOOKUP(VENTAS[[#This Row],[Código del producto Vendido]],STOCK[],16,FALSE)*VENTAS[[#This Row],[Cantidad]] + VLOOKUP(VENTAS[[#This Row],[Código del producto Vendido]],STOCK[],19,FALSE)*VENTAS[[#This Row],[Cantidad]],VENTAS[[#This Row],[Total]])</f>
        <v>24</v>
      </c>
      <c r="L1198" s="6">
        <f>VENTAS[[#This Row],[Total]]-VENTAS[[#This Row],[Comisión 10%]]-VENTAS[[#This Row],[Costo SIN Comision]]</f>
        <v>7.5</v>
      </c>
      <c r="M1198" s="5"/>
    </row>
    <row r="1199" spans="1:13" ht="14" x14ac:dyDescent="0.15">
      <c r="A1199" s="22">
        <v>45510</v>
      </c>
      <c r="C1199" s="4" t="s">
        <v>2914</v>
      </c>
      <c r="D1199" s="4" t="s">
        <v>2045</v>
      </c>
      <c r="E1199" s="4" t="s">
        <v>923</v>
      </c>
      <c r="F1199" s="2" t="str">
        <f>IFERROR(VLOOKUP(VENTAS[[#This Row],[Código del producto Vendido]],STOCK[],5,FALSE),"-")</f>
        <v>Vestido en punto Rosa</v>
      </c>
      <c r="G1199" s="2">
        <v>1</v>
      </c>
      <c r="H1199" s="6">
        <v>25</v>
      </c>
      <c r="I1199" s="6">
        <f>VENTAS[[#This Row],[Cantidad]]*VENTAS[[#This Row],[Precio Venta]]</f>
        <v>25</v>
      </c>
      <c r="J1199" s="6">
        <f>IF(VENTAS[[#This Row],[Nombre del Gestor]]&gt;1,  VENTAS[[#This Row],[Total]]*10%, 0)</f>
        <v>2.5</v>
      </c>
      <c r="K1199" s="6">
        <f>IFERROR(VLOOKUP(VENTAS[[#This Row],[Código del producto Vendido]],STOCK[],16,FALSE)*VENTAS[[#This Row],[Cantidad]] + VLOOKUP(VENTAS[[#This Row],[Código del producto Vendido]],STOCK[],19,FALSE)*VENTAS[[#This Row],[Cantidad]],VENTAS[[#This Row],[Total]])</f>
        <v>21.470454545454544</v>
      </c>
      <c r="L1199" s="6">
        <f>VENTAS[[#This Row],[Total]]-VENTAS[[#This Row],[Comisión 10%]]-VENTAS[[#This Row],[Costo SIN Comision]]</f>
        <v>1.0295454545454561</v>
      </c>
      <c r="M1199" s="5"/>
    </row>
    <row r="1200" spans="1:13" ht="14" x14ac:dyDescent="0.15">
      <c r="A1200" s="22">
        <v>45510</v>
      </c>
      <c r="C1200" s="4" t="s">
        <v>2915</v>
      </c>
      <c r="D1200" s="4" t="s">
        <v>2045</v>
      </c>
      <c r="E1200" s="4" t="s">
        <v>2891</v>
      </c>
      <c r="F1200" s="2" t="str">
        <f>IFERROR(VLOOKUP(VENTAS[[#This Row],[Código del producto Vendido]],STOCK[],5,FALSE),"-")</f>
        <v>Top de punto y cuello elegante negro H&amp;M</v>
      </c>
      <c r="G1200" s="2">
        <v>1</v>
      </c>
      <c r="H1200" s="6">
        <v>20</v>
      </c>
      <c r="I1200" s="6">
        <f>VENTAS[[#This Row],[Cantidad]]*VENTAS[[#This Row],[Precio Venta]]</f>
        <v>20</v>
      </c>
      <c r="J1200" s="6">
        <f>IF(VENTAS[[#This Row],[Nombre del Gestor]]&gt;1,  VENTAS[[#This Row],[Total]]*10%, 0)</f>
        <v>2</v>
      </c>
      <c r="K1200" s="6">
        <f>IFERROR(VLOOKUP(VENTAS[[#This Row],[Código del producto Vendido]],STOCK[],16,FALSE)*VENTAS[[#This Row],[Cantidad]] + VLOOKUP(VENTAS[[#This Row],[Código del producto Vendido]],STOCK[],19,FALSE)*VENTAS[[#This Row],[Cantidad]],VENTAS[[#This Row],[Total]])</f>
        <v>10.96</v>
      </c>
      <c r="L1200" s="6">
        <f>VENTAS[[#This Row],[Total]]-VENTAS[[#This Row],[Comisión 10%]]-VENTAS[[#This Row],[Costo SIN Comision]]</f>
        <v>7.0399999999999991</v>
      </c>
      <c r="M1200" s="5"/>
    </row>
    <row r="1201" spans="1:13" ht="14" x14ac:dyDescent="0.15">
      <c r="A1201" s="22">
        <v>45510</v>
      </c>
      <c r="C1201" s="4" t="s">
        <v>2915</v>
      </c>
      <c r="D1201" s="4" t="s">
        <v>2045</v>
      </c>
      <c r="E1201" s="4" t="s">
        <v>2893</v>
      </c>
      <c r="F1201" s="2" t="str">
        <f>IFERROR(VLOOKUP(VENTAS[[#This Row],[Código del producto Vendido]],STOCK[],5,FALSE),"-")</f>
        <v>Top de punto y cuello elegante blanco H&amp;M</v>
      </c>
      <c r="G1201" s="2">
        <v>1</v>
      </c>
      <c r="H1201" s="6">
        <v>20</v>
      </c>
      <c r="I1201" s="6">
        <f>VENTAS[[#This Row],[Cantidad]]*VENTAS[[#This Row],[Precio Venta]]</f>
        <v>20</v>
      </c>
      <c r="J1201" s="6">
        <f>IF(VENTAS[[#This Row],[Nombre del Gestor]]&gt;1,  VENTAS[[#This Row],[Total]]*10%, 0)</f>
        <v>2</v>
      </c>
      <c r="K1201" s="6">
        <f>IFERROR(VLOOKUP(VENTAS[[#This Row],[Código del producto Vendido]],STOCK[],16,FALSE)*VENTAS[[#This Row],[Cantidad]] + VLOOKUP(VENTAS[[#This Row],[Código del producto Vendido]],STOCK[],19,FALSE)*VENTAS[[#This Row],[Cantidad]],VENTAS[[#This Row],[Total]])</f>
        <v>10.96</v>
      </c>
      <c r="L1201" s="6">
        <f>VENTAS[[#This Row],[Total]]-VENTAS[[#This Row],[Comisión 10%]]-VENTAS[[#This Row],[Costo SIN Comision]]</f>
        <v>7.0399999999999991</v>
      </c>
      <c r="M1201" s="5"/>
    </row>
    <row r="1202" spans="1:13" ht="14" x14ac:dyDescent="0.15">
      <c r="A1202" s="22">
        <v>45511</v>
      </c>
      <c r="C1202" s="4" t="s">
        <v>2916</v>
      </c>
      <c r="D1202" s="4" t="s">
        <v>2045</v>
      </c>
      <c r="E1202" s="4" t="s">
        <v>1844</v>
      </c>
      <c r="F1202" s="2" t="str">
        <f>IFERROR(VLOOKUP(VENTAS[[#This Row],[Código del producto Vendido]],STOCK[],5,FALSE),"-")</f>
        <v>Set de bolso minimalista amarillo</v>
      </c>
      <c r="G1202" s="2">
        <v>1</v>
      </c>
      <c r="H1202" s="6">
        <v>20</v>
      </c>
      <c r="I1202" s="6">
        <f>VENTAS[[#This Row],[Cantidad]]*VENTAS[[#This Row],[Precio Venta]]</f>
        <v>20</v>
      </c>
      <c r="J1202" s="6">
        <f>IF(VENTAS[[#This Row],[Nombre del Gestor]]&gt;1,  VENTAS[[#This Row],[Total]]*10%, 0)</f>
        <v>2</v>
      </c>
      <c r="K1202" s="6">
        <f>IFERROR(VLOOKUP(VENTAS[[#This Row],[Código del producto Vendido]],STOCK[],16,FALSE)*VENTAS[[#This Row],[Cantidad]] + VLOOKUP(VENTAS[[#This Row],[Código del producto Vendido]],STOCK[],19,FALSE)*VENTAS[[#This Row],[Cantidad]],VENTAS[[#This Row],[Total]])</f>
        <v>12.75</v>
      </c>
      <c r="L1202" s="6">
        <f>VENTAS[[#This Row],[Total]]-VENTAS[[#This Row],[Comisión 10%]]-VENTAS[[#This Row],[Costo SIN Comision]]</f>
        <v>5.25</v>
      </c>
      <c r="M1202" s="5"/>
    </row>
    <row r="1203" spans="1:13" ht="14" x14ac:dyDescent="0.15">
      <c r="A1203" s="22">
        <v>45511</v>
      </c>
      <c r="C1203" s="4" t="s">
        <v>2916</v>
      </c>
      <c r="D1203" s="4" t="s">
        <v>2045</v>
      </c>
      <c r="E1203" s="4" t="s">
        <v>2765</v>
      </c>
      <c r="F1203" s="2" t="str">
        <f>IFERROR(VLOOKUP(VENTAS[[#This Row],[Código del producto Vendido]],STOCK[],5,FALSE),"-")</f>
        <v xml:space="preserve">Bolso tejido redondo de gran capidad </v>
      </c>
      <c r="G1203" s="2">
        <v>1</v>
      </c>
      <c r="H1203" s="6">
        <v>25</v>
      </c>
      <c r="I1203" s="6">
        <f>VENTAS[[#This Row],[Cantidad]]*VENTAS[[#This Row],[Precio Venta]]</f>
        <v>25</v>
      </c>
      <c r="J1203" s="6">
        <f>IF(VENTAS[[#This Row],[Nombre del Gestor]]&gt;1,  VENTAS[[#This Row],[Total]]*10%, 0)</f>
        <v>2.5</v>
      </c>
      <c r="K1203" s="6">
        <f>IFERROR(VLOOKUP(VENTAS[[#This Row],[Código del producto Vendido]],STOCK[],16,FALSE)*VENTAS[[#This Row],[Cantidad]] + VLOOKUP(VENTAS[[#This Row],[Código del producto Vendido]],STOCK[],19,FALSE)*VENTAS[[#This Row],[Cantidad]],VENTAS[[#This Row],[Total]])</f>
        <v>11.67</v>
      </c>
      <c r="L1203" s="6">
        <f>VENTAS[[#This Row],[Total]]-VENTAS[[#This Row],[Comisión 10%]]-VENTAS[[#This Row],[Costo SIN Comision]]</f>
        <v>10.83</v>
      </c>
      <c r="M1203" s="5"/>
    </row>
    <row r="1204" spans="1:13" ht="14" x14ac:dyDescent="0.15">
      <c r="A1204" s="22">
        <v>45511</v>
      </c>
      <c r="C1204" s="4" t="s">
        <v>2917</v>
      </c>
      <c r="D1204" s="4" t="s">
        <v>2045</v>
      </c>
      <c r="E1204" s="4" t="s">
        <v>2712</v>
      </c>
      <c r="F1204" s="2" t="str">
        <f>IFERROR(VLOOKUP(VENTAS[[#This Row],[Código del producto Vendido]],STOCK[],5,FALSE),"-")</f>
        <v>Sandalias prácticas Chunky Negras</v>
      </c>
      <c r="G1204" s="2">
        <v>1</v>
      </c>
      <c r="H1204" s="6">
        <v>35</v>
      </c>
      <c r="I1204" s="6">
        <f>VENTAS[[#This Row],[Cantidad]]*VENTAS[[#This Row],[Precio Venta]]</f>
        <v>35</v>
      </c>
      <c r="J1204" s="6">
        <f>IF(VENTAS[[#This Row],[Nombre del Gestor]]&gt;1,  VENTAS[[#This Row],[Total]]*10%, 0)</f>
        <v>3.5</v>
      </c>
      <c r="K1204" s="6">
        <f>IFERROR(VLOOKUP(VENTAS[[#This Row],[Código del producto Vendido]],STOCK[],16,FALSE)*VENTAS[[#This Row],[Cantidad]] + VLOOKUP(VENTAS[[#This Row],[Código del producto Vendido]],STOCK[],19,FALSE)*VENTAS[[#This Row],[Cantidad]],VENTAS[[#This Row],[Total]])</f>
        <v>21.97</v>
      </c>
      <c r="L1204" s="6">
        <f>VENTAS[[#This Row],[Total]]-VENTAS[[#This Row],[Comisión 10%]]-VENTAS[[#This Row],[Costo SIN Comision]]</f>
        <v>9.5300000000000011</v>
      </c>
      <c r="M1204" s="5"/>
    </row>
    <row r="1205" spans="1:13" ht="14" x14ac:dyDescent="0.15">
      <c r="A1205" s="22">
        <v>45511</v>
      </c>
      <c r="C1205" s="4" t="s">
        <v>2918</v>
      </c>
      <c r="D1205" s="4" t="s">
        <v>2045</v>
      </c>
      <c r="E1205" s="4" t="s">
        <v>2847</v>
      </c>
      <c r="F1205" s="2" t="str">
        <f>IFERROR(VLOOKUP(VENTAS[[#This Row],[Código del producto Vendido]],STOCK[],5,FALSE),"-")</f>
        <v>Vestido crochet playero de tirantes</v>
      </c>
      <c r="G1205" s="2">
        <v>1</v>
      </c>
      <c r="H1205" s="6">
        <v>30</v>
      </c>
      <c r="I1205" s="6">
        <f>VENTAS[[#This Row],[Cantidad]]*VENTAS[[#This Row],[Precio Venta]]</f>
        <v>30</v>
      </c>
      <c r="J1205" s="6">
        <f>IF(VENTAS[[#This Row],[Nombre del Gestor]]&gt;1,  VENTAS[[#This Row],[Total]]*10%, 0)</f>
        <v>3</v>
      </c>
      <c r="K1205" s="6">
        <f>IFERROR(VLOOKUP(VENTAS[[#This Row],[Código del producto Vendido]],STOCK[],16,FALSE)*VENTAS[[#This Row],[Cantidad]] + VLOOKUP(VENTAS[[#This Row],[Código del producto Vendido]],STOCK[],19,FALSE)*VENTAS[[#This Row],[Cantidad]],VENTAS[[#This Row],[Total]])</f>
        <v>13.56</v>
      </c>
      <c r="L1205" s="6">
        <f>VENTAS[[#This Row],[Total]]-VENTAS[[#This Row],[Comisión 10%]]-VENTAS[[#This Row],[Costo SIN Comision]]</f>
        <v>13.44</v>
      </c>
      <c r="M1205" s="5"/>
    </row>
    <row r="1206" spans="1:13" ht="14" x14ac:dyDescent="0.15">
      <c r="A1206" s="22">
        <v>45512</v>
      </c>
      <c r="C1206" s="4" t="s">
        <v>2919</v>
      </c>
      <c r="D1206" s="4" t="s">
        <v>2045</v>
      </c>
      <c r="E1206" s="4" t="s">
        <v>2859</v>
      </c>
      <c r="F1206" s="2" t="str">
        <f>IFERROR(VLOOKUP(VENTAS[[#This Row],[Código del producto Vendido]],STOCK[],5,FALSE),"-")</f>
        <v>Conjunto falda y top</v>
      </c>
      <c r="G1206" s="2">
        <v>1</v>
      </c>
      <c r="H1206" s="6">
        <v>35</v>
      </c>
      <c r="I1206" s="6">
        <f>VENTAS[[#This Row],[Cantidad]]*VENTAS[[#This Row],[Precio Venta]]</f>
        <v>35</v>
      </c>
      <c r="J1206" s="6">
        <f>IF(VENTAS[[#This Row],[Nombre del Gestor]]&gt;1,  VENTAS[[#This Row],[Total]]*10%, 0)</f>
        <v>3.5</v>
      </c>
      <c r="K1206" s="6">
        <f>IFERROR(VLOOKUP(VENTAS[[#This Row],[Código del producto Vendido]],STOCK[],16,FALSE)*VENTAS[[#This Row],[Cantidad]] + VLOOKUP(VENTAS[[#This Row],[Código del producto Vendido]],STOCK[],19,FALSE)*VENTAS[[#This Row],[Cantidad]],VENTAS[[#This Row],[Total]])</f>
        <v>13.56</v>
      </c>
      <c r="L1206" s="6">
        <f>VENTAS[[#This Row],[Total]]-VENTAS[[#This Row],[Comisión 10%]]-VENTAS[[#This Row],[Costo SIN Comision]]</f>
        <v>17.939999999999998</v>
      </c>
      <c r="M1206" s="5"/>
    </row>
    <row r="1207" spans="1:13" ht="28" x14ac:dyDescent="0.15">
      <c r="A1207" s="22">
        <v>45517</v>
      </c>
      <c r="C1207" s="4" t="s">
        <v>2920</v>
      </c>
      <c r="D1207" s="4" t="s">
        <v>2045</v>
      </c>
      <c r="E1207" s="4" t="s">
        <v>2936</v>
      </c>
      <c r="F1207" s="2" t="str">
        <f>IFERROR(VLOOKUP(VENTAS[[#This Row],[Código del producto Vendido]],STOCK[],5,FALSE),"-")</f>
        <v>Pullover blanco de algodón PRIMARK</v>
      </c>
      <c r="G1207" s="2">
        <v>1</v>
      </c>
      <c r="H1207" s="6">
        <v>12</v>
      </c>
      <c r="I1207" s="6">
        <f>VENTAS[[#This Row],[Cantidad]]*VENTAS[[#This Row],[Precio Venta]]</f>
        <v>12</v>
      </c>
      <c r="J1207" s="6">
        <f>IF(VENTAS[[#This Row],[Nombre del Gestor]]&gt;1,  VENTAS[[#This Row],[Total]]*10%, 0)</f>
        <v>1.2000000000000002</v>
      </c>
      <c r="K1207" s="6">
        <f>IFERROR(VLOOKUP(VENTAS[[#This Row],[Código del producto Vendido]],STOCK[],16,FALSE)*VENTAS[[#This Row],[Cantidad]] + VLOOKUP(VENTAS[[#This Row],[Código del producto Vendido]],STOCK[],19,FALSE)*VENTAS[[#This Row],[Cantidad]],VENTAS[[#This Row],[Total]])</f>
        <v>8.9700000000000006</v>
      </c>
      <c r="L1207" s="6">
        <f>VENTAS[[#This Row],[Total]]-VENTAS[[#This Row],[Comisión 10%]]-VENTAS[[#This Row],[Costo SIN Comision]]</f>
        <v>1.83</v>
      </c>
      <c r="M1207" s="5"/>
    </row>
    <row r="1208" spans="1:13" ht="28" x14ac:dyDescent="0.15">
      <c r="A1208" s="22">
        <v>45517</v>
      </c>
      <c r="C1208" s="4" t="s">
        <v>2920</v>
      </c>
      <c r="D1208" s="4" t="s">
        <v>2045</v>
      </c>
      <c r="E1208" s="4" t="s">
        <v>2937</v>
      </c>
      <c r="F1208" s="2" t="str">
        <f>IFERROR(VLOOKUP(VENTAS[[#This Row],[Código del producto Vendido]],STOCK[],5,FALSE),"-")</f>
        <v>Pullover blanco de algodón PRIMARK</v>
      </c>
      <c r="G1208" s="2">
        <v>1</v>
      </c>
      <c r="H1208" s="6">
        <v>12</v>
      </c>
      <c r="I1208" s="6">
        <f>VENTAS[[#This Row],[Cantidad]]*VENTAS[[#This Row],[Precio Venta]]</f>
        <v>12</v>
      </c>
      <c r="J1208" s="6">
        <f>IF(VENTAS[[#This Row],[Nombre del Gestor]]&gt;1,  VENTAS[[#This Row],[Total]]*10%, 0)</f>
        <v>1.2000000000000002</v>
      </c>
      <c r="K1208" s="6">
        <f>IFERROR(VLOOKUP(VENTAS[[#This Row],[Código del producto Vendido]],STOCK[],16,FALSE)*VENTAS[[#This Row],[Cantidad]] + VLOOKUP(VENTAS[[#This Row],[Código del producto Vendido]],STOCK[],19,FALSE)*VENTAS[[#This Row],[Cantidad]],VENTAS[[#This Row],[Total]])</f>
        <v>8.9700000000000006</v>
      </c>
      <c r="L1208" s="6">
        <f>VENTAS[[#This Row],[Total]]-VENTAS[[#This Row],[Comisión 10%]]-VENTAS[[#This Row],[Costo SIN Comision]]</f>
        <v>1.83</v>
      </c>
      <c r="M1208" s="5"/>
    </row>
    <row r="1209" spans="1:13" ht="14" x14ac:dyDescent="0.15">
      <c r="A1209" s="22">
        <v>45517</v>
      </c>
      <c r="C1209" s="4" t="s">
        <v>2944</v>
      </c>
      <c r="D1209" s="4" t="s">
        <v>2045</v>
      </c>
      <c r="E1209" s="4" t="s">
        <v>2845</v>
      </c>
      <c r="F1209" s="2" t="str">
        <f>IFERROR(VLOOKUP(VENTAS[[#This Row],[Código del producto Vendido]],STOCK[],5,FALSE),"-")</f>
        <v>Vestido crochet Playero espalda descubierta</v>
      </c>
      <c r="G1209" s="2">
        <v>1</v>
      </c>
      <c r="H1209" s="6">
        <v>30</v>
      </c>
      <c r="I1209" s="6">
        <f>VENTAS[[#This Row],[Cantidad]]*VENTAS[[#This Row],[Precio Venta]]</f>
        <v>30</v>
      </c>
      <c r="J1209" s="6">
        <f>IF(VENTAS[[#This Row],[Nombre del Gestor]]&gt;1,  VENTAS[[#This Row],[Total]]*10%, 0)</f>
        <v>3</v>
      </c>
      <c r="K1209" s="6">
        <f>IFERROR(VLOOKUP(VENTAS[[#This Row],[Código del producto Vendido]],STOCK[],16,FALSE)*VENTAS[[#This Row],[Cantidad]] + VLOOKUP(VENTAS[[#This Row],[Código del producto Vendido]],STOCK[],19,FALSE)*VENTAS[[#This Row],[Cantidad]],VENTAS[[#This Row],[Total]])</f>
        <v>14.020000000000001</v>
      </c>
      <c r="L1209" s="6">
        <f>VENTAS[[#This Row],[Total]]-VENTAS[[#This Row],[Comisión 10%]]-VENTAS[[#This Row],[Costo SIN Comision]]</f>
        <v>12.979999999999999</v>
      </c>
      <c r="M1209" s="5"/>
    </row>
    <row r="1210" spans="1:13" ht="14" x14ac:dyDescent="0.15">
      <c r="A1210" s="22">
        <v>45517</v>
      </c>
      <c r="C1210" s="4" t="s">
        <v>2944</v>
      </c>
      <c r="D1210" s="4" t="s">
        <v>2045</v>
      </c>
      <c r="E1210" s="4" t="s">
        <v>2381</v>
      </c>
      <c r="F1210" s="2" t="str">
        <f>IFERROR(VLOOKUP(VENTAS[[#This Row],[Código del producto Vendido]],STOCK[],5,FALSE),"-")</f>
        <v>Fashion TOTE bag tamaño de gran capacidad</v>
      </c>
      <c r="G1210" s="2">
        <v>1</v>
      </c>
      <c r="H1210" s="6">
        <v>18</v>
      </c>
      <c r="I1210" s="6">
        <f>VENTAS[[#This Row],[Cantidad]]*VENTAS[[#This Row],[Precio Venta]]</f>
        <v>18</v>
      </c>
      <c r="J1210" s="6">
        <f>IF(VENTAS[[#This Row],[Nombre del Gestor]]&gt;1,  VENTAS[[#This Row],[Total]]*10%, 0)</f>
        <v>1.8</v>
      </c>
      <c r="K1210" s="6">
        <f>IFERROR(VLOOKUP(VENTAS[[#This Row],[Código del producto Vendido]],STOCK[],16,FALSE)*VENTAS[[#This Row],[Cantidad]] + VLOOKUP(VENTAS[[#This Row],[Código del producto Vendido]],STOCK[],19,FALSE)*VENTAS[[#This Row],[Cantidad]],VENTAS[[#This Row],[Total]])</f>
        <v>7.59</v>
      </c>
      <c r="L1210" s="6">
        <f>VENTAS[[#This Row],[Total]]-VENTAS[[#This Row],[Comisión 10%]]-VENTAS[[#This Row],[Costo SIN Comision]]</f>
        <v>8.61</v>
      </c>
      <c r="M1210" s="5"/>
    </row>
    <row r="1211" spans="1:13" ht="14" x14ac:dyDescent="0.15">
      <c r="A1211" s="22">
        <v>45520</v>
      </c>
      <c r="C1211" s="4" t="s">
        <v>2946</v>
      </c>
      <c r="D1211" s="4" t="s">
        <v>2045</v>
      </c>
      <c r="E1211" s="4" t="s">
        <v>2745</v>
      </c>
      <c r="F1211" s="2" t="str">
        <f>IFERROR(VLOOKUP(VENTAS[[#This Row],[Código del producto Vendido]],STOCK[],5,FALSE),"-")</f>
        <v>Sandalias prácticas chunky blanco crema</v>
      </c>
      <c r="G1211" s="2">
        <v>1</v>
      </c>
      <c r="H1211" s="6">
        <v>35</v>
      </c>
      <c r="I1211" s="6">
        <f>VENTAS[[#This Row],[Cantidad]]*VENTAS[[#This Row],[Precio Venta]]</f>
        <v>35</v>
      </c>
      <c r="J1211" s="6">
        <f>IF(VENTAS[[#This Row],[Nombre del Gestor]]&gt;1,  VENTAS[[#This Row],[Total]]*10%, 0)</f>
        <v>3.5</v>
      </c>
      <c r="K1211" s="6">
        <f>IFERROR(VLOOKUP(VENTAS[[#This Row],[Código del producto Vendido]],STOCK[],16,FALSE)*VENTAS[[#This Row],[Cantidad]] + VLOOKUP(VENTAS[[#This Row],[Código del producto Vendido]],STOCK[],19,FALSE)*VENTAS[[#This Row],[Cantidad]],VENTAS[[#This Row],[Total]])</f>
        <v>24.217399999999998</v>
      </c>
      <c r="L1211" s="6">
        <f>VENTAS[[#This Row],[Total]]-VENTAS[[#This Row],[Comisión 10%]]-VENTAS[[#This Row],[Costo SIN Comision]]</f>
        <v>7.2826000000000022</v>
      </c>
      <c r="M1211" s="5"/>
    </row>
    <row r="1212" spans="1:13" ht="14" x14ac:dyDescent="0.15">
      <c r="A1212" s="22">
        <v>45523</v>
      </c>
      <c r="C1212" s="4" t="s">
        <v>2947</v>
      </c>
      <c r="D1212" s="4" t="s">
        <v>2045</v>
      </c>
      <c r="E1212" s="4" t="s">
        <v>2716</v>
      </c>
      <c r="F1212" s="2" t="str">
        <f>IFERROR(VLOOKUP(VENTAS[[#This Row],[Código del producto Vendido]],STOCK[],5,FALSE),"-")</f>
        <v>Sandalias prácticas Chunky Negras</v>
      </c>
      <c r="G1212" s="2">
        <v>1</v>
      </c>
      <c r="H1212" s="6">
        <v>35</v>
      </c>
      <c r="I1212" s="6">
        <f>VENTAS[[#This Row],[Cantidad]]*VENTAS[[#This Row],[Precio Venta]]</f>
        <v>35</v>
      </c>
      <c r="J1212" s="6">
        <f>IF(VENTAS[[#This Row],[Nombre del Gestor]]&gt;1,  VENTAS[[#This Row],[Total]]*10%, 0)</f>
        <v>3.5</v>
      </c>
      <c r="K1212" s="6">
        <f>IFERROR(VLOOKUP(VENTAS[[#This Row],[Código del producto Vendido]],STOCK[],16,FALSE)*VENTAS[[#This Row],[Cantidad]] + VLOOKUP(VENTAS[[#This Row],[Código del producto Vendido]],STOCK[],19,FALSE)*VENTAS[[#This Row],[Cantidad]],VENTAS[[#This Row],[Total]])</f>
        <v>21.97</v>
      </c>
      <c r="L1212" s="6">
        <f>VENTAS[[#This Row],[Total]]-VENTAS[[#This Row],[Comisión 10%]]-VENTAS[[#This Row],[Costo SIN Comision]]</f>
        <v>9.5300000000000011</v>
      </c>
      <c r="M1212" s="5"/>
    </row>
    <row r="1213" spans="1:13" ht="14" x14ac:dyDescent="0.15">
      <c r="A1213" s="22">
        <v>45526</v>
      </c>
      <c r="C1213" s="4" t="s">
        <v>2948</v>
      </c>
      <c r="D1213" s="4" t="s">
        <v>2045</v>
      </c>
      <c r="E1213" s="4" t="s">
        <v>1825</v>
      </c>
      <c r="F1213" s="2" t="str">
        <f>IFERROR(VLOOKUP(VENTAS[[#This Row],[Código del producto Vendido]],STOCK[],5,FALSE),"-")</f>
        <v xml:space="preserve">Crossbody Bag </v>
      </c>
      <c r="G1213" s="2">
        <v>1</v>
      </c>
      <c r="H1213" s="6">
        <v>18</v>
      </c>
      <c r="I1213" s="6">
        <f>VENTAS[[#This Row],[Cantidad]]*VENTAS[[#This Row],[Precio Venta]]</f>
        <v>18</v>
      </c>
      <c r="J1213" s="6">
        <f>IF(VENTAS[[#This Row],[Nombre del Gestor]]&gt;1,  VENTAS[[#This Row],[Total]]*10%, 0)</f>
        <v>1.8</v>
      </c>
      <c r="K1213" s="6">
        <f>IFERROR(VLOOKUP(VENTAS[[#This Row],[Código del producto Vendido]],STOCK[],16,FALSE)*VENTAS[[#This Row],[Cantidad]] + VLOOKUP(VENTAS[[#This Row],[Código del producto Vendido]],STOCK[],19,FALSE)*VENTAS[[#This Row],[Cantidad]],VENTAS[[#This Row],[Total]])</f>
        <v>10.790000000000001</v>
      </c>
      <c r="L1213" s="6">
        <f>VENTAS[[#This Row],[Total]]-VENTAS[[#This Row],[Comisión 10%]]-VENTAS[[#This Row],[Costo SIN Comision]]</f>
        <v>5.4099999999999984</v>
      </c>
      <c r="M1213" s="5"/>
    </row>
    <row r="1214" spans="1:13" ht="14" x14ac:dyDescent="0.15">
      <c r="A1214" s="22">
        <v>45526</v>
      </c>
      <c r="C1214" s="4" t="s">
        <v>2949</v>
      </c>
      <c r="D1214" s="4" t="s">
        <v>2045</v>
      </c>
      <c r="E1214" s="4" t="s">
        <v>1827</v>
      </c>
      <c r="F1214" s="2" t="str">
        <f>IFERROR(VLOOKUP(VENTAS[[#This Row],[Código del producto Vendido]],STOCK[],5,FALSE),"-")</f>
        <v>Crossbody Bag Negro Lacado</v>
      </c>
      <c r="G1214" s="2">
        <v>1</v>
      </c>
      <c r="H1214" s="6">
        <v>20</v>
      </c>
      <c r="I1214" s="6">
        <f>VENTAS[[#This Row],[Cantidad]]*VENTAS[[#This Row],[Precio Venta]]</f>
        <v>20</v>
      </c>
      <c r="J1214" s="6">
        <f>IF(VENTAS[[#This Row],[Nombre del Gestor]]&gt;1,  VENTAS[[#This Row],[Total]]*10%, 0)</f>
        <v>2</v>
      </c>
      <c r="K1214" s="6">
        <f>IFERROR(VLOOKUP(VENTAS[[#This Row],[Código del producto Vendido]],STOCK[],16,FALSE)*VENTAS[[#This Row],[Cantidad]] + VLOOKUP(VENTAS[[#This Row],[Código del producto Vendido]],STOCK[],19,FALSE)*VENTAS[[#This Row],[Cantidad]],VENTAS[[#This Row],[Total]])</f>
        <v>10.790000000000001</v>
      </c>
      <c r="L1214" s="6">
        <f>VENTAS[[#This Row],[Total]]-VENTAS[[#This Row],[Comisión 10%]]-VENTAS[[#This Row],[Costo SIN Comision]]</f>
        <v>7.2099999999999991</v>
      </c>
      <c r="M1214" s="5"/>
    </row>
    <row r="1215" spans="1:13" ht="14" x14ac:dyDescent="0.15">
      <c r="A1215" s="22">
        <v>45527</v>
      </c>
      <c r="C1215" s="4" t="s">
        <v>2950</v>
      </c>
      <c r="D1215" s="4" t="s">
        <v>2045</v>
      </c>
      <c r="E1215" s="4" t="s">
        <v>2922</v>
      </c>
      <c r="F1215" s="2" t="str">
        <f>IFERROR(VLOOKUP(VENTAS[[#This Row],[Código del producto Vendido]],STOCK[],5,FALSE),"-")</f>
        <v>Traje de baño clásico en bloque de color de talle alto</v>
      </c>
      <c r="G1215" s="2">
        <v>1</v>
      </c>
      <c r="H1215" s="6">
        <v>28</v>
      </c>
      <c r="I1215" s="6">
        <f>VENTAS[[#This Row],[Cantidad]]*VENTAS[[#This Row],[Precio Venta]]</f>
        <v>28</v>
      </c>
      <c r="J1215" s="6">
        <f>IF(VENTAS[[#This Row],[Nombre del Gestor]]&gt;1,  VENTAS[[#This Row],[Total]]*10%, 0)</f>
        <v>2.8000000000000003</v>
      </c>
      <c r="K1215" s="6">
        <f>IFERROR(VLOOKUP(VENTAS[[#This Row],[Código del producto Vendido]],STOCK[],16,FALSE)*VENTAS[[#This Row],[Cantidad]] + VLOOKUP(VENTAS[[#This Row],[Código del producto Vendido]],STOCK[],19,FALSE)*VENTAS[[#This Row],[Cantidad]],VENTAS[[#This Row],[Total]])</f>
        <v>10.4</v>
      </c>
      <c r="L1215" s="6">
        <f>VENTAS[[#This Row],[Total]]-VENTAS[[#This Row],[Comisión 10%]]-VENTAS[[#This Row],[Costo SIN Comision]]</f>
        <v>14.799999999999999</v>
      </c>
      <c r="M1215" s="5"/>
    </row>
    <row r="1216" spans="1:13" ht="14" x14ac:dyDescent="0.15">
      <c r="A1216" s="22">
        <v>45518</v>
      </c>
      <c r="C1216" s="4" t="s">
        <v>2960</v>
      </c>
      <c r="D1216" s="4" t="s">
        <v>2045</v>
      </c>
      <c r="E1216" s="4" t="s">
        <v>2857</v>
      </c>
      <c r="F1216" s="2" t="str">
        <f>IFERROR(VLOOKUP(VENTAS[[#This Row],[Código del producto Vendido]],STOCK[],5,FALSE),"-")</f>
        <v>Bolso verano de rafia en bloque de color</v>
      </c>
      <c r="G1216" s="2">
        <v>1</v>
      </c>
      <c r="H1216" s="6">
        <v>20</v>
      </c>
      <c r="I1216" s="6">
        <f>VENTAS[[#This Row],[Cantidad]]*VENTAS[[#This Row],[Precio Venta]]</f>
        <v>20</v>
      </c>
      <c r="J1216" s="6">
        <f>IF(VENTAS[[#This Row],[Nombre del Gestor]]&gt;1,  VENTAS[[#This Row],[Total]]*10%, 0)</f>
        <v>2</v>
      </c>
      <c r="K1216" s="6">
        <f>IFERROR(VLOOKUP(VENTAS[[#This Row],[Código del producto Vendido]],STOCK[],16,FALSE)*VENTAS[[#This Row],[Cantidad]] + VLOOKUP(VENTAS[[#This Row],[Código del producto Vendido]],STOCK[],19,FALSE)*VENTAS[[#This Row],[Cantidad]],VENTAS[[#This Row],[Total]])</f>
        <v>5.96</v>
      </c>
      <c r="L1216" s="6">
        <f>VENTAS[[#This Row],[Total]]-VENTAS[[#This Row],[Comisión 10%]]-VENTAS[[#This Row],[Costo SIN Comision]]</f>
        <v>12.04</v>
      </c>
      <c r="M1216" s="5"/>
    </row>
    <row r="1217" spans="1:13" ht="14" x14ac:dyDescent="0.15">
      <c r="A1217" s="22">
        <v>45518</v>
      </c>
      <c r="C1217" s="4" t="s">
        <v>2960</v>
      </c>
      <c r="D1217" s="4" t="s">
        <v>2045</v>
      </c>
      <c r="E1217" s="4" t="s">
        <v>2843</v>
      </c>
      <c r="F1217" s="2" t="str">
        <f>IFERROR(VLOOKUP(VENTAS[[#This Row],[Código del producto Vendido]],STOCK[],5,FALSE),"-")</f>
        <v>Vestido blanco espalda cruzada</v>
      </c>
      <c r="G1217" s="2">
        <v>1</v>
      </c>
      <c r="H1217" s="6">
        <v>30</v>
      </c>
      <c r="I1217" s="6">
        <f>VENTAS[[#This Row],[Cantidad]]*VENTAS[[#This Row],[Precio Venta]]</f>
        <v>30</v>
      </c>
      <c r="J1217" s="6">
        <f>IF(VENTAS[[#This Row],[Nombre del Gestor]]&gt;1,  VENTAS[[#This Row],[Total]]*10%, 0)</f>
        <v>3</v>
      </c>
      <c r="K1217" s="6">
        <f>IFERROR(VLOOKUP(VENTAS[[#This Row],[Código del producto Vendido]],STOCK[],16,FALSE)*VENTAS[[#This Row],[Cantidad]] + VLOOKUP(VENTAS[[#This Row],[Código del producto Vendido]],STOCK[],19,FALSE)*VENTAS[[#This Row],[Cantidad]],VENTAS[[#This Row],[Total]])</f>
        <v>15.440000000000001</v>
      </c>
      <c r="L1217" s="6">
        <f>VENTAS[[#This Row],[Total]]-VENTAS[[#This Row],[Comisión 10%]]-VENTAS[[#This Row],[Costo SIN Comision]]</f>
        <v>11.559999999999999</v>
      </c>
      <c r="M1217" s="5"/>
    </row>
    <row r="1218" spans="1:13" ht="14" x14ac:dyDescent="0.15">
      <c r="A1218" s="22">
        <v>45518</v>
      </c>
      <c r="C1218" s="4" t="s">
        <v>2960</v>
      </c>
      <c r="D1218" s="4" t="s">
        <v>2045</v>
      </c>
      <c r="E1218" s="4" t="s">
        <v>2839</v>
      </c>
      <c r="F1218" s="2" t="str">
        <f>IFERROR(VLOOKUP(VENTAS[[#This Row],[Código del producto Vendido]],STOCK[],5,FALSE),"-")</f>
        <v>Vestido negro espalda cruzada</v>
      </c>
      <c r="G1218" s="2">
        <v>1</v>
      </c>
      <c r="H1218" s="6">
        <v>30</v>
      </c>
      <c r="I1218" s="6">
        <f>VENTAS[[#This Row],[Cantidad]]*VENTAS[[#This Row],[Precio Venta]]</f>
        <v>30</v>
      </c>
      <c r="J1218" s="6">
        <f>IF(VENTAS[[#This Row],[Nombre del Gestor]]&gt;1,  VENTAS[[#This Row],[Total]]*10%, 0)</f>
        <v>3</v>
      </c>
      <c r="K1218" s="6">
        <f>IFERROR(VLOOKUP(VENTAS[[#This Row],[Código del producto Vendido]],STOCK[],16,FALSE)*VENTAS[[#This Row],[Cantidad]] + VLOOKUP(VENTAS[[#This Row],[Código del producto Vendido]],STOCK[],19,FALSE)*VENTAS[[#This Row],[Cantidad]],VENTAS[[#This Row],[Total]])</f>
        <v>15.440000000000001</v>
      </c>
      <c r="L1218" s="6">
        <f>VENTAS[[#This Row],[Total]]-VENTAS[[#This Row],[Comisión 10%]]-VENTAS[[#This Row],[Costo SIN Comision]]</f>
        <v>11.559999999999999</v>
      </c>
      <c r="M1218" s="5"/>
    </row>
    <row r="1219" spans="1:13" ht="14" x14ac:dyDescent="0.15">
      <c r="A1219" s="22">
        <v>45518</v>
      </c>
      <c r="C1219" s="4" t="s">
        <v>2960</v>
      </c>
      <c r="D1219" s="4" t="s">
        <v>2045</v>
      </c>
      <c r="E1219" s="4" t="s">
        <v>2450</v>
      </c>
      <c r="F1219" s="2" t="str">
        <f>IFERROR(VLOOKUP(VENTAS[[#This Row],[Código del producto Vendido]],STOCK[],5,FALSE),"-")</f>
        <v>Vestido color block  bohemio</v>
      </c>
      <c r="G1219" s="2">
        <v>1</v>
      </c>
      <c r="H1219" s="6">
        <v>30</v>
      </c>
      <c r="I1219" s="6">
        <f>VENTAS[[#This Row],[Cantidad]]*VENTAS[[#This Row],[Precio Venta]]</f>
        <v>30</v>
      </c>
      <c r="J1219" s="6">
        <f>IF(VENTAS[[#This Row],[Nombre del Gestor]]&gt;1,  VENTAS[[#This Row],[Total]]*10%, 0)</f>
        <v>3</v>
      </c>
      <c r="K1219" s="6">
        <f>IFERROR(VLOOKUP(VENTAS[[#This Row],[Código del producto Vendido]],STOCK[],16,FALSE)*VENTAS[[#This Row],[Cantidad]] + VLOOKUP(VENTAS[[#This Row],[Código del producto Vendido]],STOCK[],19,FALSE)*VENTAS[[#This Row],[Cantidad]],VENTAS[[#This Row],[Total]])</f>
        <v>14.684374999999999</v>
      </c>
      <c r="L1219" s="6">
        <f>VENTAS[[#This Row],[Total]]-VENTAS[[#This Row],[Comisión 10%]]-VENTAS[[#This Row],[Costo SIN Comision]]</f>
        <v>12.315625000000001</v>
      </c>
      <c r="M1219" s="5"/>
    </row>
    <row r="1220" spans="1:13" ht="14" x14ac:dyDescent="0.15">
      <c r="A1220" s="22">
        <v>45518</v>
      </c>
      <c r="C1220" s="4" t="s">
        <v>2960</v>
      </c>
      <c r="D1220" s="4" t="s">
        <v>2045</v>
      </c>
      <c r="E1220" s="4" t="s">
        <v>2716</v>
      </c>
      <c r="F1220" s="2" t="str">
        <f>IFERROR(VLOOKUP(VENTAS[[#This Row],[Código del producto Vendido]],STOCK[],5,FALSE),"-")</f>
        <v>Sandalias prácticas Chunky Negras</v>
      </c>
      <c r="G1220" s="2">
        <v>1</v>
      </c>
      <c r="H1220" s="6">
        <v>35</v>
      </c>
      <c r="I1220" s="6">
        <f>VENTAS[[#This Row],[Cantidad]]*VENTAS[[#This Row],[Precio Venta]]</f>
        <v>35</v>
      </c>
      <c r="J1220" s="6">
        <f>IF(VENTAS[[#This Row],[Nombre del Gestor]]&gt;1,  VENTAS[[#This Row],[Total]]*10%, 0)</f>
        <v>3.5</v>
      </c>
      <c r="K1220" s="6">
        <f>IFERROR(VLOOKUP(VENTAS[[#This Row],[Código del producto Vendido]],STOCK[],16,FALSE)*VENTAS[[#This Row],[Cantidad]] + VLOOKUP(VENTAS[[#This Row],[Código del producto Vendido]],STOCK[],19,FALSE)*VENTAS[[#This Row],[Cantidad]],VENTAS[[#This Row],[Total]])</f>
        <v>21.97</v>
      </c>
      <c r="L1220" s="6">
        <f>VENTAS[[#This Row],[Total]]-VENTAS[[#This Row],[Comisión 10%]]-VENTAS[[#This Row],[Costo SIN Comision]]</f>
        <v>9.5300000000000011</v>
      </c>
      <c r="M1220" s="5"/>
    </row>
    <row r="1221" spans="1:13" ht="14" x14ac:dyDescent="0.15">
      <c r="A1221" s="22">
        <v>45518</v>
      </c>
      <c r="C1221" s="4" t="s">
        <v>2960</v>
      </c>
      <c r="D1221" s="4" t="s">
        <v>2045</v>
      </c>
      <c r="E1221" s="4" t="s">
        <v>2888</v>
      </c>
      <c r="F1221" s="2" t="str">
        <f>IFERROR(VLOOKUP(VENTAS[[#This Row],[Código del producto Vendido]],STOCK[],5,FALSE),"-")</f>
        <v>Top de punto y cuello elegante negro H&amp;M</v>
      </c>
      <c r="G1221" s="2">
        <v>1</v>
      </c>
      <c r="H1221" s="6">
        <v>20</v>
      </c>
      <c r="I1221" s="6">
        <f>VENTAS[[#This Row],[Cantidad]]*VENTAS[[#This Row],[Precio Venta]]</f>
        <v>20</v>
      </c>
      <c r="J1221" s="6">
        <f>IF(VENTAS[[#This Row],[Nombre del Gestor]]&gt;1,  VENTAS[[#This Row],[Total]]*10%, 0)</f>
        <v>2</v>
      </c>
      <c r="K1221" s="6">
        <f>IFERROR(VLOOKUP(VENTAS[[#This Row],[Código del producto Vendido]],STOCK[],16,FALSE)*VENTAS[[#This Row],[Cantidad]] + VLOOKUP(VENTAS[[#This Row],[Código del producto Vendido]],STOCK[],19,FALSE)*VENTAS[[#This Row],[Cantidad]],VENTAS[[#This Row],[Total]])</f>
        <v>10.96</v>
      </c>
      <c r="L1221" s="6">
        <f>VENTAS[[#This Row],[Total]]-VENTAS[[#This Row],[Comisión 10%]]-VENTAS[[#This Row],[Costo SIN Comision]]</f>
        <v>7.0399999999999991</v>
      </c>
      <c r="M1221" s="5"/>
    </row>
    <row r="1222" spans="1:13" ht="14" x14ac:dyDescent="0.15">
      <c r="A1222" s="22">
        <v>45518</v>
      </c>
      <c r="C1222" s="4" t="s">
        <v>2960</v>
      </c>
      <c r="D1222" s="4" t="s">
        <v>2045</v>
      </c>
      <c r="E1222" s="4" t="s">
        <v>2892</v>
      </c>
      <c r="F1222" s="2" t="str">
        <f>IFERROR(VLOOKUP(VENTAS[[#This Row],[Código del producto Vendido]],STOCK[],5,FALSE),"-")</f>
        <v>Top de punto y cuello elegante blanco H&amp;M</v>
      </c>
      <c r="G1222" s="2">
        <v>1</v>
      </c>
      <c r="H1222" s="6">
        <v>20</v>
      </c>
      <c r="I1222" s="6">
        <f>VENTAS[[#This Row],[Cantidad]]*VENTAS[[#This Row],[Precio Venta]]</f>
        <v>20</v>
      </c>
      <c r="J1222" s="6">
        <f>IF(VENTAS[[#This Row],[Nombre del Gestor]]&gt;1,  VENTAS[[#This Row],[Total]]*10%, 0)</f>
        <v>2</v>
      </c>
      <c r="K1222" s="6">
        <f>IFERROR(VLOOKUP(VENTAS[[#This Row],[Código del producto Vendido]],STOCK[],16,FALSE)*VENTAS[[#This Row],[Cantidad]] + VLOOKUP(VENTAS[[#This Row],[Código del producto Vendido]],STOCK[],19,FALSE)*VENTAS[[#This Row],[Cantidad]],VENTAS[[#This Row],[Total]])</f>
        <v>10.96</v>
      </c>
      <c r="L1222" s="6">
        <f>VENTAS[[#This Row],[Total]]-VENTAS[[#This Row],[Comisión 10%]]-VENTAS[[#This Row],[Costo SIN Comision]]</f>
        <v>7.0399999999999991</v>
      </c>
      <c r="M1222" s="5"/>
    </row>
    <row r="1223" spans="1:13" ht="14" x14ac:dyDescent="0.15">
      <c r="A1223" s="22">
        <v>45518</v>
      </c>
      <c r="C1223" s="4" t="s">
        <v>2962</v>
      </c>
      <c r="D1223" s="4"/>
      <c r="E1223" s="4" t="s">
        <v>2893</v>
      </c>
      <c r="F1223" s="2" t="str">
        <f>IFERROR(VLOOKUP(VENTAS[[#This Row],[Código del producto Vendido]],STOCK[],5,FALSE),"-")</f>
        <v>Top de punto y cuello elegante blanco H&amp;M</v>
      </c>
      <c r="G1223" s="2">
        <v>1</v>
      </c>
      <c r="H1223" s="6">
        <v>0</v>
      </c>
      <c r="I1223" s="6">
        <f>VENTAS[[#This Row],[Cantidad]]*VENTAS[[#This Row],[Precio Venta]]</f>
        <v>0</v>
      </c>
      <c r="J1223" s="6">
        <f>IF(VENTAS[[#This Row],[Nombre del Gestor]]&gt;1,  VENTAS[[#This Row],[Total]]*10%, 0)</f>
        <v>0</v>
      </c>
      <c r="K1223" s="6">
        <f>IFERROR(VLOOKUP(VENTAS[[#This Row],[Código del producto Vendido]],STOCK[],16,FALSE)*VENTAS[[#This Row],[Cantidad]] + VLOOKUP(VENTAS[[#This Row],[Código del producto Vendido]],STOCK[],19,FALSE)*VENTAS[[#This Row],[Cantidad]],VENTAS[[#This Row],[Total]])</f>
        <v>10.96</v>
      </c>
      <c r="L1223" s="6">
        <f>VENTAS[[#This Row],[Total]]-VENTAS[[#This Row],[Comisión 10%]]-VENTAS[[#This Row],[Costo SIN Comision]]</f>
        <v>-10.96</v>
      </c>
      <c r="M1223" s="5"/>
    </row>
    <row r="1224" spans="1:13" ht="14" x14ac:dyDescent="0.15">
      <c r="A1224" s="22">
        <v>45512</v>
      </c>
      <c r="C1224" s="4" t="s">
        <v>2964</v>
      </c>
      <c r="D1224" s="4" t="s">
        <v>2708</v>
      </c>
      <c r="E1224" s="4" t="s">
        <v>2723</v>
      </c>
      <c r="F1224" s="2" t="str">
        <f>IFERROR(VLOOKUP(VENTAS[[#This Row],[Código del producto Vendido]],STOCK[],5,FALSE),"-")</f>
        <v>Sandalias de plataforma en bloque de color</v>
      </c>
      <c r="G1224" s="2">
        <v>1</v>
      </c>
      <c r="H1224" s="6">
        <v>35</v>
      </c>
      <c r="I1224" s="6">
        <f>VENTAS[[#This Row],[Cantidad]]*VENTAS[[#This Row],[Precio Venta]]</f>
        <v>35</v>
      </c>
      <c r="J1224" s="6">
        <f>IF(VENTAS[[#This Row],[Nombre del Gestor]]&gt;1,  VENTAS[[#This Row],[Total]]*10%, 0)</f>
        <v>3.5</v>
      </c>
      <c r="K1224" s="6">
        <f>IFERROR(VLOOKUP(VENTAS[[#This Row],[Código del producto Vendido]],STOCK[],16,FALSE)*VENTAS[[#This Row],[Cantidad]] + VLOOKUP(VENTAS[[#This Row],[Código del producto Vendido]],STOCK[],19,FALSE)*VENTAS[[#This Row],[Cantidad]],VENTAS[[#This Row],[Total]])</f>
        <v>21.97</v>
      </c>
      <c r="L1224" s="6">
        <f>VENTAS[[#This Row],[Total]]-VENTAS[[#This Row],[Comisión 10%]]-VENTAS[[#This Row],[Costo SIN Comision]]</f>
        <v>9.5300000000000011</v>
      </c>
      <c r="M1224" s="5"/>
    </row>
    <row r="1225" spans="1:13" ht="14" x14ac:dyDescent="0.15">
      <c r="A1225" s="22">
        <v>45518</v>
      </c>
      <c r="C1225" s="4" t="s">
        <v>2946</v>
      </c>
      <c r="D1225" s="4" t="s">
        <v>2708</v>
      </c>
      <c r="E1225" s="4" t="s">
        <v>2766</v>
      </c>
      <c r="F1225" s="2" t="str">
        <f>IFERROR(VLOOKUP(VENTAS[[#This Row],[Código del producto Vendido]],STOCK[],5,FALSE),"-")</f>
        <v>Bolso de playa con diseño de rayas tamaño mediano</v>
      </c>
      <c r="G1225" s="2">
        <v>1</v>
      </c>
      <c r="H1225" s="6">
        <v>22</v>
      </c>
      <c r="I1225" s="6">
        <f>VENTAS[[#This Row],[Cantidad]]*VENTAS[[#This Row],[Precio Venta]]</f>
        <v>22</v>
      </c>
      <c r="J1225" s="6">
        <f>IF(VENTAS[[#This Row],[Nombre del Gestor]]&gt;1,  VENTAS[[#This Row],[Total]]*10%, 0)</f>
        <v>2.2000000000000002</v>
      </c>
      <c r="K1225" s="6">
        <f>IFERROR(VLOOKUP(VENTAS[[#This Row],[Código del producto Vendido]],STOCK[],16,FALSE)*VENTAS[[#This Row],[Cantidad]] + VLOOKUP(VENTAS[[#This Row],[Código del producto Vendido]],STOCK[],19,FALSE)*VENTAS[[#This Row],[Cantidad]],VENTAS[[#This Row],[Total]])</f>
        <v>11.3</v>
      </c>
      <c r="L1225" s="6">
        <f>VENTAS[[#This Row],[Total]]-VENTAS[[#This Row],[Comisión 10%]]-VENTAS[[#This Row],[Costo SIN Comision]]</f>
        <v>8.5</v>
      </c>
      <c r="M1225" s="5"/>
    </row>
    <row r="1226" spans="1:13" ht="14" x14ac:dyDescent="0.15">
      <c r="A1226" s="22">
        <v>45520</v>
      </c>
      <c r="C1226" s="4" t="s">
        <v>2965</v>
      </c>
      <c r="D1226" s="4" t="s">
        <v>2708</v>
      </c>
      <c r="E1226" s="4" t="s">
        <v>2793</v>
      </c>
      <c r="F1226" s="2" t="str">
        <f>IFERROR(VLOOKUP(VENTAS[[#This Row],[Código del producto Vendido]],STOCK[],5,FALSE),"-")</f>
        <v>Blusa de lazos color negro</v>
      </c>
      <c r="G1226" s="2">
        <v>1</v>
      </c>
      <c r="H1226" s="6">
        <v>18</v>
      </c>
      <c r="I1226" s="6">
        <f>VENTAS[[#This Row],[Cantidad]]*VENTAS[[#This Row],[Precio Venta]]</f>
        <v>18</v>
      </c>
      <c r="J1226" s="6">
        <f>IF(VENTAS[[#This Row],[Nombre del Gestor]]&gt;1,  VENTAS[[#This Row],[Total]]*10%, 0)</f>
        <v>1.8</v>
      </c>
      <c r="K1226" s="6">
        <f>IFERROR(VLOOKUP(VENTAS[[#This Row],[Código del producto Vendido]],STOCK[],16,FALSE)*VENTAS[[#This Row],[Cantidad]] + VLOOKUP(VENTAS[[#This Row],[Código del producto Vendido]],STOCK[],19,FALSE)*VENTAS[[#This Row],[Cantidad]],VENTAS[[#This Row],[Total]])</f>
        <v>10.220000000000001</v>
      </c>
      <c r="L1226" s="6">
        <f>VENTAS[[#This Row],[Total]]-VENTAS[[#This Row],[Comisión 10%]]-VENTAS[[#This Row],[Costo SIN Comision]]</f>
        <v>5.9799999999999986</v>
      </c>
      <c r="M1226" s="5"/>
    </row>
    <row r="1227" spans="1:13" ht="14" x14ac:dyDescent="0.15">
      <c r="A1227" s="22">
        <v>45520</v>
      </c>
      <c r="C1227" s="4" t="s">
        <v>2966</v>
      </c>
      <c r="D1227" s="4" t="s">
        <v>2708</v>
      </c>
      <c r="E1227" s="4" t="s">
        <v>2724</v>
      </c>
      <c r="F1227" s="2" t="str">
        <f>IFERROR(VLOOKUP(VENTAS[[#This Row],[Código del producto Vendido]],STOCK[],5,FALSE),"-")</f>
        <v>Sandalias de plataforma en bloque de color</v>
      </c>
      <c r="G1227" s="2">
        <v>1</v>
      </c>
      <c r="H1227" s="6">
        <v>35</v>
      </c>
      <c r="I1227" s="6">
        <f>VENTAS[[#This Row],[Cantidad]]*VENTAS[[#This Row],[Precio Venta]]</f>
        <v>35</v>
      </c>
      <c r="J1227" s="6">
        <f>IF(VENTAS[[#This Row],[Nombre del Gestor]]&gt;1,  VENTAS[[#This Row],[Total]]*10%, 0)</f>
        <v>3.5</v>
      </c>
      <c r="K1227" s="6">
        <f>IFERROR(VLOOKUP(VENTAS[[#This Row],[Código del producto Vendido]],STOCK[],16,FALSE)*VENTAS[[#This Row],[Cantidad]] + VLOOKUP(VENTAS[[#This Row],[Código del producto Vendido]],STOCK[],19,FALSE)*VENTAS[[#This Row],[Cantidad]],VENTAS[[#This Row],[Total]])</f>
        <v>21.97</v>
      </c>
      <c r="L1227" s="6">
        <f>VENTAS[[#This Row],[Total]]-VENTAS[[#This Row],[Comisión 10%]]-VENTAS[[#This Row],[Costo SIN Comision]]</f>
        <v>9.5300000000000011</v>
      </c>
      <c r="M1227" s="5"/>
    </row>
    <row r="1228" spans="1:13" ht="14" x14ac:dyDescent="0.15">
      <c r="A1228" s="22">
        <v>45520</v>
      </c>
      <c r="C1228" s="4" t="s">
        <v>2967</v>
      </c>
      <c r="D1228" s="4" t="s">
        <v>2708</v>
      </c>
      <c r="E1228" s="4" t="s">
        <v>2922</v>
      </c>
      <c r="F1228" s="2" t="str">
        <f>IFERROR(VLOOKUP(VENTAS[[#This Row],[Código del producto Vendido]],STOCK[],5,FALSE),"-")</f>
        <v>Traje de baño clásico en bloque de color de talle alto</v>
      </c>
      <c r="G1228" s="2">
        <v>1</v>
      </c>
      <c r="H1228" s="6">
        <v>28</v>
      </c>
      <c r="I1228" s="6">
        <f>VENTAS[[#This Row],[Cantidad]]*VENTAS[[#This Row],[Precio Venta]]</f>
        <v>28</v>
      </c>
      <c r="J1228" s="6">
        <f>IF(VENTAS[[#This Row],[Nombre del Gestor]]&gt;1,  VENTAS[[#This Row],[Total]]*10%, 0)</f>
        <v>2.8000000000000003</v>
      </c>
      <c r="K1228" s="6">
        <f>IFERROR(VLOOKUP(VENTAS[[#This Row],[Código del producto Vendido]],STOCK[],16,FALSE)*VENTAS[[#This Row],[Cantidad]] + VLOOKUP(VENTAS[[#This Row],[Código del producto Vendido]],STOCK[],19,FALSE)*VENTAS[[#This Row],[Cantidad]],VENTAS[[#This Row],[Total]])</f>
        <v>10.4</v>
      </c>
      <c r="L1228" s="6">
        <f>VENTAS[[#This Row],[Total]]-VENTAS[[#This Row],[Comisión 10%]]-VENTAS[[#This Row],[Costo SIN Comision]]</f>
        <v>14.799999999999999</v>
      </c>
      <c r="M1228" s="5"/>
    </row>
    <row r="1229" spans="1:13" ht="14" x14ac:dyDescent="0.15">
      <c r="A1229" s="22">
        <v>45521</v>
      </c>
      <c r="C1229" s="4" t="s">
        <v>2917</v>
      </c>
      <c r="D1229" s="4" t="s">
        <v>2708</v>
      </c>
      <c r="E1229" s="4" t="s">
        <v>1822</v>
      </c>
      <c r="F1229" s="2" t="str">
        <f>IFERROR(VLOOKUP(VENTAS[[#This Row],[Código del producto Vendido]],STOCK[],5,FALSE),"-")</f>
        <v xml:space="preserve">Maxi Vestido Bodycon </v>
      </c>
      <c r="G1229" s="2">
        <v>1</v>
      </c>
      <c r="H1229" s="6">
        <v>20</v>
      </c>
      <c r="I1229" s="6">
        <f>VENTAS[[#This Row],[Cantidad]]*VENTAS[[#This Row],[Precio Venta]]</f>
        <v>20</v>
      </c>
      <c r="J1229" s="6">
        <f>IF(VENTAS[[#This Row],[Nombre del Gestor]]&gt;1,  VENTAS[[#This Row],[Total]]*10%, 0)</f>
        <v>2</v>
      </c>
      <c r="K1229" s="6">
        <f>IFERROR(VLOOKUP(VENTAS[[#This Row],[Código del producto Vendido]],STOCK[],16,FALSE)*VENTAS[[#This Row],[Cantidad]] + VLOOKUP(VENTAS[[#This Row],[Código del producto Vendido]],STOCK[],19,FALSE)*VENTAS[[#This Row],[Cantidad]],VENTAS[[#This Row],[Total]])</f>
        <v>11.790000000000001</v>
      </c>
      <c r="L1229" s="6">
        <f>VENTAS[[#This Row],[Total]]-VENTAS[[#This Row],[Comisión 10%]]-VENTAS[[#This Row],[Costo SIN Comision]]</f>
        <v>6.2099999999999991</v>
      </c>
      <c r="M1229" s="5"/>
    </row>
    <row r="1230" spans="1:13" ht="14" x14ac:dyDescent="0.15">
      <c r="A1230" s="22">
        <v>45521</v>
      </c>
      <c r="C1230" s="4" t="s">
        <v>2917</v>
      </c>
      <c r="D1230" s="4" t="s">
        <v>2708</v>
      </c>
      <c r="E1230" s="4" t="s">
        <v>915</v>
      </c>
      <c r="F1230" s="2" t="str">
        <f>IFERROR(VLOOKUP(VENTAS[[#This Row],[Código del producto Vendido]],STOCK[],5,FALSE),"-")</f>
        <v>Falda plisada</v>
      </c>
      <c r="G1230" s="2">
        <v>1</v>
      </c>
      <c r="H1230" s="6">
        <v>25</v>
      </c>
      <c r="I1230" s="6">
        <f>VENTAS[[#This Row],[Cantidad]]*VENTAS[[#This Row],[Precio Venta]]</f>
        <v>25</v>
      </c>
      <c r="J1230" s="6">
        <f>IF(VENTAS[[#This Row],[Nombre del Gestor]]&gt;1,  VENTAS[[#This Row],[Total]]*10%, 0)</f>
        <v>2.5</v>
      </c>
      <c r="K1230" s="6">
        <f>IFERROR(VLOOKUP(VENTAS[[#This Row],[Código del producto Vendido]],STOCK[],16,FALSE)*VENTAS[[#This Row],[Cantidad]] + VLOOKUP(VENTAS[[#This Row],[Código del producto Vendido]],STOCK[],19,FALSE)*VENTAS[[#This Row],[Cantidad]],VENTAS[[#This Row],[Total]])</f>
        <v>14.625</v>
      </c>
      <c r="L1230" s="6">
        <f>VENTAS[[#This Row],[Total]]-VENTAS[[#This Row],[Comisión 10%]]-VENTAS[[#This Row],[Costo SIN Comision]]</f>
        <v>7.875</v>
      </c>
      <c r="M1230" s="5"/>
    </row>
    <row r="1231" spans="1:13" ht="14" x14ac:dyDescent="0.15">
      <c r="A1231" s="22">
        <v>45528</v>
      </c>
      <c r="C1231" s="4" t="s">
        <v>2968</v>
      </c>
      <c r="D1231" s="4" t="s">
        <v>2708</v>
      </c>
      <c r="E1231" s="4" t="s">
        <v>953</v>
      </c>
      <c r="F1231" s="2" t="str">
        <f>IFERROR(VLOOKUP(VENTAS[[#This Row],[Código del producto Vendido]],STOCK[],5,FALSE),"-")</f>
        <v>Blusa elegante de cuello negro</v>
      </c>
      <c r="G1231" s="2">
        <v>1</v>
      </c>
      <c r="H1231" s="6">
        <v>15</v>
      </c>
      <c r="I1231" s="6">
        <f>VENTAS[[#This Row],[Cantidad]]*VENTAS[[#This Row],[Precio Venta]]</f>
        <v>15</v>
      </c>
      <c r="J1231" s="6">
        <f>IF(VENTAS[[#This Row],[Nombre del Gestor]]&gt;1,  VENTAS[[#This Row],[Total]]*10%, 0)</f>
        <v>1.5</v>
      </c>
      <c r="K1231" s="6">
        <f>IFERROR(VLOOKUP(VENTAS[[#This Row],[Código del producto Vendido]],STOCK[],16,FALSE)*VENTAS[[#This Row],[Cantidad]] + VLOOKUP(VENTAS[[#This Row],[Código del producto Vendido]],STOCK[],19,FALSE)*VENTAS[[#This Row],[Cantidad]],VENTAS[[#This Row],[Total]])</f>
        <v>12.094117647058823</v>
      </c>
      <c r="L1231" s="6">
        <f>VENTAS[[#This Row],[Total]]-VENTAS[[#This Row],[Comisión 10%]]-VENTAS[[#This Row],[Costo SIN Comision]]</f>
        <v>1.4058823529411768</v>
      </c>
      <c r="M1231" s="5"/>
    </row>
    <row r="1232" spans="1:13" ht="14" x14ac:dyDescent="0.15">
      <c r="A1232" s="22">
        <v>45528</v>
      </c>
      <c r="C1232" s="4" t="s">
        <v>2968</v>
      </c>
      <c r="D1232" s="4" t="s">
        <v>2708</v>
      </c>
      <c r="E1232" s="4" t="s">
        <v>598</v>
      </c>
      <c r="F1232" s="2" t="str">
        <f>IFERROR(VLOOKUP(VENTAS[[#This Row],[Código del producto Vendido]],STOCK[],5,FALSE),"-")</f>
        <v>Blusa espalda cruzada color rosa</v>
      </c>
      <c r="G1232" s="2">
        <v>1</v>
      </c>
      <c r="H1232" s="6">
        <v>12</v>
      </c>
      <c r="I1232" s="6">
        <f>VENTAS[[#This Row],[Cantidad]]*VENTAS[[#This Row],[Precio Venta]]</f>
        <v>12</v>
      </c>
      <c r="J1232" s="6">
        <f>IF(VENTAS[[#This Row],[Nombre del Gestor]]&gt;1,  VENTAS[[#This Row],[Total]]*10%, 0)</f>
        <v>1.2000000000000002</v>
      </c>
      <c r="K1232" s="6">
        <f>IFERROR(VLOOKUP(VENTAS[[#This Row],[Código del producto Vendido]],STOCK[],16,FALSE)*VENTAS[[#This Row],[Cantidad]] + VLOOKUP(VENTAS[[#This Row],[Código del producto Vendido]],STOCK[],19,FALSE)*VENTAS[[#This Row],[Cantidad]],VENTAS[[#This Row],[Total]])</f>
        <v>8.6577777777777776</v>
      </c>
      <c r="L1232" s="6">
        <f>VENTAS[[#This Row],[Total]]-VENTAS[[#This Row],[Comisión 10%]]-VENTAS[[#This Row],[Costo SIN Comision]]</f>
        <v>2.1422222222222231</v>
      </c>
      <c r="M1232" s="5"/>
    </row>
    <row r="1233" spans="1:13" ht="14" x14ac:dyDescent="0.15">
      <c r="A1233" s="22">
        <v>45528</v>
      </c>
      <c r="C1233" s="4" t="s">
        <v>2969</v>
      </c>
      <c r="D1233" s="4" t="s">
        <v>2045</v>
      </c>
      <c r="E1233" s="4" t="s">
        <v>861</v>
      </c>
      <c r="F1233" s="2" t="str">
        <f>IFERROR(VLOOKUP(VENTAS[[#This Row],[Código del producto Vendido]],STOCK[],5,FALSE),"-")</f>
        <v>Bañador de pierna alta</v>
      </c>
      <c r="G1233" s="2">
        <v>1</v>
      </c>
      <c r="H1233" s="6">
        <v>25</v>
      </c>
      <c r="I1233" s="6">
        <f>VENTAS[[#This Row],[Cantidad]]*VENTAS[[#This Row],[Precio Venta]]</f>
        <v>25</v>
      </c>
      <c r="J1233" s="6">
        <f>IF(VENTAS[[#This Row],[Nombre del Gestor]]&gt;1,  VENTAS[[#This Row],[Total]]*10%, 0)</f>
        <v>2.5</v>
      </c>
      <c r="K1233" s="6">
        <f>IFERROR(VLOOKUP(VENTAS[[#This Row],[Código del producto Vendido]],STOCK[],16,FALSE)*VENTAS[[#This Row],[Cantidad]] + VLOOKUP(VENTAS[[#This Row],[Código del producto Vendido]],STOCK[],19,FALSE)*VENTAS[[#This Row],[Cantidad]],VENTAS[[#This Row],[Total]])</f>
        <v>15.893181818181816</v>
      </c>
      <c r="L1233" s="6">
        <f>VENTAS[[#This Row],[Total]]-VENTAS[[#This Row],[Comisión 10%]]-VENTAS[[#This Row],[Costo SIN Comision]]</f>
        <v>6.6068181818181841</v>
      </c>
      <c r="M1233" s="5"/>
    </row>
    <row r="1234" spans="1:13" ht="14" x14ac:dyDescent="0.15">
      <c r="A1234" s="22">
        <v>45527</v>
      </c>
      <c r="C1234" s="4" t="s">
        <v>2970</v>
      </c>
      <c r="D1234" s="4"/>
      <c r="E1234" s="4" t="s">
        <v>947</v>
      </c>
      <c r="F1234" s="2" t="str">
        <f>IFERROR(VLOOKUP(VENTAS[[#This Row],[Código del producto Vendido]],STOCK[],5,FALSE),"-")</f>
        <v xml:space="preserve">Set de lencería </v>
      </c>
      <c r="G1234" s="2">
        <v>1</v>
      </c>
      <c r="H1234" s="6">
        <v>0</v>
      </c>
      <c r="I1234" s="6">
        <f>VENTAS[[#This Row],[Cantidad]]*VENTAS[[#This Row],[Precio Venta]]</f>
        <v>0</v>
      </c>
      <c r="J1234" s="6">
        <f>IF(VENTAS[[#This Row],[Nombre del Gestor]]&gt;1,  VENTAS[[#This Row],[Total]]*10%, 0)</f>
        <v>0</v>
      </c>
      <c r="K1234" s="6">
        <f>IFERROR(VLOOKUP(VENTAS[[#This Row],[Código del producto Vendido]],STOCK[],16,FALSE)*VENTAS[[#This Row],[Cantidad]] + VLOOKUP(VENTAS[[#This Row],[Código del producto Vendido]],STOCK[],19,FALSE)*VENTAS[[#This Row],[Cantidad]],VENTAS[[#This Row],[Total]])</f>
        <v>6.430147058823529</v>
      </c>
      <c r="L1234" s="6">
        <f>VENTAS[[#This Row],[Total]]-VENTAS[[#This Row],[Comisión 10%]]-VENTAS[[#This Row],[Costo SIN Comision]]</f>
        <v>-6.430147058823529</v>
      </c>
      <c r="M1234" s="5"/>
    </row>
    <row r="1235" spans="1:13" ht="14" x14ac:dyDescent="0.15">
      <c r="A1235" s="22">
        <v>45527</v>
      </c>
      <c r="C1235" s="4" t="s">
        <v>1802</v>
      </c>
      <c r="D1235" s="4"/>
      <c r="E1235" s="4" t="s">
        <v>1054</v>
      </c>
      <c r="F1235" s="2" t="str">
        <f>IFERROR(VLOOKUP(VENTAS[[#This Row],[Código del producto Vendido]],STOCK[],5,FALSE),"-")</f>
        <v xml:space="preserve">Short elegante de pierna ancha con doblez </v>
      </c>
      <c r="G1235" s="2">
        <v>1</v>
      </c>
      <c r="H1235" s="6">
        <v>15</v>
      </c>
      <c r="I1235" s="6">
        <f>VENTAS[[#This Row],[Cantidad]]*VENTAS[[#This Row],[Precio Venta]]</f>
        <v>15</v>
      </c>
      <c r="J1235" s="6">
        <f>IF(VENTAS[[#This Row],[Nombre del Gestor]]&gt;1,  VENTAS[[#This Row],[Total]]*10%, 0)</f>
        <v>0</v>
      </c>
      <c r="K1235" s="6">
        <f>IFERROR(VLOOKUP(VENTAS[[#This Row],[Código del producto Vendido]],STOCK[],16,FALSE)*VENTAS[[#This Row],[Cantidad]] + VLOOKUP(VENTAS[[#This Row],[Código del producto Vendido]],STOCK[],19,FALSE)*VENTAS[[#This Row],[Cantidad]],VENTAS[[#This Row],[Total]])</f>
        <v>14.37</v>
      </c>
      <c r="L1235" s="6">
        <f>VENTAS[[#This Row],[Total]]-VENTAS[[#This Row],[Comisión 10%]]-VENTAS[[#This Row],[Costo SIN Comision]]</f>
        <v>0.63000000000000078</v>
      </c>
      <c r="M1235" s="5"/>
    </row>
    <row r="1236" spans="1:13" ht="14" x14ac:dyDescent="0.15">
      <c r="A1236" s="22">
        <v>45527</v>
      </c>
      <c r="C1236" s="4" t="s">
        <v>2971</v>
      </c>
      <c r="D1236" s="4"/>
      <c r="E1236" s="4" t="s">
        <v>1304</v>
      </c>
      <c r="F1236" s="2" t="str">
        <f>IFERROR(VLOOKUP(VENTAS[[#This Row],[Código del producto Vendido]],STOCK[],5,FALSE),"-")</f>
        <v>Bermuda negra denim</v>
      </c>
      <c r="G1236" s="2">
        <v>1</v>
      </c>
      <c r="H1236" s="6">
        <v>20</v>
      </c>
      <c r="I1236" s="6">
        <f>VENTAS[[#This Row],[Cantidad]]*VENTAS[[#This Row],[Precio Venta]]</f>
        <v>20</v>
      </c>
      <c r="J1236" s="6">
        <f>IF(VENTAS[[#This Row],[Nombre del Gestor]]&gt;1,  VENTAS[[#This Row],[Total]]*10%, 0)</f>
        <v>0</v>
      </c>
      <c r="K1236" s="6">
        <f>IFERROR(VLOOKUP(VENTAS[[#This Row],[Código del producto Vendido]],STOCK[],16,FALSE)*VENTAS[[#This Row],[Cantidad]] + VLOOKUP(VENTAS[[#This Row],[Código del producto Vendido]],STOCK[],19,FALSE)*VENTAS[[#This Row],[Cantidad]],VENTAS[[#This Row],[Total]])</f>
        <v>17</v>
      </c>
      <c r="L1236" s="6">
        <f>VENTAS[[#This Row],[Total]]-VENTAS[[#This Row],[Comisión 10%]]-VENTAS[[#This Row],[Costo SIN Comision]]</f>
        <v>3</v>
      </c>
      <c r="M1236" s="5"/>
    </row>
    <row r="1237" spans="1:13" ht="14" x14ac:dyDescent="0.15">
      <c r="A1237" s="22">
        <v>45527</v>
      </c>
      <c r="C1237" s="4"/>
      <c r="D1237" s="4" t="s">
        <v>1490</v>
      </c>
      <c r="E1237" s="4" t="s">
        <v>1328</v>
      </c>
      <c r="F1237" s="2" t="str">
        <f>IFERROR(VLOOKUP(VENTAS[[#This Row],[Código del producto Vendido]],STOCK[],5,FALSE),"-")</f>
        <v>Pullover Dazy cuello redondo Negro</v>
      </c>
      <c r="G1237" s="2">
        <v>1</v>
      </c>
      <c r="H1237" s="6">
        <v>13</v>
      </c>
      <c r="I1237" s="6">
        <f>VENTAS[[#This Row],[Cantidad]]*VENTAS[[#This Row],[Precio Venta]]</f>
        <v>13</v>
      </c>
      <c r="J1237" s="6">
        <f>IF(VENTAS[[#This Row],[Nombre del Gestor]]&gt;1,  VENTAS[[#This Row],[Total]]*10%, 0)</f>
        <v>1.3</v>
      </c>
      <c r="K1237" s="6">
        <f>IFERROR(VLOOKUP(VENTAS[[#This Row],[Código del producto Vendido]],STOCK[],16,FALSE)*VENTAS[[#This Row],[Cantidad]] + VLOOKUP(VENTAS[[#This Row],[Código del producto Vendido]],STOCK[],19,FALSE)*VENTAS[[#This Row],[Cantidad]],VENTAS[[#This Row],[Total]])</f>
        <v>7.5</v>
      </c>
      <c r="L1237" s="6">
        <f>VENTAS[[#This Row],[Total]]-VENTAS[[#This Row],[Comisión 10%]]-VENTAS[[#This Row],[Costo SIN Comision]]</f>
        <v>4.1999999999999993</v>
      </c>
      <c r="M1237" s="5"/>
    </row>
    <row r="1238" spans="1:13" ht="14" x14ac:dyDescent="0.15">
      <c r="A1238" s="22">
        <v>45527</v>
      </c>
      <c r="C1238" s="4" t="s">
        <v>2754</v>
      </c>
      <c r="D1238" s="4"/>
      <c r="E1238" s="4" t="s">
        <v>1718</v>
      </c>
      <c r="F1238" s="2" t="str">
        <f>IFERROR(VLOOKUP(VENTAS[[#This Row],[Código del producto Vendido]],STOCK[],5,FALSE),"-")</f>
        <v xml:space="preserve">Vestido chaleco blazer </v>
      </c>
      <c r="G1238" s="2">
        <v>1</v>
      </c>
      <c r="H1238" s="6">
        <v>35</v>
      </c>
      <c r="I1238" s="6">
        <f>VENTAS[[#This Row],[Cantidad]]*VENTAS[[#This Row],[Precio Venta]]</f>
        <v>35</v>
      </c>
      <c r="J1238" s="6">
        <f>IF(VENTAS[[#This Row],[Nombre del Gestor]]&gt;1,  VENTAS[[#This Row],[Total]]*10%, 0)</f>
        <v>0</v>
      </c>
      <c r="K1238" s="6">
        <f>IFERROR(VLOOKUP(VENTAS[[#This Row],[Código del producto Vendido]],STOCK[],16,FALSE)*VENTAS[[#This Row],[Cantidad]] + VLOOKUP(VENTAS[[#This Row],[Código del producto Vendido]],STOCK[],19,FALSE)*VENTAS[[#This Row],[Cantidad]],VENTAS[[#This Row],[Total]])</f>
        <v>22.941176470588236</v>
      </c>
      <c r="L1238" s="6">
        <f>VENTAS[[#This Row],[Total]]-VENTAS[[#This Row],[Comisión 10%]]-VENTAS[[#This Row],[Costo SIN Comision]]</f>
        <v>12.058823529411764</v>
      </c>
      <c r="M1238" s="5"/>
    </row>
    <row r="1239" spans="1:13" ht="14" x14ac:dyDescent="0.15">
      <c r="A1239" s="22">
        <v>45508</v>
      </c>
      <c r="C1239" s="4" t="s">
        <v>2973</v>
      </c>
      <c r="D1239" s="4" t="s">
        <v>2599</v>
      </c>
      <c r="E1239" s="4" t="s">
        <v>1738</v>
      </c>
      <c r="F1239" s="2" t="str">
        <f>IFERROR(VLOOKUP(VENTAS[[#This Row],[Código del producto Vendido]],STOCK[],5,FALSE),"-")</f>
        <v>Zapatillas blanco casual</v>
      </c>
      <c r="G1239" s="2">
        <v>1</v>
      </c>
      <c r="H1239" s="6">
        <v>32</v>
      </c>
      <c r="I1239" s="6">
        <f>VENTAS[[#This Row],[Cantidad]]*VENTAS[[#This Row],[Precio Venta]]</f>
        <v>32</v>
      </c>
      <c r="J1239" s="6">
        <f>IF(VENTAS[[#This Row],[Nombre del Gestor]]&gt;1,  VENTAS[[#This Row],[Total]]*10%, 0)</f>
        <v>3.2</v>
      </c>
      <c r="K1239" s="6">
        <f>IFERROR(VLOOKUP(VENTAS[[#This Row],[Código del producto Vendido]],STOCK[],16,FALSE)*VENTAS[[#This Row],[Cantidad]] + VLOOKUP(VENTAS[[#This Row],[Código del producto Vendido]],STOCK[],19,FALSE)*VENTAS[[#This Row],[Cantidad]],VENTAS[[#This Row],[Total]])</f>
        <v>24.470588235294116</v>
      </c>
      <c r="L1239" s="6">
        <f>VENTAS[[#This Row],[Total]]-VENTAS[[#This Row],[Comisión 10%]]-VENTAS[[#This Row],[Costo SIN Comision]]</f>
        <v>4.3294117647058847</v>
      </c>
      <c r="M1239" s="5"/>
    </row>
    <row r="1240" spans="1:13" ht="14" x14ac:dyDescent="0.15">
      <c r="A1240" s="22">
        <v>45508</v>
      </c>
      <c r="C1240" s="4" t="s">
        <v>2974</v>
      </c>
      <c r="D1240" s="4" t="s">
        <v>2599</v>
      </c>
      <c r="E1240" s="4" t="s">
        <v>2710</v>
      </c>
      <c r="F1240" s="2" t="str">
        <f>IFERROR(VLOOKUP(VENTAS[[#This Row],[Código del producto Vendido]],STOCK[],5,FALSE),"-")</f>
        <v>Sandalias carmelitas de moda con correa de velcro</v>
      </c>
      <c r="G1240" s="2">
        <v>1</v>
      </c>
      <c r="H1240" s="6">
        <v>35</v>
      </c>
      <c r="I1240" s="6">
        <f>VENTAS[[#This Row],[Cantidad]]*VENTAS[[#This Row],[Precio Venta]]</f>
        <v>35</v>
      </c>
      <c r="J1240" s="6">
        <f>IF(VENTAS[[#This Row],[Nombre del Gestor]]&gt;1,  VENTAS[[#This Row],[Total]]*10%, 0)</f>
        <v>3.5</v>
      </c>
      <c r="K1240" s="6">
        <f>IFERROR(VLOOKUP(VENTAS[[#This Row],[Código del producto Vendido]],STOCK[],16,FALSE)*VENTAS[[#This Row],[Cantidad]] + VLOOKUP(VENTAS[[#This Row],[Código del producto Vendido]],STOCK[],19,FALSE)*VENTAS[[#This Row],[Cantidad]],VENTAS[[#This Row],[Total]])</f>
        <v>19.47</v>
      </c>
      <c r="L1240" s="6">
        <f>VENTAS[[#This Row],[Total]]-VENTAS[[#This Row],[Comisión 10%]]-VENTAS[[#This Row],[Costo SIN Comision]]</f>
        <v>12.030000000000001</v>
      </c>
      <c r="M1240" s="5"/>
    </row>
    <row r="1241" spans="1:13" ht="14" x14ac:dyDescent="0.15">
      <c r="A1241" s="22">
        <v>45509</v>
      </c>
      <c r="C1241" s="4" t="s">
        <v>2975</v>
      </c>
      <c r="D1241" s="4" t="s">
        <v>2599</v>
      </c>
      <c r="E1241" s="4" t="s">
        <v>743</v>
      </c>
      <c r="F1241" s="2" t="str">
        <f>IFERROR(VLOOKUP(VENTAS[[#This Row],[Código del producto Vendido]],STOCK[],5,FALSE),"-")</f>
        <v>Vestido floral de mangas farol</v>
      </c>
      <c r="G1241" s="2">
        <v>1</v>
      </c>
      <c r="H1241" s="6">
        <v>20</v>
      </c>
      <c r="I1241" s="6">
        <f>VENTAS[[#This Row],[Cantidad]]*VENTAS[[#This Row],[Precio Venta]]</f>
        <v>20</v>
      </c>
      <c r="J1241" s="6">
        <f>IF(VENTAS[[#This Row],[Nombre del Gestor]]&gt;1,  VENTAS[[#This Row],[Total]]*10%, 0)</f>
        <v>2</v>
      </c>
      <c r="K1241" s="6">
        <f>IFERROR(VLOOKUP(VENTAS[[#This Row],[Código del producto Vendido]],STOCK[],16,FALSE)*VENTAS[[#This Row],[Cantidad]] + VLOOKUP(VENTAS[[#This Row],[Código del producto Vendido]],STOCK[],19,FALSE)*VENTAS[[#This Row],[Cantidad]],VENTAS[[#This Row],[Total]])</f>
        <v>10.722222222222221</v>
      </c>
      <c r="L1241" s="6">
        <f>VENTAS[[#This Row],[Total]]-VENTAS[[#This Row],[Comisión 10%]]-VENTAS[[#This Row],[Costo SIN Comision]]</f>
        <v>7.2777777777777786</v>
      </c>
      <c r="M1241" s="5"/>
    </row>
    <row r="1242" spans="1:13" ht="14" x14ac:dyDescent="0.15">
      <c r="A1242" s="22">
        <v>45509</v>
      </c>
      <c r="C1242" s="4" t="s">
        <v>2976</v>
      </c>
      <c r="D1242" s="4" t="s">
        <v>2599</v>
      </c>
      <c r="E1242" s="4" t="s">
        <v>1471</v>
      </c>
      <c r="F1242" s="2" t="str">
        <f>IFERROR(VLOOKUP(VENTAS[[#This Row],[Código del producto Vendido]],STOCK[],5,FALSE),"-")</f>
        <v>Vestido acanalado de manga larga</v>
      </c>
      <c r="G1242" s="2">
        <v>1</v>
      </c>
      <c r="H1242" s="6">
        <v>25</v>
      </c>
      <c r="I1242" s="6">
        <f>VENTAS[[#This Row],[Cantidad]]*VENTAS[[#This Row],[Precio Venta]]</f>
        <v>25</v>
      </c>
      <c r="J1242" s="6">
        <f>IF(VENTAS[[#This Row],[Nombre del Gestor]]&gt;1,  VENTAS[[#This Row],[Total]]*10%, 0)</f>
        <v>2.5</v>
      </c>
      <c r="K1242" s="6">
        <f>IFERROR(VLOOKUP(VENTAS[[#This Row],[Código del producto Vendido]],STOCK[],16,FALSE)*VENTAS[[#This Row],[Cantidad]] + VLOOKUP(VENTAS[[#This Row],[Código del producto Vendido]],STOCK[],19,FALSE)*VENTAS[[#This Row],[Cantidad]],VENTAS[[#This Row],[Total]])</f>
        <v>18.100000000000001</v>
      </c>
      <c r="L1242" s="6">
        <f>VENTAS[[#This Row],[Total]]-VENTAS[[#This Row],[Comisión 10%]]-VENTAS[[#This Row],[Costo SIN Comision]]</f>
        <v>4.3999999999999986</v>
      </c>
      <c r="M1242" s="5"/>
    </row>
    <row r="1243" spans="1:13" ht="14" x14ac:dyDescent="0.15">
      <c r="A1243" s="22">
        <v>45510</v>
      </c>
      <c r="C1243" s="4" t="s">
        <v>2977</v>
      </c>
      <c r="D1243" s="4" t="s">
        <v>2599</v>
      </c>
      <c r="E1243" s="4" t="s">
        <v>2816</v>
      </c>
      <c r="F1243" s="2" t="str">
        <f>IFERROR(VLOOKUP(VENTAS[[#This Row],[Código del producto Vendido]],STOCK[],5,FALSE),"-")</f>
        <v>Sombrero Visera de Verano</v>
      </c>
      <c r="G1243" s="2">
        <v>1</v>
      </c>
      <c r="H1243" s="6">
        <v>15</v>
      </c>
      <c r="I1243" s="6">
        <f>VENTAS[[#This Row],[Cantidad]]*VENTAS[[#This Row],[Precio Venta]]</f>
        <v>15</v>
      </c>
      <c r="J1243" s="6">
        <f>IF(VENTAS[[#This Row],[Nombre del Gestor]]&gt;1,  VENTAS[[#This Row],[Total]]*10%, 0)</f>
        <v>1.5</v>
      </c>
      <c r="K1243" s="6">
        <f>IFERROR(VLOOKUP(VENTAS[[#This Row],[Código del producto Vendido]],STOCK[],16,FALSE)*VENTAS[[#This Row],[Cantidad]] + VLOOKUP(VENTAS[[#This Row],[Código del producto Vendido]],STOCK[],19,FALSE)*VENTAS[[#This Row],[Cantidad]],VENTAS[[#This Row],[Total]])</f>
        <v>6.3599999999999994</v>
      </c>
      <c r="L1243" s="6">
        <f>VENTAS[[#This Row],[Total]]-VENTAS[[#This Row],[Comisión 10%]]-VENTAS[[#This Row],[Costo SIN Comision]]</f>
        <v>7.1400000000000006</v>
      </c>
      <c r="M1243" s="5"/>
    </row>
    <row r="1244" spans="1:13" ht="14" x14ac:dyDescent="0.15">
      <c r="A1244" s="22">
        <v>45510</v>
      </c>
      <c r="C1244" s="4" t="s">
        <v>2977</v>
      </c>
      <c r="D1244" s="4" t="s">
        <v>2599</v>
      </c>
      <c r="E1244" s="4" t="s">
        <v>2439</v>
      </c>
      <c r="F1244" s="2" t="str">
        <f>IFERROR(VLOOKUP(VENTAS[[#This Row],[Código del producto Vendido]],STOCK[],5,FALSE),"-")</f>
        <v>Bolso de lienzo estampado de corazón</v>
      </c>
      <c r="G1244" s="2">
        <v>1</v>
      </c>
      <c r="H1244" s="6">
        <v>12</v>
      </c>
      <c r="I1244" s="6">
        <f>VENTAS[[#This Row],[Cantidad]]*VENTAS[[#This Row],[Precio Venta]]</f>
        <v>12</v>
      </c>
      <c r="J1244" s="6">
        <f>IF(VENTAS[[#This Row],[Nombre del Gestor]]&gt;1,  VENTAS[[#This Row],[Total]]*10%, 0)</f>
        <v>1.2000000000000002</v>
      </c>
      <c r="K1244" s="6">
        <f>IFERROR(VLOOKUP(VENTAS[[#This Row],[Código del producto Vendido]],STOCK[],16,FALSE)*VENTAS[[#This Row],[Cantidad]] + VLOOKUP(VENTAS[[#This Row],[Código del producto Vendido]],STOCK[],19,FALSE)*VENTAS[[#This Row],[Cantidad]],VENTAS[[#This Row],[Total]])</f>
        <v>4.2299999999999995</v>
      </c>
      <c r="L1244" s="6">
        <f>VENTAS[[#This Row],[Total]]-VENTAS[[#This Row],[Comisión 10%]]-VENTAS[[#This Row],[Costo SIN Comision]]</f>
        <v>6.5700000000000012</v>
      </c>
      <c r="M1244" s="5"/>
    </row>
    <row r="1245" spans="1:13" ht="14" x14ac:dyDescent="0.15">
      <c r="A1245" s="22">
        <v>45511</v>
      </c>
      <c r="C1245" s="4" t="s">
        <v>2978</v>
      </c>
      <c r="D1245" s="4" t="s">
        <v>2599</v>
      </c>
      <c r="E1245" s="4" t="s">
        <v>2795</v>
      </c>
      <c r="F1245" s="2" t="str">
        <f>IFERROR(VLOOKUP(VENTAS[[#This Row],[Código del producto Vendido]],STOCK[],5,FALSE),"-")</f>
        <v>Pullover corto unicolor carmelita</v>
      </c>
      <c r="G1245" s="2">
        <v>1</v>
      </c>
      <c r="H1245" s="6">
        <v>10</v>
      </c>
      <c r="I1245" s="6">
        <f>VENTAS[[#This Row],[Cantidad]]*VENTAS[[#This Row],[Precio Venta]]</f>
        <v>10</v>
      </c>
      <c r="J1245" s="6">
        <f>IF(VENTAS[[#This Row],[Nombre del Gestor]]&gt;1,  VENTAS[[#This Row],[Total]]*10%, 0)</f>
        <v>1</v>
      </c>
      <c r="K1245" s="6">
        <f>IFERROR(VLOOKUP(VENTAS[[#This Row],[Código del producto Vendido]],STOCK[],16,FALSE)*VENTAS[[#This Row],[Cantidad]] + VLOOKUP(VENTAS[[#This Row],[Código del producto Vendido]],STOCK[],19,FALSE)*VENTAS[[#This Row],[Cantidad]],VENTAS[[#This Row],[Total]])</f>
        <v>4.32</v>
      </c>
      <c r="L1245" s="6">
        <f>VENTAS[[#This Row],[Total]]-VENTAS[[#This Row],[Comisión 10%]]-VENTAS[[#This Row],[Costo SIN Comision]]</f>
        <v>4.68</v>
      </c>
      <c r="M1245" s="5"/>
    </row>
    <row r="1246" spans="1:13" ht="14" x14ac:dyDescent="0.15">
      <c r="A1246" s="22">
        <v>45511</v>
      </c>
      <c r="C1246" s="4" t="s">
        <v>2978</v>
      </c>
      <c r="D1246" s="4" t="s">
        <v>2599</v>
      </c>
      <c r="E1246" s="4" t="s">
        <v>2803</v>
      </c>
      <c r="F1246" s="2" t="str">
        <f>IFERROR(VLOOKUP(VENTAS[[#This Row],[Código del producto Vendido]],STOCK[],5,FALSE),"-")</f>
        <v>Pullover corto unicolor beige</v>
      </c>
      <c r="G1246" s="2">
        <v>1</v>
      </c>
      <c r="H1246" s="6">
        <v>10</v>
      </c>
      <c r="I1246" s="6">
        <f>VENTAS[[#This Row],[Cantidad]]*VENTAS[[#This Row],[Precio Venta]]</f>
        <v>10</v>
      </c>
      <c r="J1246" s="6">
        <f>IF(VENTAS[[#This Row],[Nombre del Gestor]]&gt;1,  VENTAS[[#This Row],[Total]]*10%, 0)</f>
        <v>1</v>
      </c>
      <c r="K1246" s="6">
        <f>IFERROR(VLOOKUP(VENTAS[[#This Row],[Código del producto Vendido]],STOCK[],16,FALSE)*VENTAS[[#This Row],[Cantidad]] + VLOOKUP(VENTAS[[#This Row],[Código del producto Vendido]],STOCK[],19,FALSE)*VENTAS[[#This Row],[Cantidad]],VENTAS[[#This Row],[Total]])</f>
        <v>4.32</v>
      </c>
      <c r="L1246" s="6">
        <f>VENTAS[[#This Row],[Total]]-VENTAS[[#This Row],[Comisión 10%]]-VENTAS[[#This Row],[Costo SIN Comision]]</f>
        <v>4.68</v>
      </c>
      <c r="M1246" s="5"/>
    </row>
    <row r="1247" spans="1:13" ht="14" x14ac:dyDescent="0.15">
      <c r="A1247" s="22">
        <v>45511</v>
      </c>
      <c r="C1247" s="4" t="s">
        <v>2980</v>
      </c>
      <c r="D1247" s="4" t="s">
        <v>2599</v>
      </c>
      <c r="E1247" s="4" t="s">
        <v>738</v>
      </c>
      <c r="F1247" s="2" t="str">
        <f>IFERROR(VLOOKUP(VENTAS[[#This Row],[Código del producto Vendido]],STOCK[],5,FALSE),"-")</f>
        <v>Top corsetero asimétrico</v>
      </c>
      <c r="G1247" s="2">
        <v>1</v>
      </c>
      <c r="H1247" s="6">
        <v>9</v>
      </c>
      <c r="I1247" s="6">
        <f>VENTAS[[#This Row],[Cantidad]]*VENTAS[[#This Row],[Precio Venta]]</f>
        <v>9</v>
      </c>
      <c r="J1247" s="6">
        <f>IF(VENTAS[[#This Row],[Nombre del Gestor]]&gt;1,  VENTAS[[#This Row],[Total]]*10%, 0)</f>
        <v>0.9</v>
      </c>
      <c r="K1247" s="6">
        <f>IFERROR(VLOOKUP(VENTAS[[#This Row],[Código del producto Vendido]],STOCK[],16,FALSE)*VENTAS[[#This Row],[Cantidad]] + VLOOKUP(VENTAS[[#This Row],[Código del producto Vendido]],STOCK[],19,FALSE)*VENTAS[[#This Row],[Cantidad]],VENTAS[[#This Row],[Total]])</f>
        <v>5.5683333333333334</v>
      </c>
      <c r="L1247" s="6">
        <f>VENTAS[[#This Row],[Total]]-VENTAS[[#This Row],[Comisión 10%]]-VENTAS[[#This Row],[Costo SIN Comision]]</f>
        <v>2.5316666666666663</v>
      </c>
      <c r="M1247" s="5"/>
    </row>
    <row r="1248" spans="1:13" ht="14" x14ac:dyDescent="0.15">
      <c r="A1248" s="22">
        <v>45516</v>
      </c>
      <c r="C1248" s="4" t="s">
        <v>2981</v>
      </c>
      <c r="D1248" s="4" t="s">
        <v>2599</v>
      </c>
      <c r="E1248" s="4" t="s">
        <v>2762</v>
      </c>
      <c r="F1248" s="2" t="str">
        <f>IFERROR(VLOOKUP(VENTAS[[#This Row],[Código del producto Vendido]],STOCK[],5,FALSE),"-")</f>
        <v>Blusa blanca de lazos y manga abullonada</v>
      </c>
      <c r="G1248" s="2">
        <v>1</v>
      </c>
      <c r="H1248" s="6">
        <v>18</v>
      </c>
      <c r="I1248" s="6">
        <f>VENTAS[[#This Row],[Cantidad]]*VENTAS[[#This Row],[Precio Venta]]</f>
        <v>18</v>
      </c>
      <c r="J1248" s="6">
        <f>IF(VENTAS[[#This Row],[Nombre del Gestor]]&gt;1,  VENTAS[[#This Row],[Total]]*10%, 0)</f>
        <v>1.8</v>
      </c>
      <c r="K1248" s="6">
        <f>IFERROR(VLOOKUP(VENTAS[[#This Row],[Código del producto Vendido]],STOCK[],16,FALSE)*VENTAS[[#This Row],[Cantidad]] + VLOOKUP(VENTAS[[#This Row],[Código del producto Vendido]],STOCK[],19,FALSE)*VENTAS[[#This Row],[Cantidad]],VENTAS[[#This Row],[Total]])</f>
        <v>10.940000000000001</v>
      </c>
      <c r="L1248" s="6">
        <f>VENTAS[[#This Row],[Total]]-VENTAS[[#This Row],[Comisión 10%]]-VENTAS[[#This Row],[Costo SIN Comision]]</f>
        <v>5.259999999999998</v>
      </c>
      <c r="M1248" s="5"/>
    </row>
    <row r="1249" spans="1:13" ht="14" x14ac:dyDescent="0.15">
      <c r="A1249" s="22">
        <v>45521</v>
      </c>
      <c r="C1249" s="4" t="s">
        <v>2982</v>
      </c>
      <c r="D1249" s="4" t="s">
        <v>2599</v>
      </c>
      <c r="E1249" s="4"/>
      <c r="F1249" s="2" t="str">
        <f>IFERROR(VLOOKUP(VENTAS[[#This Row],[Código del producto Vendido]],STOCK[],5,FALSE),"-")</f>
        <v>-</v>
      </c>
      <c r="G1249" s="2">
        <v>1</v>
      </c>
      <c r="H1249" s="6">
        <v>25</v>
      </c>
      <c r="I1249" s="6">
        <f>VENTAS[[#This Row],[Cantidad]]*VENTAS[[#This Row],[Precio Venta]]</f>
        <v>25</v>
      </c>
      <c r="J1249" s="6">
        <f>IF(VENTAS[[#This Row],[Nombre del Gestor]]&gt;1,  VENTAS[[#This Row],[Total]]*10%, 0)</f>
        <v>2.5</v>
      </c>
      <c r="K1249" s="6">
        <f>IFERROR(VLOOKUP(VENTAS[[#This Row],[Código del producto Vendido]],STOCK[],16,FALSE)*VENTAS[[#This Row],[Cantidad]] + VLOOKUP(VENTAS[[#This Row],[Código del producto Vendido]],STOCK[],19,FALSE)*VENTAS[[#This Row],[Cantidad]],VENTAS[[#This Row],[Total]])</f>
        <v>25</v>
      </c>
      <c r="L1249" s="6">
        <f>VENTAS[[#This Row],[Total]]-VENTAS[[#This Row],[Comisión 10%]]-VENTAS[[#This Row],[Costo SIN Comision]]</f>
        <v>-2.5</v>
      </c>
      <c r="M1249" s="5"/>
    </row>
    <row r="1250" spans="1:13" ht="14" x14ac:dyDescent="0.15">
      <c r="A1250" s="22">
        <v>45523</v>
      </c>
      <c r="C1250" s="4" t="s">
        <v>2983</v>
      </c>
      <c r="D1250" s="4" t="s">
        <v>2599</v>
      </c>
      <c r="E1250" s="4" t="s">
        <v>655</v>
      </c>
      <c r="F1250" s="2" t="str">
        <f>IFERROR(VLOOKUP(VENTAS[[#This Row],[Código del producto Vendido]],STOCK[],5,FALSE),"-")</f>
        <v>Conjunto top corto y pantalones</v>
      </c>
      <c r="H1250" s="6">
        <v>0</v>
      </c>
      <c r="I1250" s="6">
        <f>VENTAS[[#This Row],[Cantidad]]*VENTAS[[#This Row],[Precio Venta]]</f>
        <v>0</v>
      </c>
      <c r="J1250" s="6">
        <f>IF(VENTAS[[#This Row],[Nombre del Gestor]]&gt;1,  VENTAS[[#This Row],[Total]]*10%, 0)</f>
        <v>0</v>
      </c>
      <c r="K1250" s="6">
        <f>IFERROR(VLOOKUP(VENTAS[[#This Row],[Código del producto Vendido]],STOCK[],16,FALSE)*VENTAS[[#This Row],[Cantidad]] + VLOOKUP(VENTAS[[#This Row],[Código del producto Vendido]],STOCK[],19,FALSE)*VENTAS[[#This Row],[Cantidad]],VENTAS[[#This Row],[Total]])</f>
        <v>0</v>
      </c>
      <c r="L1250" s="6">
        <f>VENTAS[[#This Row],[Total]]-VENTAS[[#This Row],[Comisión 10%]]-VENTAS[[#This Row],[Costo SIN Comision]]</f>
        <v>0</v>
      </c>
      <c r="M1250" s="5"/>
    </row>
    <row r="1251" spans="1:13" ht="14" x14ac:dyDescent="0.15">
      <c r="A1251" s="22">
        <v>45524</v>
      </c>
      <c r="C1251" s="4" t="s">
        <v>2984</v>
      </c>
      <c r="D1251" s="4" t="s">
        <v>2599</v>
      </c>
      <c r="E1251" s="4" t="s">
        <v>1718</v>
      </c>
      <c r="F1251" s="2" t="str">
        <f>IFERROR(VLOOKUP(VENTAS[[#This Row],[Código del producto Vendido]],STOCK[],5,FALSE),"-")</f>
        <v xml:space="preserve">Vestido chaleco blazer </v>
      </c>
      <c r="G1251" s="2">
        <v>1</v>
      </c>
      <c r="H1251" s="6">
        <v>35</v>
      </c>
      <c r="I1251" s="6">
        <f>VENTAS[[#This Row],[Cantidad]]*VENTAS[[#This Row],[Precio Venta]]</f>
        <v>35</v>
      </c>
      <c r="J1251" s="6">
        <f>IF(VENTAS[[#This Row],[Nombre del Gestor]]&gt;1,  VENTAS[[#This Row],[Total]]*10%, 0)</f>
        <v>3.5</v>
      </c>
      <c r="K1251" s="6">
        <f>IFERROR(VLOOKUP(VENTAS[[#This Row],[Código del producto Vendido]],STOCK[],16,FALSE)*VENTAS[[#This Row],[Cantidad]] + VLOOKUP(VENTAS[[#This Row],[Código del producto Vendido]],STOCK[],19,FALSE)*VENTAS[[#This Row],[Cantidad]],VENTAS[[#This Row],[Total]])</f>
        <v>22.941176470588236</v>
      </c>
      <c r="L1251" s="6">
        <f>VENTAS[[#This Row],[Total]]-VENTAS[[#This Row],[Comisión 10%]]-VENTAS[[#This Row],[Costo SIN Comision]]</f>
        <v>8.5588235294117645</v>
      </c>
      <c r="M1251" s="5"/>
    </row>
    <row r="1252" spans="1:13" ht="14" x14ac:dyDescent="0.15">
      <c r="A1252" s="22">
        <v>45525</v>
      </c>
      <c r="C1252" s="4" t="s">
        <v>2985</v>
      </c>
      <c r="D1252" s="4" t="s">
        <v>2599</v>
      </c>
      <c r="E1252" s="4" t="s">
        <v>2834</v>
      </c>
      <c r="F1252" s="2" t="str">
        <f>IFERROR(VLOOKUP(VENTAS[[#This Row],[Código del producto Vendido]],STOCK[],5,FALSE),"-")</f>
        <v>Vestido Camisola con estampado de flores y tirantes cruzados</v>
      </c>
      <c r="G1252" s="2">
        <v>1</v>
      </c>
      <c r="H1252" s="6">
        <v>25</v>
      </c>
      <c r="I1252" s="6">
        <f>VENTAS[[#This Row],[Cantidad]]*VENTAS[[#This Row],[Precio Venta]]</f>
        <v>25</v>
      </c>
      <c r="J1252" s="6">
        <f>IF(VENTAS[[#This Row],[Nombre del Gestor]]&gt;1,  VENTAS[[#This Row],[Total]]*10%, 0)</f>
        <v>2.5</v>
      </c>
      <c r="K1252" s="6">
        <f>IFERROR(VLOOKUP(VENTAS[[#This Row],[Código del producto Vendido]],STOCK[],16,FALSE)*VENTAS[[#This Row],[Cantidad]] + VLOOKUP(VENTAS[[#This Row],[Código del producto Vendido]],STOCK[],19,FALSE)*VENTAS[[#This Row],[Cantidad]],VENTAS[[#This Row],[Total]])</f>
        <v>12.940000000000001</v>
      </c>
      <c r="L1252" s="6">
        <f>VENTAS[[#This Row],[Total]]-VENTAS[[#This Row],[Comisión 10%]]-VENTAS[[#This Row],[Costo SIN Comision]]</f>
        <v>9.5599999999999987</v>
      </c>
      <c r="M1252" s="5"/>
    </row>
    <row r="1253" spans="1:13" ht="14" x14ac:dyDescent="0.15">
      <c r="A1253" s="22">
        <v>45527</v>
      </c>
      <c r="C1253" s="4" t="s">
        <v>2986</v>
      </c>
      <c r="D1253" s="4" t="s">
        <v>2599</v>
      </c>
      <c r="E1253" s="4" t="s">
        <v>2800</v>
      </c>
      <c r="F1253" s="2" t="str">
        <f>IFERROR(VLOOKUP(VENTAS[[#This Row],[Código del producto Vendido]],STOCK[],5,FALSE),"-")</f>
        <v>Pullover corto unicolor blanco</v>
      </c>
      <c r="G1253" s="2">
        <v>1</v>
      </c>
      <c r="H1253" s="6">
        <v>10</v>
      </c>
      <c r="I1253" s="6">
        <f>VENTAS[[#This Row],[Cantidad]]*VENTAS[[#This Row],[Precio Venta]]</f>
        <v>10</v>
      </c>
      <c r="J1253" s="6">
        <f>IF(VENTAS[[#This Row],[Nombre del Gestor]]&gt;1,  VENTAS[[#This Row],[Total]]*10%, 0)</f>
        <v>1</v>
      </c>
      <c r="K1253" s="6">
        <f>IFERROR(VLOOKUP(VENTAS[[#This Row],[Código del producto Vendido]],STOCK[],16,FALSE)*VENTAS[[#This Row],[Cantidad]] + VLOOKUP(VENTAS[[#This Row],[Código del producto Vendido]],STOCK[],19,FALSE)*VENTAS[[#This Row],[Cantidad]],VENTAS[[#This Row],[Total]])</f>
        <v>4.32</v>
      </c>
      <c r="L1253" s="6">
        <f>VENTAS[[#This Row],[Total]]-VENTAS[[#This Row],[Comisión 10%]]-VENTAS[[#This Row],[Costo SIN Comision]]</f>
        <v>4.68</v>
      </c>
      <c r="M1253" s="5"/>
    </row>
    <row r="1254" spans="1:13" ht="14" x14ac:dyDescent="0.15">
      <c r="A1254" s="22">
        <v>45527</v>
      </c>
      <c r="C1254" s="4" t="s">
        <v>2986</v>
      </c>
      <c r="D1254" s="4" t="s">
        <v>2599</v>
      </c>
      <c r="E1254" s="4" t="s">
        <v>1471</v>
      </c>
      <c r="F1254" s="2" t="str">
        <f>IFERROR(VLOOKUP(VENTAS[[#This Row],[Código del producto Vendido]],STOCK[],5,FALSE),"-")</f>
        <v>Vestido acanalado de manga larga</v>
      </c>
      <c r="G1254" s="2">
        <v>1</v>
      </c>
      <c r="H1254" s="6">
        <v>25</v>
      </c>
      <c r="I1254" s="6">
        <f>VENTAS[[#This Row],[Cantidad]]*VENTAS[[#This Row],[Precio Venta]]</f>
        <v>25</v>
      </c>
      <c r="J1254" s="6">
        <f>IF(VENTAS[[#This Row],[Nombre del Gestor]]&gt;1,  VENTAS[[#This Row],[Total]]*10%, 0)</f>
        <v>2.5</v>
      </c>
      <c r="K1254" s="6">
        <f>IFERROR(VLOOKUP(VENTAS[[#This Row],[Código del producto Vendido]],STOCK[],16,FALSE)*VENTAS[[#This Row],[Cantidad]] + VLOOKUP(VENTAS[[#This Row],[Código del producto Vendido]],STOCK[],19,FALSE)*VENTAS[[#This Row],[Cantidad]],VENTAS[[#This Row],[Total]])</f>
        <v>18.100000000000001</v>
      </c>
      <c r="L1254" s="6">
        <f>VENTAS[[#This Row],[Total]]-VENTAS[[#This Row],[Comisión 10%]]-VENTAS[[#This Row],[Costo SIN Comision]]</f>
        <v>4.3999999999999986</v>
      </c>
      <c r="M1254" s="5"/>
    </row>
    <row r="1255" spans="1:13" ht="14" x14ac:dyDescent="0.15">
      <c r="A1255" s="22">
        <v>45528</v>
      </c>
      <c r="C1255" s="4" t="s">
        <v>2987</v>
      </c>
      <c r="D1255" s="4" t="s">
        <v>2599</v>
      </c>
      <c r="E1255" s="4" t="s">
        <v>838</v>
      </c>
      <c r="F1255" s="2" t="str">
        <f>IFERROR(VLOOKUP(VENTAS[[#This Row],[Código del producto Vendido]],STOCK[],5,FALSE),"-")</f>
        <v>Vestido venturina</v>
      </c>
      <c r="G1255" s="2">
        <v>1</v>
      </c>
      <c r="H1255" s="6">
        <v>16</v>
      </c>
      <c r="I1255" s="6">
        <f>VENTAS[[#This Row],[Cantidad]]*VENTAS[[#This Row],[Precio Venta]]</f>
        <v>16</v>
      </c>
      <c r="J1255" s="6">
        <f>IF(VENTAS[[#This Row],[Nombre del Gestor]]&gt;1,  VENTAS[[#This Row],[Total]]*10%, 0)</f>
        <v>1.6</v>
      </c>
      <c r="K1255" s="6">
        <f>IFERROR(VLOOKUP(VENTAS[[#This Row],[Código del producto Vendido]],STOCK[],16,FALSE)*VENTAS[[#This Row],[Cantidad]] + VLOOKUP(VENTAS[[#This Row],[Código del producto Vendido]],STOCK[],19,FALSE)*VENTAS[[#This Row],[Cantidad]],VENTAS[[#This Row],[Total]])</f>
        <v>9.1111111111111107</v>
      </c>
      <c r="L1255" s="6">
        <f>VENTAS[[#This Row],[Total]]-VENTAS[[#This Row],[Comisión 10%]]-VENTAS[[#This Row],[Costo SIN Comision]]</f>
        <v>5.2888888888888896</v>
      </c>
      <c r="M1255" s="5"/>
    </row>
    <row r="1256" spans="1:13" ht="14" x14ac:dyDescent="0.15">
      <c r="A1256" s="22">
        <v>45509</v>
      </c>
      <c r="C1256" s="4" t="s">
        <v>2988</v>
      </c>
      <c r="D1256" s="4" t="s">
        <v>2609</v>
      </c>
      <c r="E1256" s="4" t="s">
        <v>2779</v>
      </c>
      <c r="F1256" s="2" t="str">
        <f>IFERROR(VLOOKUP(VENTAS[[#This Row],[Código del producto Vendido]],STOCK[],5,FALSE),"-")</f>
        <v>Bolso pequeño estilo old money</v>
      </c>
      <c r="G1256" s="2">
        <v>1</v>
      </c>
      <c r="H1256" s="6">
        <v>20</v>
      </c>
      <c r="I1256" s="6">
        <f>VENTAS[[#This Row],[Cantidad]]*VENTAS[[#This Row],[Precio Venta]]</f>
        <v>20</v>
      </c>
      <c r="J1256" s="6">
        <f>IF(VENTAS[[#This Row],[Nombre del Gestor]]&gt;1,  VENTAS[[#This Row],[Total]]*10%, 0)</f>
        <v>2</v>
      </c>
      <c r="K1256" s="6">
        <f>IFERROR(VLOOKUP(VENTAS[[#This Row],[Código del producto Vendido]],STOCK[],16,FALSE)*VENTAS[[#This Row],[Cantidad]] + VLOOKUP(VENTAS[[#This Row],[Código del producto Vendido]],STOCK[],19,FALSE)*VENTAS[[#This Row],[Cantidad]],VENTAS[[#This Row],[Total]])</f>
        <v>11.49</v>
      </c>
      <c r="L1256" s="6">
        <f>VENTAS[[#This Row],[Total]]-VENTAS[[#This Row],[Comisión 10%]]-VENTAS[[#This Row],[Costo SIN Comision]]</f>
        <v>6.51</v>
      </c>
      <c r="M1256" s="5"/>
    </row>
    <row r="1257" spans="1:13" ht="14" x14ac:dyDescent="0.15">
      <c r="A1257" s="22">
        <v>45526</v>
      </c>
      <c r="C1257" s="4" t="s">
        <v>2971</v>
      </c>
      <c r="D1257" s="4"/>
      <c r="E1257" s="4" t="s">
        <v>2782</v>
      </c>
      <c r="F1257" s="2" t="str">
        <f>IFERROR(VLOOKUP(VENTAS[[#This Row],[Código del producto Vendido]],STOCK[],5,FALSE),"-")</f>
        <v>Bolso media luna de rafia de tamaño medio</v>
      </c>
      <c r="G1257" s="2">
        <v>1</v>
      </c>
      <c r="H1257" s="6">
        <v>22</v>
      </c>
      <c r="I1257" s="6">
        <f>VENTAS[[#This Row],[Cantidad]]*VENTAS[[#This Row],[Precio Venta]]</f>
        <v>22</v>
      </c>
      <c r="J1257" s="6">
        <f>IF(VENTAS[[#This Row],[Nombre del Gestor]]&gt;1,  VENTAS[[#This Row],[Total]]*10%, 0)</f>
        <v>0</v>
      </c>
      <c r="K1257" s="6">
        <f>IFERROR(VLOOKUP(VENTAS[[#This Row],[Código del producto Vendido]],STOCK[],16,FALSE)*VENTAS[[#This Row],[Cantidad]] + VLOOKUP(VENTAS[[#This Row],[Código del producto Vendido]],STOCK[],19,FALSE)*VENTAS[[#This Row],[Cantidad]],VENTAS[[#This Row],[Total]])</f>
        <v>12.83</v>
      </c>
      <c r="L1257" s="6">
        <f>VENTAS[[#This Row],[Total]]-VENTAS[[#This Row],[Comisión 10%]]-VENTAS[[#This Row],[Costo SIN Comision]]</f>
        <v>9.17</v>
      </c>
      <c r="M1257" s="5"/>
    </row>
    <row r="1258" spans="1:13" ht="14" x14ac:dyDescent="0.15">
      <c r="A1258" s="22">
        <v>45509</v>
      </c>
      <c r="C1258" s="4" t="s">
        <v>2988</v>
      </c>
      <c r="D1258" s="4" t="s">
        <v>2609</v>
      </c>
      <c r="E1258" s="4" t="s">
        <v>2765</v>
      </c>
      <c r="F1258" s="2" t="str">
        <f>IFERROR(VLOOKUP(VENTAS[[#This Row],[Código del producto Vendido]],STOCK[],5,FALSE),"-")</f>
        <v xml:space="preserve">Bolso tejido redondo de gran capidad </v>
      </c>
      <c r="G1258" s="2">
        <v>1</v>
      </c>
      <c r="H1258" s="6">
        <v>25</v>
      </c>
      <c r="I1258" s="6">
        <f>VENTAS[[#This Row],[Cantidad]]*VENTAS[[#This Row],[Precio Venta]]</f>
        <v>25</v>
      </c>
      <c r="J1258" s="6">
        <f>IF(VENTAS[[#This Row],[Nombre del Gestor]]&gt;1,  VENTAS[[#This Row],[Total]]*10%, 0)</f>
        <v>2.5</v>
      </c>
      <c r="K1258" s="6">
        <f>IFERROR(VLOOKUP(VENTAS[[#This Row],[Código del producto Vendido]],STOCK[],16,FALSE)*VENTAS[[#This Row],[Cantidad]] + VLOOKUP(VENTAS[[#This Row],[Código del producto Vendido]],STOCK[],19,FALSE)*VENTAS[[#This Row],[Cantidad]],VENTAS[[#This Row],[Total]])</f>
        <v>11.67</v>
      </c>
      <c r="L1258" s="6">
        <f>VENTAS[[#This Row],[Total]]-VENTAS[[#This Row],[Comisión 10%]]-VENTAS[[#This Row],[Costo SIN Comision]]</f>
        <v>10.83</v>
      </c>
      <c r="M1258" s="5"/>
    </row>
    <row r="1259" spans="1:13" ht="14" x14ac:dyDescent="0.15">
      <c r="A1259" s="22">
        <v>45520</v>
      </c>
      <c r="C1259" s="4" t="s">
        <v>2989</v>
      </c>
      <c r="D1259" s="4" t="s">
        <v>2609</v>
      </c>
      <c r="E1259" s="4" t="s">
        <v>2418</v>
      </c>
      <c r="F1259" s="2" t="str">
        <f>IFERROR(VLOOKUP(VENTAS[[#This Row],[Código del producto Vendido]],STOCK[],5,FALSE),"-")</f>
        <v>Set de bikini con cobertor de playa</v>
      </c>
      <c r="G1259" s="2">
        <v>1</v>
      </c>
      <c r="H1259" s="6">
        <v>25</v>
      </c>
      <c r="I1259" s="6">
        <f>VENTAS[[#This Row],[Cantidad]]*VENTAS[[#This Row],[Precio Venta]]</f>
        <v>25</v>
      </c>
      <c r="J1259" s="6">
        <f>IF(VENTAS[[#This Row],[Nombre del Gestor]]&gt;1,  VENTAS[[#This Row],[Total]]*10%, 0)</f>
        <v>2.5</v>
      </c>
      <c r="K1259" s="6">
        <f>IFERROR(VLOOKUP(VENTAS[[#This Row],[Código del producto Vendido]],STOCK[],16,FALSE)*VENTAS[[#This Row],[Cantidad]] + VLOOKUP(VENTAS[[#This Row],[Código del producto Vendido]],STOCK[],19,FALSE)*VENTAS[[#This Row],[Cantidad]],VENTAS[[#This Row],[Total]])</f>
        <v>11.65</v>
      </c>
      <c r="L1259" s="6">
        <f>VENTAS[[#This Row],[Total]]-VENTAS[[#This Row],[Comisión 10%]]-VENTAS[[#This Row],[Costo SIN Comision]]</f>
        <v>10.85</v>
      </c>
      <c r="M1259" s="5"/>
    </row>
    <row r="1260" spans="1:13" ht="14" x14ac:dyDescent="0.15">
      <c r="A1260" s="22">
        <v>45513</v>
      </c>
      <c r="C1260" s="4" t="s">
        <v>2990</v>
      </c>
      <c r="D1260" s="4" t="s">
        <v>2611</v>
      </c>
      <c r="E1260" s="4" t="s">
        <v>2857</v>
      </c>
      <c r="F1260" s="2" t="str">
        <f>IFERROR(VLOOKUP(VENTAS[[#This Row],[Código del producto Vendido]],STOCK[],5,FALSE),"-")</f>
        <v>Bolso verano de rafia en bloque de color</v>
      </c>
      <c r="G1260" s="2">
        <v>1</v>
      </c>
      <c r="H1260" s="6">
        <v>22</v>
      </c>
      <c r="I1260" s="6">
        <f>VENTAS[[#This Row],[Cantidad]]*VENTAS[[#This Row],[Precio Venta]]</f>
        <v>22</v>
      </c>
      <c r="J1260" s="6">
        <f>IF(VENTAS[[#This Row],[Nombre del Gestor]]&gt;1,  VENTAS[[#This Row],[Total]]*10%, 0)</f>
        <v>2.2000000000000002</v>
      </c>
      <c r="K1260" s="6">
        <f>IFERROR(VLOOKUP(VENTAS[[#This Row],[Código del producto Vendido]],STOCK[],16,FALSE)*VENTAS[[#This Row],[Cantidad]] + VLOOKUP(VENTAS[[#This Row],[Código del producto Vendido]],STOCK[],19,FALSE)*VENTAS[[#This Row],[Cantidad]],VENTAS[[#This Row],[Total]])</f>
        <v>5.96</v>
      </c>
      <c r="L1260" s="6">
        <f>VENTAS[[#This Row],[Total]]-VENTAS[[#This Row],[Comisión 10%]]-VENTAS[[#This Row],[Costo SIN Comision]]</f>
        <v>13.84</v>
      </c>
      <c r="M1260" s="5"/>
    </row>
    <row r="1261" spans="1:13" ht="14" x14ac:dyDescent="0.15">
      <c r="A1261" s="22">
        <v>45508</v>
      </c>
      <c r="C1261" s="4" t="s">
        <v>2991</v>
      </c>
      <c r="D1261" s="4" t="s">
        <v>2609</v>
      </c>
      <c r="E1261" s="4" t="s">
        <v>2921</v>
      </c>
      <c r="F1261" s="2" t="str">
        <f>IFERROR(VLOOKUP(VENTAS[[#This Row],[Código del producto Vendido]],STOCK[],5,FALSE),"-")</f>
        <v>Traje de baño clásico en bloque de color de talle alto</v>
      </c>
      <c r="G1261" s="2">
        <v>1</v>
      </c>
      <c r="H1261" s="6">
        <v>28</v>
      </c>
      <c r="I1261" s="6">
        <f>VENTAS[[#This Row],[Cantidad]]*VENTAS[[#This Row],[Precio Venta]]</f>
        <v>28</v>
      </c>
      <c r="J1261" s="6">
        <f>IF(VENTAS[[#This Row],[Nombre del Gestor]]&gt;1,  VENTAS[[#This Row],[Total]]*10%, 0)</f>
        <v>2.8000000000000003</v>
      </c>
      <c r="K1261" s="6">
        <f>IFERROR(VLOOKUP(VENTAS[[#This Row],[Código del producto Vendido]],STOCK[],16,FALSE)*VENTAS[[#This Row],[Cantidad]] + VLOOKUP(VENTAS[[#This Row],[Código del producto Vendido]],STOCK[],19,FALSE)*VENTAS[[#This Row],[Cantidad]],VENTAS[[#This Row],[Total]])</f>
        <v>10.4</v>
      </c>
      <c r="L1261" s="6">
        <f>VENTAS[[#This Row],[Total]]-VENTAS[[#This Row],[Comisión 10%]]-VENTAS[[#This Row],[Costo SIN Comision]]</f>
        <v>14.799999999999999</v>
      </c>
      <c r="M1261" s="5"/>
    </row>
    <row r="1262" spans="1:13" ht="14" x14ac:dyDescent="0.15">
      <c r="A1262" s="22">
        <v>45512</v>
      </c>
      <c r="C1262" s="4" t="s">
        <v>2992</v>
      </c>
      <c r="D1262" s="4" t="s">
        <v>2609</v>
      </c>
      <c r="E1262" s="4" t="s">
        <v>2762</v>
      </c>
      <c r="F1262" s="2" t="str">
        <f>IFERROR(VLOOKUP(VENTAS[[#This Row],[Código del producto Vendido]],STOCK[],5,FALSE),"-")</f>
        <v>Blusa blanca de lazos y manga abullonada</v>
      </c>
      <c r="G1262" s="2">
        <v>1</v>
      </c>
      <c r="H1262" s="6">
        <v>18</v>
      </c>
      <c r="I1262" s="6">
        <f>VENTAS[[#This Row],[Cantidad]]*VENTAS[[#This Row],[Precio Venta]]</f>
        <v>18</v>
      </c>
      <c r="J1262" s="6">
        <f>IF(VENTAS[[#This Row],[Nombre del Gestor]]&gt;1,  VENTAS[[#This Row],[Total]]*10%, 0)</f>
        <v>1.8</v>
      </c>
      <c r="K1262" s="6">
        <f>IFERROR(VLOOKUP(VENTAS[[#This Row],[Código del producto Vendido]],STOCK[],16,FALSE)*VENTAS[[#This Row],[Cantidad]] + VLOOKUP(VENTAS[[#This Row],[Código del producto Vendido]],STOCK[],19,FALSE)*VENTAS[[#This Row],[Cantidad]],VENTAS[[#This Row],[Total]])</f>
        <v>10.940000000000001</v>
      </c>
      <c r="L1262" s="6">
        <f>VENTAS[[#This Row],[Total]]-VENTAS[[#This Row],[Comisión 10%]]-VENTAS[[#This Row],[Costo SIN Comision]]</f>
        <v>5.259999999999998</v>
      </c>
      <c r="M1262" s="5"/>
    </row>
    <row r="1263" spans="1:13" ht="14" x14ac:dyDescent="0.15">
      <c r="A1263" s="22">
        <v>45523</v>
      </c>
      <c r="C1263" s="4" t="s">
        <v>2993</v>
      </c>
      <c r="D1263" s="4" t="s">
        <v>2609</v>
      </c>
      <c r="E1263" s="4" t="s">
        <v>36</v>
      </c>
      <c r="F1263" s="2" t="str">
        <f>IFERROR(VLOOKUP(VENTAS[[#This Row],[Código del producto Vendido]],STOCK[],5,FALSE),"-")</f>
        <v>Bañador de zíper en color combinado</v>
      </c>
      <c r="G1263" s="2">
        <v>1</v>
      </c>
      <c r="H1263" s="6">
        <v>25</v>
      </c>
      <c r="I1263" s="6">
        <f>VENTAS[[#This Row],[Cantidad]]*VENTAS[[#This Row],[Precio Venta]]</f>
        <v>25</v>
      </c>
      <c r="J1263" s="6">
        <f>IF(VENTAS[[#This Row],[Nombre del Gestor]]&gt;1,  VENTAS[[#This Row],[Total]]*10%, 0)</f>
        <v>2.5</v>
      </c>
      <c r="K1263" s="6">
        <f>IFERROR(VLOOKUP(VENTAS[[#This Row],[Código del producto Vendido]],STOCK[],16,FALSE)*VENTAS[[#This Row],[Cantidad]] + VLOOKUP(VENTAS[[#This Row],[Código del producto Vendido]],STOCK[],19,FALSE)*VENTAS[[#This Row],[Cantidad]],VENTAS[[#This Row],[Total]])</f>
        <v>19.158888888888889</v>
      </c>
      <c r="L1263" s="6">
        <f>VENTAS[[#This Row],[Total]]-VENTAS[[#This Row],[Comisión 10%]]-VENTAS[[#This Row],[Costo SIN Comision]]</f>
        <v>3.3411111111111111</v>
      </c>
      <c r="M1263" s="5"/>
    </row>
    <row r="1264" spans="1:13" ht="14" x14ac:dyDescent="0.15">
      <c r="A1264" s="22">
        <v>45527</v>
      </c>
      <c r="C1264" s="4" t="s">
        <v>2994</v>
      </c>
      <c r="D1264" s="4" t="s">
        <v>2611</v>
      </c>
      <c r="E1264" s="4" t="s">
        <v>2995</v>
      </c>
      <c r="F1264" s="2" t="str">
        <f>IFERROR(VLOOKUP(VENTAS[[#This Row],[Código del producto Vendido]],STOCK[],5,FALSE),"-")</f>
        <v>Set de Splash y crema de Victoria Secret (Original) Bare Vainilla</v>
      </c>
      <c r="G1264" s="2">
        <v>1</v>
      </c>
      <c r="H1264" s="6">
        <v>40</v>
      </c>
      <c r="I1264" s="6">
        <f>VENTAS[[#This Row],[Cantidad]]*VENTAS[[#This Row],[Precio Venta]]</f>
        <v>40</v>
      </c>
      <c r="J1264" s="6">
        <f>IF(VENTAS[[#This Row],[Nombre del Gestor]]&gt;1,  VENTAS[[#This Row],[Total]]*10%, 0)</f>
        <v>4</v>
      </c>
      <c r="K1264" s="6">
        <f>IFERROR(VLOOKUP(VENTAS[[#This Row],[Código del producto Vendido]],STOCK[],16,FALSE)*VENTAS[[#This Row],[Cantidad]] + VLOOKUP(VENTAS[[#This Row],[Código del producto Vendido]],STOCK[],19,FALSE)*VENTAS[[#This Row],[Cantidad]],VENTAS[[#This Row],[Total]])</f>
        <v>16.37</v>
      </c>
      <c r="L1264" s="6">
        <f>VENTAS[[#This Row],[Total]]-VENTAS[[#This Row],[Comisión 10%]]-VENTAS[[#This Row],[Costo SIN Comision]]</f>
        <v>19.63</v>
      </c>
      <c r="M1264" s="5"/>
    </row>
    <row r="1265" spans="1:13" ht="14" x14ac:dyDescent="0.15">
      <c r="A1265" s="22">
        <v>45510</v>
      </c>
      <c r="C1265" s="4" t="s">
        <v>3000</v>
      </c>
      <c r="D1265" s="4" t="s">
        <v>2627</v>
      </c>
      <c r="E1265" s="4" t="s">
        <v>2841</v>
      </c>
      <c r="F1265" s="2" t="str">
        <f>IFERROR(VLOOKUP(VENTAS[[#This Row],[Código del producto Vendido]],STOCK[],5,FALSE),"-")</f>
        <v>Vestido blanco espalda cruzada</v>
      </c>
      <c r="G1265" s="2">
        <v>1</v>
      </c>
      <c r="H1265" s="6">
        <v>30</v>
      </c>
      <c r="I1265" s="6">
        <f>VENTAS[[#This Row],[Cantidad]]*VENTAS[[#This Row],[Precio Venta]]</f>
        <v>30</v>
      </c>
      <c r="J1265" s="6">
        <f>IF(VENTAS[[#This Row],[Nombre del Gestor]]&gt;1,  VENTAS[[#This Row],[Total]]*10%, 0)</f>
        <v>3</v>
      </c>
      <c r="K1265" s="6">
        <f>IFERROR(VLOOKUP(VENTAS[[#This Row],[Código del producto Vendido]],STOCK[],16,FALSE)*VENTAS[[#This Row],[Cantidad]] + VLOOKUP(VENTAS[[#This Row],[Código del producto Vendido]],STOCK[],19,FALSE)*VENTAS[[#This Row],[Cantidad]],VENTAS[[#This Row],[Total]])</f>
        <v>15.440000000000001</v>
      </c>
      <c r="L1265" s="6">
        <f>VENTAS[[#This Row],[Total]]-VENTAS[[#This Row],[Comisión 10%]]-VENTAS[[#This Row],[Costo SIN Comision]]</f>
        <v>11.559999999999999</v>
      </c>
      <c r="M1265" s="5"/>
    </row>
    <row r="1266" spans="1:13" ht="14" x14ac:dyDescent="0.15">
      <c r="A1266" s="22">
        <v>45511</v>
      </c>
      <c r="C1266" s="4" t="s">
        <v>3001</v>
      </c>
      <c r="D1266" s="4" t="s">
        <v>2627</v>
      </c>
      <c r="E1266" s="4" t="s">
        <v>2765</v>
      </c>
      <c r="F1266" s="2" t="str">
        <f>IFERROR(VLOOKUP(VENTAS[[#This Row],[Código del producto Vendido]],STOCK[],5,FALSE),"-")</f>
        <v xml:space="preserve">Bolso tejido redondo de gran capidad </v>
      </c>
      <c r="G1266" s="2">
        <v>1</v>
      </c>
      <c r="H1266" s="6">
        <v>25</v>
      </c>
      <c r="I1266" s="6">
        <f>VENTAS[[#This Row],[Cantidad]]*VENTAS[[#This Row],[Precio Venta]]</f>
        <v>25</v>
      </c>
      <c r="J1266" s="6">
        <f>IF(VENTAS[[#This Row],[Nombre del Gestor]]&gt;1,  VENTAS[[#This Row],[Total]]*10%, 0)</f>
        <v>2.5</v>
      </c>
      <c r="K1266" s="6">
        <f>IFERROR(VLOOKUP(VENTAS[[#This Row],[Código del producto Vendido]],STOCK[],16,FALSE)*VENTAS[[#This Row],[Cantidad]] + VLOOKUP(VENTAS[[#This Row],[Código del producto Vendido]],STOCK[],19,FALSE)*VENTAS[[#This Row],[Cantidad]],VENTAS[[#This Row],[Total]])</f>
        <v>11.67</v>
      </c>
      <c r="L1266" s="6">
        <f>VENTAS[[#This Row],[Total]]-VENTAS[[#This Row],[Comisión 10%]]-VENTAS[[#This Row],[Costo SIN Comision]]</f>
        <v>10.83</v>
      </c>
      <c r="M1266" s="5"/>
    </row>
    <row r="1267" spans="1:13" ht="14" x14ac:dyDescent="0.15">
      <c r="A1267" s="22">
        <v>45527</v>
      </c>
      <c r="C1267" s="4" t="s">
        <v>2963</v>
      </c>
      <c r="D1267" s="4" t="s">
        <v>2627</v>
      </c>
      <c r="E1267" s="4" t="s">
        <v>2775</v>
      </c>
      <c r="F1267" s="2" t="str">
        <f>IFERROR(VLOOKUP(VENTAS[[#This Row],[Código del producto Vendido]],STOCK[],5,FALSE),"-")</f>
        <v>Falda Pantalón de mezclilla</v>
      </c>
      <c r="G1267" s="2">
        <v>1</v>
      </c>
      <c r="H1267" s="6">
        <v>30</v>
      </c>
      <c r="I1267" s="6">
        <f>VENTAS[[#This Row],[Cantidad]]*VENTAS[[#This Row],[Precio Venta]]</f>
        <v>30</v>
      </c>
      <c r="J1267" s="6">
        <f>IF(VENTAS[[#This Row],[Nombre del Gestor]]&gt;1,  VENTAS[[#This Row],[Total]]*10%, 0)</f>
        <v>3</v>
      </c>
      <c r="K1267" s="6">
        <f>IFERROR(VLOOKUP(VENTAS[[#This Row],[Código del producto Vendido]],STOCK[],16,FALSE)*VENTAS[[#This Row],[Cantidad]] + VLOOKUP(VENTAS[[#This Row],[Código del producto Vendido]],STOCK[],19,FALSE)*VENTAS[[#This Row],[Cantidad]],VENTAS[[#This Row],[Total]])</f>
        <v>19.189999999999998</v>
      </c>
      <c r="L1267" s="6">
        <f>VENTAS[[#This Row],[Total]]-VENTAS[[#This Row],[Comisión 10%]]-VENTAS[[#This Row],[Costo SIN Comision]]</f>
        <v>7.8100000000000023</v>
      </c>
      <c r="M1267" s="5"/>
    </row>
    <row r="1268" spans="1:13" ht="14" x14ac:dyDescent="0.15">
      <c r="A1268" s="22">
        <v>45527</v>
      </c>
      <c r="C1268" s="4" t="s">
        <v>2963</v>
      </c>
      <c r="D1268" s="4" t="s">
        <v>2627</v>
      </c>
      <c r="E1268" s="4" t="s">
        <v>574</v>
      </c>
      <c r="F1268" s="2" t="str">
        <f>IFERROR(VLOOKUP(VENTAS[[#This Row],[Código del producto Vendido]],STOCK[],5,FALSE),"-")</f>
        <v>Pareo pantalón de malla</v>
      </c>
      <c r="G1268" s="2">
        <v>1</v>
      </c>
      <c r="H1268" s="6">
        <v>15</v>
      </c>
      <c r="I1268" s="6">
        <f>VENTAS[[#This Row],[Cantidad]]*VENTAS[[#This Row],[Precio Venta]]</f>
        <v>15</v>
      </c>
      <c r="J1268" s="6">
        <f>IF(VENTAS[[#This Row],[Nombre del Gestor]]&gt;1,  VENTAS[[#This Row],[Total]]*10%, 0)</f>
        <v>1.5</v>
      </c>
      <c r="K1268" s="6">
        <f>IFERROR(VLOOKUP(VENTAS[[#This Row],[Código del producto Vendido]],STOCK[],16,FALSE)*VENTAS[[#This Row],[Cantidad]] + VLOOKUP(VENTAS[[#This Row],[Código del producto Vendido]],STOCK[],19,FALSE)*VENTAS[[#This Row],[Cantidad]],VENTAS[[#This Row],[Total]])</f>
        <v>9.7855555555555558</v>
      </c>
      <c r="L1268" s="6">
        <f>VENTAS[[#This Row],[Total]]-VENTAS[[#This Row],[Comisión 10%]]-VENTAS[[#This Row],[Costo SIN Comision]]</f>
        <v>3.7144444444444442</v>
      </c>
      <c r="M1268" s="5"/>
    </row>
    <row r="1269" spans="1:13" ht="14" x14ac:dyDescent="0.15">
      <c r="A1269" s="22">
        <v>45526</v>
      </c>
      <c r="C1269" s="4" t="s">
        <v>3002</v>
      </c>
      <c r="D1269" s="4" t="s">
        <v>2627</v>
      </c>
      <c r="E1269" s="4" t="s">
        <v>2746</v>
      </c>
      <c r="F1269" s="2" t="str">
        <f>IFERROR(VLOOKUP(VENTAS[[#This Row],[Código del producto Vendido]],STOCK[],5,FALSE),"-")</f>
        <v>Sandalias prácticas chunky blanco crema</v>
      </c>
      <c r="G1269" s="2">
        <v>1</v>
      </c>
      <c r="H1269" s="6">
        <v>35</v>
      </c>
      <c r="I1269" s="6">
        <f>VENTAS[[#This Row],[Cantidad]]*VENTAS[[#This Row],[Precio Venta]]</f>
        <v>35</v>
      </c>
      <c r="J1269" s="6">
        <f>IF(VENTAS[[#This Row],[Nombre del Gestor]]&gt;1,  VENTAS[[#This Row],[Total]]*10%, 0)</f>
        <v>3.5</v>
      </c>
      <c r="K1269" s="6">
        <f>IFERROR(VLOOKUP(VENTAS[[#This Row],[Código del producto Vendido]],STOCK[],16,FALSE)*VENTAS[[#This Row],[Cantidad]] + VLOOKUP(VENTAS[[#This Row],[Código del producto Vendido]],STOCK[],19,FALSE)*VENTAS[[#This Row],[Cantidad]],VENTAS[[#This Row],[Total]])</f>
        <v>24.217399999999998</v>
      </c>
      <c r="L1269" s="6">
        <f>VENTAS[[#This Row],[Total]]-VENTAS[[#This Row],[Comisión 10%]]-VENTAS[[#This Row],[Costo SIN Comision]]</f>
        <v>7.2826000000000022</v>
      </c>
      <c r="M1269" s="5"/>
    </row>
    <row r="1270" spans="1:13" ht="14" x14ac:dyDescent="0.15">
      <c r="A1270" s="22">
        <v>45514</v>
      </c>
      <c r="C1270" s="4" t="s">
        <v>3003</v>
      </c>
      <c r="D1270" s="4" t="s">
        <v>2627</v>
      </c>
      <c r="E1270" s="4" t="s">
        <v>2791</v>
      </c>
      <c r="F1270" s="2" t="str">
        <f>IFERROR(VLOOKUP(VENTAS[[#This Row],[Código del producto Vendido]],STOCK[],5,FALSE),"-")</f>
        <v>Blusa de lazos color negro</v>
      </c>
      <c r="G1270" s="2">
        <v>1</v>
      </c>
      <c r="H1270" s="6">
        <v>18</v>
      </c>
      <c r="I1270" s="6">
        <f>VENTAS[[#This Row],[Cantidad]]*VENTAS[[#This Row],[Precio Venta]]</f>
        <v>18</v>
      </c>
      <c r="J1270" s="6">
        <f>IF(VENTAS[[#This Row],[Nombre del Gestor]]&gt;1,  VENTAS[[#This Row],[Total]]*10%, 0)</f>
        <v>1.8</v>
      </c>
      <c r="K1270" s="6">
        <f>IFERROR(VLOOKUP(VENTAS[[#This Row],[Código del producto Vendido]],STOCK[],16,FALSE)*VENTAS[[#This Row],[Cantidad]] + VLOOKUP(VENTAS[[#This Row],[Código del producto Vendido]],STOCK[],19,FALSE)*VENTAS[[#This Row],[Cantidad]],VENTAS[[#This Row],[Total]])</f>
        <v>10.220000000000001</v>
      </c>
      <c r="L1270" s="6">
        <f>VENTAS[[#This Row],[Total]]-VENTAS[[#This Row],[Comisión 10%]]-VENTAS[[#This Row],[Costo SIN Comision]]</f>
        <v>5.9799999999999986</v>
      </c>
      <c r="M1270" s="5"/>
    </row>
    <row r="1271" spans="1:13" ht="14" x14ac:dyDescent="0.15">
      <c r="A1271" s="22">
        <v>45513</v>
      </c>
      <c r="C1271" s="4" t="s">
        <v>3004</v>
      </c>
      <c r="D1271" s="4" t="s">
        <v>2627</v>
      </c>
      <c r="E1271" s="4" t="s">
        <v>2841</v>
      </c>
      <c r="F1271" s="2" t="str">
        <f>IFERROR(VLOOKUP(VENTAS[[#This Row],[Código del producto Vendido]],STOCK[],5,FALSE),"-")</f>
        <v>Vestido blanco espalda cruzada</v>
      </c>
      <c r="G1271" s="2">
        <v>1</v>
      </c>
      <c r="H1271" s="6">
        <v>30</v>
      </c>
      <c r="I1271" s="6">
        <f>VENTAS[[#This Row],[Cantidad]]*VENTAS[[#This Row],[Precio Venta]]</f>
        <v>30</v>
      </c>
      <c r="J1271" s="6">
        <f>IF(VENTAS[[#This Row],[Nombre del Gestor]]&gt;1,  VENTAS[[#This Row],[Total]]*10%, 0)</f>
        <v>3</v>
      </c>
      <c r="K1271" s="6">
        <f>IFERROR(VLOOKUP(VENTAS[[#This Row],[Código del producto Vendido]],STOCK[],16,FALSE)*VENTAS[[#This Row],[Cantidad]] + VLOOKUP(VENTAS[[#This Row],[Código del producto Vendido]],STOCK[],19,FALSE)*VENTAS[[#This Row],[Cantidad]],VENTAS[[#This Row],[Total]])</f>
        <v>15.440000000000001</v>
      </c>
      <c r="L1271" s="6">
        <f>VENTAS[[#This Row],[Total]]-VENTAS[[#This Row],[Comisión 10%]]-VENTAS[[#This Row],[Costo SIN Comision]]</f>
        <v>11.559999999999999</v>
      </c>
      <c r="M1271" s="5"/>
    </row>
    <row r="1272" spans="1:13" ht="14" x14ac:dyDescent="0.15">
      <c r="A1272" s="22">
        <v>45514</v>
      </c>
      <c r="C1272" s="4" t="s">
        <v>3005</v>
      </c>
      <c r="D1272" s="4" t="s">
        <v>2627</v>
      </c>
      <c r="E1272" s="4" t="s">
        <v>2724</v>
      </c>
      <c r="F1272" s="2" t="str">
        <f>IFERROR(VLOOKUP(VENTAS[[#This Row],[Código del producto Vendido]],STOCK[],5,FALSE),"-")</f>
        <v>Sandalias de plataforma en bloque de color</v>
      </c>
      <c r="G1272" s="2">
        <v>1</v>
      </c>
      <c r="H1272" s="6">
        <v>35</v>
      </c>
      <c r="I1272" s="6">
        <f>VENTAS[[#This Row],[Cantidad]]*VENTAS[[#This Row],[Precio Venta]]</f>
        <v>35</v>
      </c>
      <c r="J1272" s="6">
        <f>IF(VENTAS[[#This Row],[Nombre del Gestor]]&gt;1,  VENTAS[[#This Row],[Total]]*10%, 0)</f>
        <v>3.5</v>
      </c>
      <c r="K1272" s="6">
        <f>IFERROR(VLOOKUP(VENTAS[[#This Row],[Código del producto Vendido]],STOCK[],16,FALSE)*VENTAS[[#This Row],[Cantidad]] + VLOOKUP(VENTAS[[#This Row],[Código del producto Vendido]],STOCK[],19,FALSE)*VENTAS[[#This Row],[Cantidad]],VENTAS[[#This Row],[Total]])</f>
        <v>21.97</v>
      </c>
      <c r="L1272" s="6">
        <f>VENTAS[[#This Row],[Total]]-VENTAS[[#This Row],[Comisión 10%]]-VENTAS[[#This Row],[Costo SIN Comision]]</f>
        <v>9.5300000000000011</v>
      </c>
      <c r="M1272" s="5"/>
    </row>
    <row r="1273" spans="1:13" ht="14" x14ac:dyDescent="0.15">
      <c r="A1273" s="22">
        <v>45521</v>
      </c>
      <c r="C1273" s="4" t="s">
        <v>3006</v>
      </c>
      <c r="D1273" s="4" t="s">
        <v>2627</v>
      </c>
      <c r="E1273" s="4" t="s">
        <v>952</v>
      </c>
      <c r="F1273" s="2" t="str">
        <f>IFERROR(VLOOKUP(VENTAS[[#This Row],[Código del producto Vendido]],STOCK[],5,FALSE),"-")</f>
        <v xml:space="preserve">Sandalias de tacón con tiras </v>
      </c>
      <c r="G1273" s="2">
        <v>1</v>
      </c>
      <c r="H1273" s="6">
        <v>40</v>
      </c>
      <c r="I1273" s="6">
        <f>VENTAS[[#This Row],[Cantidad]]*VENTAS[[#This Row],[Precio Venta]]</f>
        <v>40</v>
      </c>
      <c r="J1273" s="6">
        <f>IF(VENTAS[[#This Row],[Nombre del Gestor]]&gt;1,  VENTAS[[#This Row],[Total]]*10%, 0)</f>
        <v>4</v>
      </c>
      <c r="K1273" s="6">
        <f>IFERROR(VLOOKUP(VENTAS[[#This Row],[Código del producto Vendido]],STOCK[],16,FALSE)*VENTAS[[#This Row],[Cantidad]] + VLOOKUP(VENTAS[[#This Row],[Código del producto Vendido]],STOCK[],19,FALSE)*VENTAS[[#This Row],[Cantidad]],VENTAS[[#This Row],[Total]])</f>
        <v>27.152941176470588</v>
      </c>
      <c r="L1273" s="6">
        <f>VENTAS[[#This Row],[Total]]-VENTAS[[#This Row],[Comisión 10%]]-VENTAS[[#This Row],[Costo SIN Comision]]</f>
        <v>8.8470588235294123</v>
      </c>
      <c r="M1273" s="5"/>
    </row>
    <row r="1274" spans="1:13" ht="14" x14ac:dyDescent="0.15">
      <c r="A1274" s="22">
        <v>45523</v>
      </c>
      <c r="C1274" s="4" t="s">
        <v>3007</v>
      </c>
      <c r="D1274" s="4" t="s">
        <v>2627</v>
      </c>
      <c r="E1274" s="4" t="s">
        <v>1746</v>
      </c>
      <c r="F1274" s="2" t="str">
        <f>IFERROR(VLOOKUP(VENTAS[[#This Row],[Código del producto Vendido]],STOCK[],5,FALSE),"-")</f>
        <v>Chaleco de traje Negro</v>
      </c>
      <c r="G1274" s="2">
        <v>1</v>
      </c>
      <c r="H1274" s="6">
        <v>25</v>
      </c>
      <c r="I1274" s="6">
        <f>VENTAS[[#This Row],[Cantidad]]*VENTAS[[#This Row],[Precio Venta]]</f>
        <v>25</v>
      </c>
      <c r="J1274" s="6">
        <f>IF(VENTAS[[#This Row],[Nombre del Gestor]]&gt;1,  VENTAS[[#This Row],[Total]]*10%, 0)</f>
        <v>2.5</v>
      </c>
      <c r="K1274" s="6">
        <f>IFERROR(VLOOKUP(VENTAS[[#This Row],[Código del producto Vendido]],STOCK[],16,FALSE)*VENTAS[[#This Row],[Cantidad]] + VLOOKUP(VENTAS[[#This Row],[Código del producto Vendido]],STOCK[],19,FALSE)*VENTAS[[#This Row],[Cantidad]],VENTAS[[#This Row],[Total]])</f>
        <v>17.941176470588236</v>
      </c>
      <c r="L1274" s="6">
        <f>VENTAS[[#This Row],[Total]]-VENTAS[[#This Row],[Comisión 10%]]-VENTAS[[#This Row],[Costo SIN Comision]]</f>
        <v>4.5588235294117645</v>
      </c>
      <c r="M1274" s="5"/>
    </row>
    <row r="1275" spans="1:13" ht="14" x14ac:dyDescent="0.15">
      <c r="A1275" s="22">
        <v>45513</v>
      </c>
      <c r="C1275" s="4" t="s">
        <v>3008</v>
      </c>
      <c r="D1275" s="4" t="s">
        <v>2627</v>
      </c>
      <c r="E1275" s="4" t="s">
        <v>2880</v>
      </c>
      <c r="F1275" s="2" t="str">
        <f>IFERROR(VLOOKUP(VENTAS[[#This Row],[Código del producto Vendido]],STOCK[],5,FALSE),"-")</f>
        <v>Vestido verde cruzado H&amp;M</v>
      </c>
      <c r="G1275" s="2">
        <v>1</v>
      </c>
      <c r="H1275" s="6">
        <v>28</v>
      </c>
      <c r="I1275" s="6">
        <f>VENTAS[[#This Row],[Cantidad]]*VENTAS[[#This Row],[Precio Venta]]</f>
        <v>28</v>
      </c>
      <c r="J1275" s="6">
        <f>IF(VENTAS[[#This Row],[Nombre del Gestor]]&gt;1,  VENTAS[[#This Row],[Total]]*10%, 0)</f>
        <v>2.8000000000000003</v>
      </c>
      <c r="K1275" s="6">
        <f>IFERROR(VLOOKUP(VENTAS[[#This Row],[Código del producto Vendido]],STOCK[],16,FALSE)*VENTAS[[#This Row],[Cantidad]] + VLOOKUP(VENTAS[[#This Row],[Código del producto Vendido]],STOCK[],19,FALSE)*VENTAS[[#This Row],[Cantidad]],VENTAS[[#This Row],[Total]])</f>
        <v>13.96</v>
      </c>
      <c r="L1275" s="6">
        <f>VENTAS[[#This Row],[Total]]-VENTAS[[#This Row],[Comisión 10%]]-VENTAS[[#This Row],[Costo SIN Comision]]</f>
        <v>11.239999999999998</v>
      </c>
      <c r="M1275" s="5"/>
    </row>
    <row r="1276" spans="1:13" ht="14" x14ac:dyDescent="0.15">
      <c r="A1276" s="22">
        <v>45513</v>
      </c>
      <c r="C1276" s="4" t="s">
        <v>3008</v>
      </c>
      <c r="D1276" s="4" t="s">
        <v>2627</v>
      </c>
      <c r="E1276" s="4" t="s">
        <v>2869</v>
      </c>
      <c r="F1276" s="2" t="str">
        <f>IFERROR(VLOOKUP(VENTAS[[#This Row],[Código del producto Vendido]],STOCK[],5,FALSE),"-")</f>
        <v>Vestido Maxi Negro Ajustado Elegante de hombro atado</v>
      </c>
      <c r="G1276" s="2">
        <v>1</v>
      </c>
      <c r="H1276" s="6">
        <v>25</v>
      </c>
      <c r="I1276" s="6">
        <f>VENTAS[[#This Row],[Cantidad]]*VENTAS[[#This Row],[Precio Venta]]</f>
        <v>25</v>
      </c>
      <c r="J1276" s="6">
        <f>IF(VENTAS[[#This Row],[Nombre del Gestor]]&gt;1,  VENTAS[[#This Row],[Total]]*10%, 0)</f>
        <v>2.5</v>
      </c>
      <c r="K1276" s="6">
        <f>IFERROR(VLOOKUP(VENTAS[[#This Row],[Código del producto Vendido]],STOCK[],16,FALSE)*VENTAS[[#This Row],[Cantidad]] + VLOOKUP(VENTAS[[#This Row],[Código del producto Vendido]],STOCK[],19,FALSE)*VENTAS[[#This Row],[Cantidad]],VENTAS[[#This Row],[Total]])</f>
        <v>13.14</v>
      </c>
      <c r="L1276" s="6">
        <f>VENTAS[[#This Row],[Total]]-VENTAS[[#This Row],[Comisión 10%]]-VENTAS[[#This Row],[Costo SIN Comision]]</f>
        <v>9.36</v>
      </c>
      <c r="M1276" s="5"/>
    </row>
    <row r="1277" spans="1:13" ht="14" x14ac:dyDescent="0.15">
      <c r="A1277" s="22">
        <v>45527</v>
      </c>
      <c r="C1277" s="4" t="s">
        <v>3010</v>
      </c>
      <c r="D1277" s="4" t="s">
        <v>3009</v>
      </c>
      <c r="E1277" s="4" t="s">
        <v>2817</v>
      </c>
      <c r="F1277" s="2" t="str">
        <f>IFERROR(VLOOKUP(VENTAS[[#This Row],[Código del producto Vendido]],STOCK[],5,FALSE),"-")</f>
        <v xml:space="preserve">Top corto de lazo delantero </v>
      </c>
      <c r="G1277" s="2">
        <v>1</v>
      </c>
      <c r="H1277" s="6">
        <v>17</v>
      </c>
      <c r="I1277" s="6">
        <f>VENTAS[[#This Row],[Cantidad]]*VENTAS[[#This Row],[Precio Venta]]</f>
        <v>17</v>
      </c>
      <c r="J1277" s="6">
        <f>IF(VENTAS[[#This Row],[Nombre del Gestor]]&gt;1,  VENTAS[[#This Row],[Total]]*10%, 0)</f>
        <v>1.7000000000000002</v>
      </c>
      <c r="K1277" s="6">
        <f>IFERROR(VLOOKUP(VENTAS[[#This Row],[Código del producto Vendido]],STOCK[],16,FALSE)*VENTAS[[#This Row],[Cantidad]] + VLOOKUP(VENTAS[[#This Row],[Código del producto Vendido]],STOCK[],19,FALSE)*VENTAS[[#This Row],[Cantidad]],VENTAS[[#This Row],[Total]])</f>
        <v>11.450000000000001</v>
      </c>
      <c r="L1277" s="6">
        <f>VENTAS[[#This Row],[Total]]-VENTAS[[#This Row],[Comisión 10%]]-VENTAS[[#This Row],[Costo SIN Comision]]</f>
        <v>3.8499999999999996</v>
      </c>
      <c r="M1277" s="5"/>
    </row>
    <row r="1278" spans="1:13" ht="14" x14ac:dyDescent="0.15">
      <c r="A1278" s="22">
        <v>45527</v>
      </c>
      <c r="C1278" s="4" t="s">
        <v>3011</v>
      </c>
      <c r="D1278" s="4" t="s">
        <v>3013</v>
      </c>
      <c r="E1278" s="4" t="s">
        <v>2445</v>
      </c>
      <c r="F1278" s="2" t="str">
        <f>IFERROR(VLOOKUP(VENTAS[[#This Row],[Código del producto Vendido]],STOCK[],5,FALSE),"-")</f>
        <v>Bikini atado a los lados con estampado de cerezas</v>
      </c>
      <c r="G1278" s="2">
        <v>1</v>
      </c>
      <c r="H1278" s="6">
        <v>18</v>
      </c>
      <c r="I1278" s="6">
        <f>VENTAS[[#This Row],[Cantidad]]*VENTAS[[#This Row],[Precio Venta]]</f>
        <v>18</v>
      </c>
      <c r="J1278" s="6">
        <f>IF(VENTAS[[#This Row],[Nombre del Gestor]]&gt;1,  VENTAS[[#This Row],[Total]]*10%, 0)</f>
        <v>1.8</v>
      </c>
      <c r="K1278" s="6">
        <f>IFERROR(VLOOKUP(VENTAS[[#This Row],[Código del producto Vendido]],STOCK[],16,FALSE)*VENTAS[[#This Row],[Cantidad]] + VLOOKUP(VENTAS[[#This Row],[Código del producto Vendido]],STOCK[],19,FALSE)*VENTAS[[#This Row],[Cantidad]],VENTAS[[#This Row],[Total]])</f>
        <v>11.009375</v>
      </c>
      <c r="L1278" s="6">
        <f>VENTAS[[#This Row],[Total]]-VENTAS[[#This Row],[Comisión 10%]]-VENTAS[[#This Row],[Costo SIN Comision]]</f>
        <v>5.1906249999999989</v>
      </c>
      <c r="M1278" s="5"/>
    </row>
    <row r="1279" spans="1:13" ht="14" x14ac:dyDescent="0.15">
      <c r="A1279" s="22">
        <v>45527</v>
      </c>
      <c r="C1279" s="4" t="s">
        <v>3011</v>
      </c>
      <c r="D1279" s="4" t="s">
        <v>3013</v>
      </c>
      <c r="E1279" s="4" t="s">
        <v>2463</v>
      </c>
      <c r="F1279" s="2" t="str">
        <f>IFERROR(VLOOKUP(VENTAS[[#This Row],[Código del producto Vendido]],STOCK[],5,FALSE),"-")</f>
        <v>Set de 3 piezas bikini de moda estampado de hoja</v>
      </c>
      <c r="G1279" s="2">
        <v>1</v>
      </c>
      <c r="H1279" s="6">
        <v>28</v>
      </c>
      <c r="I1279" s="6">
        <f>VENTAS[[#This Row],[Cantidad]]*VENTAS[[#This Row],[Precio Venta]]</f>
        <v>28</v>
      </c>
      <c r="J1279" s="6">
        <f>IF(VENTAS[[#This Row],[Nombre del Gestor]]&gt;1,  VENTAS[[#This Row],[Total]]*10%, 0)</f>
        <v>2.8000000000000003</v>
      </c>
      <c r="K1279" s="6">
        <f>IFERROR(VLOOKUP(VENTAS[[#This Row],[Código del producto Vendido]],STOCK[],16,FALSE)*VENTAS[[#This Row],[Cantidad]] + VLOOKUP(VENTAS[[#This Row],[Código del producto Vendido]],STOCK[],19,FALSE)*VENTAS[[#This Row],[Cantidad]],VENTAS[[#This Row],[Total]])</f>
        <v>17.665624999999999</v>
      </c>
      <c r="L1279" s="6">
        <f>VENTAS[[#This Row],[Total]]-VENTAS[[#This Row],[Comisión 10%]]-VENTAS[[#This Row],[Costo SIN Comision]]</f>
        <v>7.5343750000000007</v>
      </c>
      <c r="M1279" s="5"/>
    </row>
    <row r="1280" spans="1:13" ht="14" x14ac:dyDescent="0.15">
      <c r="A1280" s="22">
        <v>45522</v>
      </c>
      <c r="C1280" s="4" t="s">
        <v>3012</v>
      </c>
      <c r="D1280" s="4" t="s">
        <v>3013</v>
      </c>
      <c r="E1280" s="4" t="s">
        <v>2789</v>
      </c>
      <c r="F1280" s="2" t="str">
        <f>IFERROR(VLOOKUP(VENTAS[[#This Row],[Código del producto Vendido]],STOCK[],5,FALSE),"-")</f>
        <v>Cinturón fino de hebilla de estilo elegante negro</v>
      </c>
      <c r="G1280" s="2">
        <v>1</v>
      </c>
      <c r="H1280" s="6">
        <v>12</v>
      </c>
      <c r="I1280" s="6">
        <f>VENTAS[[#This Row],[Cantidad]]*VENTAS[[#This Row],[Precio Venta]]</f>
        <v>12</v>
      </c>
      <c r="J1280" s="6">
        <f>IF(VENTAS[[#This Row],[Nombre del Gestor]]&gt;1,  VENTAS[[#This Row],[Total]]*10%, 0)</f>
        <v>1.2000000000000002</v>
      </c>
      <c r="K1280" s="6">
        <f>IFERROR(VLOOKUP(VENTAS[[#This Row],[Código del producto Vendido]],STOCK[],16,FALSE)*VENTAS[[#This Row],[Cantidad]] + VLOOKUP(VENTAS[[#This Row],[Código del producto Vendido]],STOCK[],19,FALSE)*VENTAS[[#This Row],[Cantidad]],VENTAS[[#This Row],[Total]])</f>
        <v>5.13</v>
      </c>
      <c r="L1280" s="6">
        <f>VENTAS[[#This Row],[Total]]-VENTAS[[#This Row],[Comisión 10%]]-VENTAS[[#This Row],[Costo SIN Comision]]</f>
        <v>5.6700000000000008</v>
      </c>
      <c r="M1280" s="5"/>
    </row>
    <row r="1281" spans="1:13" ht="14" x14ac:dyDescent="0.15">
      <c r="A1281" s="22">
        <v>45522</v>
      </c>
      <c r="C1281" s="4" t="s">
        <v>3012</v>
      </c>
      <c r="D1281" s="4" t="s">
        <v>3013</v>
      </c>
      <c r="E1281" s="4" t="s">
        <v>2924</v>
      </c>
      <c r="F1281" s="2" t="str">
        <f>IFERROR(VLOOKUP(VENTAS[[#This Row],[Código del producto Vendido]],STOCK[],5,FALSE),"-")</f>
        <v>Traje de baño clásico en bloque de color de talle alto</v>
      </c>
      <c r="G1281" s="2">
        <v>1</v>
      </c>
      <c r="H1281" s="6">
        <v>28</v>
      </c>
      <c r="I1281" s="6">
        <f>VENTAS[[#This Row],[Cantidad]]*VENTAS[[#This Row],[Precio Venta]]</f>
        <v>28</v>
      </c>
      <c r="J1281" s="6">
        <f>IF(VENTAS[[#This Row],[Nombre del Gestor]]&gt;1,  VENTAS[[#This Row],[Total]]*10%, 0)</f>
        <v>2.8000000000000003</v>
      </c>
      <c r="K1281" s="6">
        <f>IFERROR(VLOOKUP(VENTAS[[#This Row],[Código del producto Vendido]],STOCK[],16,FALSE)*VENTAS[[#This Row],[Cantidad]] + VLOOKUP(VENTAS[[#This Row],[Código del producto Vendido]],STOCK[],19,FALSE)*VENTAS[[#This Row],[Cantidad]],VENTAS[[#This Row],[Total]])</f>
        <v>10.41</v>
      </c>
      <c r="L1281" s="6">
        <f>VENTAS[[#This Row],[Total]]-VENTAS[[#This Row],[Comisión 10%]]-VENTAS[[#This Row],[Costo SIN Comision]]</f>
        <v>14.79</v>
      </c>
      <c r="M1281" s="5"/>
    </row>
    <row r="1282" spans="1:13" ht="14" x14ac:dyDescent="0.15">
      <c r="A1282" s="22">
        <v>45519</v>
      </c>
      <c r="C1282" s="4" t="s">
        <v>3014</v>
      </c>
      <c r="D1282" s="4" t="s">
        <v>3013</v>
      </c>
      <c r="E1282" s="4" t="s">
        <v>2925</v>
      </c>
      <c r="F1282" s="2" t="str">
        <f>IFERROR(VLOOKUP(VENTAS[[#This Row],[Código del producto Vendido]],STOCK[],5,FALSE),"-")</f>
        <v>Traje de baño clásico en bloque de color de talle alto</v>
      </c>
      <c r="G1282" s="2">
        <v>1</v>
      </c>
      <c r="H1282" s="6">
        <v>28</v>
      </c>
      <c r="I1282" s="6">
        <f>VENTAS[[#This Row],[Cantidad]]*VENTAS[[#This Row],[Precio Venta]]</f>
        <v>28</v>
      </c>
      <c r="J1282" s="6">
        <f>IF(VENTAS[[#This Row],[Nombre del Gestor]]&gt;1,  VENTAS[[#This Row],[Total]]*10%, 0)</f>
        <v>2.8000000000000003</v>
      </c>
      <c r="K1282" s="6">
        <f>IFERROR(VLOOKUP(VENTAS[[#This Row],[Código del producto Vendido]],STOCK[],16,FALSE)*VENTAS[[#This Row],[Cantidad]] + VLOOKUP(VENTAS[[#This Row],[Código del producto Vendido]],STOCK[],19,FALSE)*VENTAS[[#This Row],[Cantidad]],VENTAS[[#This Row],[Total]])</f>
        <v>10.4</v>
      </c>
      <c r="L1282" s="6">
        <f>VENTAS[[#This Row],[Total]]-VENTAS[[#This Row],[Comisión 10%]]-VENTAS[[#This Row],[Costo SIN Comision]]</f>
        <v>14.799999999999999</v>
      </c>
      <c r="M1282" s="5"/>
    </row>
    <row r="1283" spans="1:13" ht="14" x14ac:dyDescent="0.15">
      <c r="A1283" s="22">
        <v>45518</v>
      </c>
      <c r="C1283" s="4" t="s">
        <v>3015</v>
      </c>
      <c r="D1283" s="4" t="s">
        <v>3013</v>
      </c>
      <c r="E1283" s="4" t="s">
        <v>2734</v>
      </c>
      <c r="F1283" s="2" t="str">
        <f>IFERROR(VLOOKUP(VENTAS[[#This Row],[Código del producto Vendido]],STOCK[],5,FALSE),"-")</f>
        <v>Sandalias espadriles nude</v>
      </c>
      <c r="G1283" s="2">
        <v>1</v>
      </c>
      <c r="H1283" s="6">
        <v>45</v>
      </c>
      <c r="I1283" s="6">
        <f>VENTAS[[#This Row],[Cantidad]]*VENTAS[[#This Row],[Precio Venta]]</f>
        <v>45</v>
      </c>
      <c r="J1283" s="6">
        <f>IF(VENTAS[[#This Row],[Nombre del Gestor]]&gt;1,  VENTAS[[#This Row],[Total]]*10%, 0)</f>
        <v>4.5</v>
      </c>
      <c r="K1283" s="6">
        <f>IFERROR(VLOOKUP(VENTAS[[#This Row],[Código del producto Vendido]],STOCK[],16,FALSE)*VENTAS[[#This Row],[Cantidad]] + VLOOKUP(VENTAS[[#This Row],[Código del producto Vendido]],STOCK[],19,FALSE)*VENTAS[[#This Row],[Cantidad]],VENTAS[[#This Row],[Total]])</f>
        <v>31.951699999999999</v>
      </c>
      <c r="L1283" s="6">
        <f>VENTAS[[#This Row],[Total]]-VENTAS[[#This Row],[Comisión 10%]]-VENTAS[[#This Row],[Costo SIN Comision]]</f>
        <v>8.5483000000000011</v>
      </c>
      <c r="M1283" s="5"/>
    </row>
    <row r="1284" spans="1:13" ht="14" x14ac:dyDescent="0.15">
      <c r="A1284" s="22">
        <v>45517</v>
      </c>
      <c r="C1284" s="4" t="s">
        <v>3016</v>
      </c>
      <c r="D1284" s="4" t="s">
        <v>3013</v>
      </c>
      <c r="E1284" s="4" t="s">
        <v>1727</v>
      </c>
      <c r="F1284" s="2" t="str">
        <f>IFERROR(VLOOKUP(VENTAS[[#This Row],[Código del producto Vendido]],STOCK[],5,FALSE),"-")</f>
        <v>Conjunto de bikini</v>
      </c>
      <c r="G1284" s="2">
        <v>1</v>
      </c>
      <c r="H1284" s="6">
        <v>20</v>
      </c>
      <c r="I1284" s="6">
        <f>VENTAS[[#This Row],[Cantidad]]*VENTAS[[#This Row],[Precio Venta]]</f>
        <v>20</v>
      </c>
      <c r="J1284" s="6">
        <f>IF(VENTAS[[#This Row],[Nombre del Gestor]]&gt;1,  VENTAS[[#This Row],[Total]]*10%, 0)</f>
        <v>2</v>
      </c>
      <c r="K1284" s="6">
        <f>IFERROR(VLOOKUP(VENTAS[[#This Row],[Código del producto Vendido]],STOCK[],16,FALSE)*VENTAS[[#This Row],[Cantidad]] + VLOOKUP(VENTAS[[#This Row],[Código del producto Vendido]],STOCK[],19,FALSE)*VENTAS[[#This Row],[Cantidad]],VENTAS[[#This Row],[Total]])</f>
        <v>12.352941176470589</v>
      </c>
      <c r="L1284" s="6">
        <f>VENTAS[[#This Row],[Total]]-VENTAS[[#This Row],[Comisión 10%]]-VENTAS[[#This Row],[Costo SIN Comision]]</f>
        <v>5.6470588235294112</v>
      </c>
      <c r="M1284" s="5"/>
    </row>
    <row r="1285" spans="1:13" ht="14" x14ac:dyDescent="0.15">
      <c r="A1285" s="22">
        <v>45517</v>
      </c>
      <c r="C1285" s="4" t="s">
        <v>3017</v>
      </c>
      <c r="D1285" s="4" t="s">
        <v>3013</v>
      </c>
      <c r="E1285" s="4" t="s">
        <v>2802</v>
      </c>
      <c r="F1285" s="2" t="str">
        <f>IFERROR(VLOOKUP(VENTAS[[#This Row],[Código del producto Vendido]],STOCK[],5,FALSE),"-")</f>
        <v>Pullover corto unicolor blanco</v>
      </c>
      <c r="G1285" s="2">
        <v>1</v>
      </c>
      <c r="H1285" s="6">
        <v>10</v>
      </c>
      <c r="I1285" s="6">
        <f>VENTAS[[#This Row],[Cantidad]]*VENTAS[[#This Row],[Precio Venta]]</f>
        <v>10</v>
      </c>
      <c r="J1285" s="6">
        <f>IF(VENTAS[[#This Row],[Nombre del Gestor]]&gt;1,  VENTAS[[#This Row],[Total]]*10%, 0)</f>
        <v>1</v>
      </c>
      <c r="K1285" s="6">
        <f>IFERROR(VLOOKUP(VENTAS[[#This Row],[Código del producto Vendido]],STOCK[],16,FALSE)*VENTAS[[#This Row],[Cantidad]] + VLOOKUP(VENTAS[[#This Row],[Código del producto Vendido]],STOCK[],19,FALSE)*VENTAS[[#This Row],[Cantidad]],VENTAS[[#This Row],[Total]])</f>
        <v>4.32</v>
      </c>
      <c r="L1285" s="6">
        <f>VENTAS[[#This Row],[Total]]-VENTAS[[#This Row],[Comisión 10%]]-VENTAS[[#This Row],[Costo SIN Comision]]</f>
        <v>4.68</v>
      </c>
      <c r="M1285" s="5"/>
    </row>
    <row r="1286" spans="1:13" ht="14" x14ac:dyDescent="0.15">
      <c r="A1286" s="22">
        <v>45509</v>
      </c>
      <c r="C1286" s="4" t="s">
        <v>3018</v>
      </c>
      <c r="D1286" s="4" t="s">
        <v>3013</v>
      </c>
      <c r="E1286" s="4" t="s">
        <v>2979</v>
      </c>
      <c r="F1286" s="2" t="str">
        <f>IFERROR(VLOOKUP(VENTAS[[#This Row],[Código del producto Vendido]],STOCK[],5,FALSE),"-")</f>
        <v>Pullover corto unicolor beige</v>
      </c>
      <c r="G1286" s="2">
        <v>1</v>
      </c>
      <c r="H1286" s="6">
        <v>10</v>
      </c>
      <c r="I1286" s="6">
        <f>VENTAS[[#This Row],[Cantidad]]*VENTAS[[#This Row],[Precio Venta]]</f>
        <v>10</v>
      </c>
      <c r="J1286" s="6">
        <f>IF(VENTAS[[#This Row],[Nombre del Gestor]]&gt;1,  VENTAS[[#This Row],[Total]]*10%, 0)</f>
        <v>1</v>
      </c>
      <c r="K1286" s="6">
        <f>IFERROR(VLOOKUP(VENTAS[[#This Row],[Código del producto Vendido]],STOCK[],16,FALSE)*VENTAS[[#This Row],[Cantidad]] + VLOOKUP(VENTAS[[#This Row],[Código del producto Vendido]],STOCK[],19,FALSE)*VENTAS[[#This Row],[Cantidad]],VENTAS[[#This Row],[Total]])</f>
        <v>2.35</v>
      </c>
      <c r="L1286" s="6">
        <f>VENTAS[[#This Row],[Total]]-VENTAS[[#This Row],[Comisión 10%]]-VENTAS[[#This Row],[Costo SIN Comision]]</f>
        <v>6.65</v>
      </c>
      <c r="M1286" s="5"/>
    </row>
    <row r="1287" spans="1:13" ht="14" x14ac:dyDescent="0.15">
      <c r="A1287" s="22">
        <v>45509</v>
      </c>
      <c r="C1287" s="4" t="s">
        <v>3018</v>
      </c>
      <c r="D1287" s="4" t="s">
        <v>3013</v>
      </c>
      <c r="E1287" s="4" t="s">
        <v>2802</v>
      </c>
      <c r="F1287" s="2" t="str">
        <f>IFERROR(VLOOKUP(VENTAS[[#This Row],[Código del producto Vendido]],STOCK[],5,FALSE),"-")</f>
        <v>Pullover corto unicolor blanco</v>
      </c>
      <c r="G1287" s="2">
        <v>1</v>
      </c>
      <c r="H1287" s="6">
        <v>10</v>
      </c>
      <c r="I1287" s="6">
        <f>VENTAS[[#This Row],[Cantidad]]*VENTAS[[#This Row],[Precio Venta]]</f>
        <v>10</v>
      </c>
      <c r="J1287" s="6">
        <f>IF(VENTAS[[#This Row],[Nombre del Gestor]]&gt;1,  VENTAS[[#This Row],[Total]]*10%, 0)</f>
        <v>1</v>
      </c>
      <c r="K1287" s="6">
        <f>IFERROR(VLOOKUP(VENTAS[[#This Row],[Código del producto Vendido]],STOCK[],16,FALSE)*VENTAS[[#This Row],[Cantidad]] + VLOOKUP(VENTAS[[#This Row],[Código del producto Vendido]],STOCK[],19,FALSE)*VENTAS[[#This Row],[Cantidad]],VENTAS[[#This Row],[Total]])</f>
        <v>4.32</v>
      </c>
      <c r="L1287" s="6">
        <f>VENTAS[[#This Row],[Total]]-VENTAS[[#This Row],[Comisión 10%]]-VENTAS[[#This Row],[Costo SIN Comision]]</f>
        <v>4.68</v>
      </c>
      <c r="M1287" s="5"/>
    </row>
    <row r="1288" spans="1:13" ht="14" x14ac:dyDescent="0.15">
      <c r="A1288" s="22">
        <v>45509</v>
      </c>
      <c r="C1288" s="4" t="s">
        <v>3018</v>
      </c>
      <c r="D1288" s="4" t="s">
        <v>3013</v>
      </c>
      <c r="E1288" s="4" t="s">
        <v>2796</v>
      </c>
      <c r="F1288" s="2" t="str">
        <f>IFERROR(VLOOKUP(VENTAS[[#This Row],[Código del producto Vendido]],STOCK[],5,FALSE),"-")</f>
        <v>Pullover corto unicolor carmelita</v>
      </c>
      <c r="G1288" s="2">
        <v>1</v>
      </c>
      <c r="H1288" s="6">
        <v>10</v>
      </c>
      <c r="I1288" s="6">
        <f>VENTAS[[#This Row],[Cantidad]]*VENTAS[[#This Row],[Precio Venta]]</f>
        <v>10</v>
      </c>
      <c r="J1288" s="6">
        <f>IF(VENTAS[[#This Row],[Nombre del Gestor]]&gt;1,  VENTAS[[#This Row],[Total]]*10%, 0)</f>
        <v>1</v>
      </c>
      <c r="K1288" s="6">
        <f>IFERROR(VLOOKUP(VENTAS[[#This Row],[Código del producto Vendido]],STOCK[],16,FALSE)*VENTAS[[#This Row],[Cantidad]] + VLOOKUP(VENTAS[[#This Row],[Código del producto Vendido]],STOCK[],19,FALSE)*VENTAS[[#This Row],[Cantidad]],VENTAS[[#This Row],[Total]])</f>
        <v>4.32</v>
      </c>
      <c r="L1288" s="6">
        <f>VENTAS[[#This Row],[Total]]-VENTAS[[#This Row],[Comisión 10%]]-VENTAS[[#This Row],[Costo SIN Comision]]</f>
        <v>4.68</v>
      </c>
      <c r="M1288" s="5"/>
    </row>
    <row r="1289" spans="1:13" ht="14" x14ac:dyDescent="0.15">
      <c r="A1289" s="22">
        <v>45511</v>
      </c>
      <c r="C1289" s="4" t="s">
        <v>3019</v>
      </c>
      <c r="D1289" s="4" t="s">
        <v>3013</v>
      </c>
      <c r="E1289" s="4" t="s">
        <v>2789</v>
      </c>
      <c r="F1289" s="2" t="str">
        <f>IFERROR(VLOOKUP(VENTAS[[#This Row],[Código del producto Vendido]],STOCK[],5,FALSE),"-")</f>
        <v>Cinturón fino de hebilla de estilo elegante negro</v>
      </c>
      <c r="G1289" s="2">
        <v>1</v>
      </c>
      <c r="H1289" s="6">
        <v>12</v>
      </c>
      <c r="I1289" s="6">
        <f>VENTAS[[#This Row],[Cantidad]]*VENTAS[[#This Row],[Precio Venta]]</f>
        <v>12</v>
      </c>
      <c r="J1289" s="6">
        <f>IF(VENTAS[[#This Row],[Nombre del Gestor]]&gt;1,  VENTAS[[#This Row],[Total]]*10%, 0)</f>
        <v>1.2000000000000002</v>
      </c>
      <c r="K1289" s="6">
        <f>IFERROR(VLOOKUP(VENTAS[[#This Row],[Código del producto Vendido]],STOCK[],16,FALSE)*VENTAS[[#This Row],[Cantidad]] + VLOOKUP(VENTAS[[#This Row],[Código del producto Vendido]],STOCK[],19,FALSE)*VENTAS[[#This Row],[Cantidad]],VENTAS[[#This Row],[Total]])</f>
        <v>5.13</v>
      </c>
      <c r="L1289" s="6">
        <f>VENTAS[[#This Row],[Total]]-VENTAS[[#This Row],[Comisión 10%]]-VENTAS[[#This Row],[Costo SIN Comision]]</f>
        <v>5.6700000000000008</v>
      </c>
      <c r="M1289" s="5"/>
    </row>
    <row r="1290" spans="1:13" ht="14" x14ac:dyDescent="0.15">
      <c r="A1290" s="22">
        <v>45511</v>
      </c>
      <c r="C1290" s="4" t="s">
        <v>3019</v>
      </c>
      <c r="D1290" s="4" t="s">
        <v>3013</v>
      </c>
      <c r="E1290" s="4" t="s">
        <v>2774</v>
      </c>
      <c r="F1290" s="2" t="str">
        <f>IFERROR(VLOOKUP(VENTAS[[#This Row],[Código del producto Vendido]],STOCK[],5,FALSE),"-")</f>
        <v>Falda Pantalón de mezclilla</v>
      </c>
      <c r="G1290" s="2">
        <v>1</v>
      </c>
      <c r="H1290" s="6">
        <v>30</v>
      </c>
      <c r="I1290" s="6">
        <f>VENTAS[[#This Row],[Cantidad]]*VENTAS[[#This Row],[Precio Venta]]</f>
        <v>30</v>
      </c>
      <c r="J1290" s="6">
        <f>IF(VENTAS[[#This Row],[Nombre del Gestor]]&gt;1,  VENTAS[[#This Row],[Total]]*10%, 0)</f>
        <v>3</v>
      </c>
      <c r="K1290" s="6">
        <f>IFERROR(VLOOKUP(VENTAS[[#This Row],[Código del producto Vendido]],STOCK[],16,FALSE)*VENTAS[[#This Row],[Cantidad]] + VLOOKUP(VENTAS[[#This Row],[Código del producto Vendido]],STOCK[],19,FALSE)*VENTAS[[#This Row],[Cantidad]],VENTAS[[#This Row],[Total]])</f>
        <v>19.189999999999998</v>
      </c>
      <c r="L1290" s="6">
        <f>VENTAS[[#This Row],[Total]]-VENTAS[[#This Row],[Comisión 10%]]-VENTAS[[#This Row],[Costo SIN Comision]]</f>
        <v>7.8100000000000023</v>
      </c>
      <c r="M1290" s="5"/>
    </row>
    <row r="1291" spans="1:13" ht="14" x14ac:dyDescent="0.15">
      <c r="A1291" s="22">
        <v>45505</v>
      </c>
      <c r="C1291" s="4" t="s">
        <v>3020</v>
      </c>
      <c r="D1291" s="4" t="s">
        <v>3013</v>
      </c>
      <c r="E1291" s="4" t="s">
        <v>784</v>
      </c>
      <c r="F1291" s="2" t="str">
        <f>IFERROR(VLOOKUP(VENTAS[[#This Row],[Código del producto Vendido]],STOCK[],5,FALSE),"-")</f>
        <v>Vestido corto azul real</v>
      </c>
      <c r="G1291" s="2">
        <v>1</v>
      </c>
      <c r="H1291" s="6">
        <v>13</v>
      </c>
      <c r="I1291" s="6">
        <f>VENTAS[[#This Row],[Cantidad]]*VENTAS[[#This Row],[Precio Venta]]</f>
        <v>13</v>
      </c>
      <c r="J1291" s="6">
        <f>IF(VENTAS[[#This Row],[Nombre del Gestor]]&gt;1,  VENTAS[[#This Row],[Total]]*10%, 0)</f>
        <v>1.3</v>
      </c>
      <c r="K1291" s="6">
        <f>IFERROR(VLOOKUP(VENTAS[[#This Row],[Código del producto Vendido]],STOCK[],16,FALSE)*VENTAS[[#This Row],[Cantidad]] + VLOOKUP(VENTAS[[#This Row],[Código del producto Vendido]],STOCK[],19,FALSE)*VENTAS[[#This Row],[Cantidad]],VENTAS[[#This Row],[Total]])</f>
        <v>11.944444444444445</v>
      </c>
      <c r="L1291" s="6">
        <f>VENTAS[[#This Row],[Total]]-VENTAS[[#This Row],[Comisión 10%]]-VENTAS[[#This Row],[Costo SIN Comision]]</f>
        <v>-0.24444444444444535</v>
      </c>
      <c r="M1291" s="5"/>
    </row>
    <row r="1292" spans="1:13" ht="14" x14ac:dyDescent="0.15">
      <c r="A1292" s="22">
        <v>45505</v>
      </c>
      <c r="C1292" s="4" t="s">
        <v>3020</v>
      </c>
      <c r="D1292" s="4" t="s">
        <v>3013</v>
      </c>
      <c r="E1292" s="4" t="s">
        <v>2393</v>
      </c>
      <c r="F1292" s="2" t="str">
        <f>IFERROR(VLOOKUP(VENTAS[[#This Row],[Código del producto Vendido]],STOCK[],5,FALSE),"-")</f>
        <v>Set de 3 piezas de bikini con estampado floral</v>
      </c>
      <c r="G1292" s="2">
        <v>1</v>
      </c>
      <c r="H1292" s="6">
        <v>25</v>
      </c>
      <c r="I1292" s="6">
        <f>VENTAS[[#This Row],[Cantidad]]*VENTAS[[#This Row],[Precio Venta]]</f>
        <v>25</v>
      </c>
      <c r="J1292" s="6">
        <f>IF(VENTAS[[#This Row],[Nombre del Gestor]]&gt;1,  VENTAS[[#This Row],[Total]]*10%, 0)</f>
        <v>2.5</v>
      </c>
      <c r="K1292" s="6">
        <f>IFERROR(VLOOKUP(VENTAS[[#This Row],[Código del producto Vendido]],STOCK[],16,FALSE)*VENTAS[[#This Row],[Cantidad]] + VLOOKUP(VENTAS[[#This Row],[Código del producto Vendido]],STOCK[],19,FALSE)*VENTAS[[#This Row],[Cantidad]],VENTAS[[#This Row],[Total]])</f>
        <v>9.67</v>
      </c>
      <c r="L1292" s="6">
        <f>VENTAS[[#This Row],[Total]]-VENTAS[[#This Row],[Comisión 10%]]-VENTAS[[#This Row],[Costo SIN Comision]]</f>
        <v>12.83</v>
      </c>
      <c r="M1292" s="5"/>
    </row>
    <row r="1293" spans="1:13" ht="14" x14ac:dyDescent="0.15">
      <c r="A1293" s="22">
        <v>45505</v>
      </c>
      <c r="C1293" s="4" t="s">
        <v>3021</v>
      </c>
      <c r="D1293" s="4" t="s">
        <v>3013</v>
      </c>
      <c r="E1293" s="4" t="s">
        <v>825</v>
      </c>
      <c r="F1293" s="2" t="str">
        <f>IFERROR(VLOOKUP(VENTAS[[#This Row],[Código del producto Vendido]],STOCK[],5,FALSE),"-")</f>
        <v>Vestido estampado malva</v>
      </c>
      <c r="G1293" s="2">
        <v>1</v>
      </c>
      <c r="H1293" s="6">
        <v>12</v>
      </c>
      <c r="I1293" s="6">
        <f>VENTAS[[#This Row],[Cantidad]]*VENTAS[[#This Row],[Precio Venta]]</f>
        <v>12</v>
      </c>
      <c r="J1293" s="6">
        <f>IF(VENTAS[[#This Row],[Nombre del Gestor]]&gt;1,  VENTAS[[#This Row],[Total]]*10%, 0)</f>
        <v>1.2000000000000002</v>
      </c>
      <c r="K1293" s="6">
        <f>IFERROR(VLOOKUP(VENTAS[[#This Row],[Código del producto Vendido]],STOCK[],16,FALSE)*VENTAS[[#This Row],[Cantidad]] + VLOOKUP(VENTAS[[#This Row],[Código del producto Vendido]],STOCK[],19,FALSE)*VENTAS[[#This Row],[Cantidad]],VENTAS[[#This Row],[Total]])</f>
        <v>9.3333333333333339</v>
      </c>
      <c r="L1293" s="6">
        <f>VENTAS[[#This Row],[Total]]-VENTAS[[#This Row],[Comisión 10%]]-VENTAS[[#This Row],[Costo SIN Comision]]</f>
        <v>1.4666666666666668</v>
      </c>
      <c r="M1293" s="5"/>
    </row>
    <row r="1294" spans="1:13" ht="14" x14ac:dyDescent="0.15">
      <c r="A1294" s="22">
        <v>45505</v>
      </c>
      <c r="C1294" s="4" t="s">
        <v>3021</v>
      </c>
      <c r="D1294" s="4" t="s">
        <v>3013</v>
      </c>
      <c r="E1294" s="4" t="s">
        <v>1471</v>
      </c>
      <c r="F1294" s="2" t="str">
        <f>IFERROR(VLOOKUP(VENTAS[[#This Row],[Código del producto Vendido]],STOCK[],5,FALSE),"-")</f>
        <v>Vestido acanalado de manga larga</v>
      </c>
      <c r="G1294" s="2">
        <v>1</v>
      </c>
      <c r="H1294" s="6">
        <v>25</v>
      </c>
      <c r="I1294" s="6">
        <f>VENTAS[[#This Row],[Cantidad]]*VENTAS[[#This Row],[Precio Venta]]</f>
        <v>25</v>
      </c>
      <c r="J1294" s="6">
        <f>IF(VENTAS[[#This Row],[Nombre del Gestor]]&gt;1,  VENTAS[[#This Row],[Total]]*10%, 0)</f>
        <v>2.5</v>
      </c>
      <c r="K1294" s="6">
        <f>IFERROR(VLOOKUP(VENTAS[[#This Row],[Código del producto Vendido]],STOCK[],16,FALSE)*VENTAS[[#This Row],[Cantidad]] + VLOOKUP(VENTAS[[#This Row],[Código del producto Vendido]],STOCK[],19,FALSE)*VENTAS[[#This Row],[Cantidad]],VENTAS[[#This Row],[Total]])</f>
        <v>18.100000000000001</v>
      </c>
      <c r="L1294" s="6">
        <f>VENTAS[[#This Row],[Total]]-VENTAS[[#This Row],[Comisión 10%]]-VENTAS[[#This Row],[Costo SIN Comision]]</f>
        <v>4.3999999999999986</v>
      </c>
      <c r="M1294" s="5"/>
    </row>
    <row r="1295" spans="1:13" ht="14" x14ac:dyDescent="0.15">
      <c r="A1295" s="22">
        <v>45526</v>
      </c>
      <c r="C1295" s="4" t="s">
        <v>3023</v>
      </c>
      <c r="D1295" s="4" t="s">
        <v>3024</v>
      </c>
      <c r="E1295" s="4" t="s">
        <v>2996</v>
      </c>
      <c r="F1295" s="2" t="str">
        <f>IFERROR(VLOOKUP(VENTAS[[#This Row],[Código del producto Vendido]],STOCK[],5,FALSE),"-")</f>
        <v>Set de Splash y crema de Victoria Secret (Original) Aqua Kiss</v>
      </c>
      <c r="G1295" s="2">
        <v>1</v>
      </c>
      <c r="H1295" s="6">
        <v>40</v>
      </c>
      <c r="I1295" s="6">
        <f>VENTAS[[#This Row],[Cantidad]]*VENTAS[[#This Row],[Precio Venta]]</f>
        <v>40</v>
      </c>
      <c r="J1295" s="6">
        <f>IF(VENTAS[[#This Row],[Nombre del Gestor]]&gt;1,  VENTAS[[#This Row],[Total]]*10%, 0)</f>
        <v>4</v>
      </c>
      <c r="K1295" s="6">
        <f>IFERROR(VLOOKUP(VENTAS[[#This Row],[Código del producto Vendido]],STOCK[],16,FALSE)*VENTAS[[#This Row],[Cantidad]] + VLOOKUP(VENTAS[[#This Row],[Código del producto Vendido]],STOCK[],19,FALSE)*VENTAS[[#This Row],[Cantidad]],VENTAS[[#This Row],[Total]])</f>
        <v>16.37</v>
      </c>
      <c r="L1295" s="6">
        <f>VENTAS[[#This Row],[Total]]-VENTAS[[#This Row],[Comisión 10%]]-VENTAS[[#This Row],[Costo SIN Comision]]</f>
        <v>19.63</v>
      </c>
      <c r="M1295" s="5"/>
    </row>
    <row r="1296" spans="1:13" ht="14" x14ac:dyDescent="0.15">
      <c r="A1296" s="22">
        <v>45528</v>
      </c>
      <c r="C1296" s="4" t="s">
        <v>2987</v>
      </c>
      <c r="D1296" s="4" t="s">
        <v>2599</v>
      </c>
      <c r="E1296" s="4" t="s">
        <v>838</v>
      </c>
      <c r="F1296" s="2" t="str">
        <f>IFERROR(VLOOKUP(VENTAS[[#This Row],[Código del producto Vendido]],STOCK[],5,FALSE),"-")</f>
        <v>Vestido venturina</v>
      </c>
      <c r="G1296" s="2">
        <v>0</v>
      </c>
      <c r="H1296" s="6">
        <v>0</v>
      </c>
      <c r="I1296" s="6">
        <f>VENTAS[[#This Row],[Cantidad]]*VENTAS[[#This Row],[Precio Venta]]</f>
        <v>0</v>
      </c>
      <c r="J1296" s="6">
        <f>IF(VENTAS[[#This Row],[Nombre del Gestor]]&gt;1,  VENTAS[[#This Row],[Total]]*10%, 0)</f>
        <v>0</v>
      </c>
      <c r="K1296" s="6">
        <f>IFERROR(VLOOKUP(VENTAS[[#This Row],[Código del producto Vendido]],STOCK[],16,FALSE)*VENTAS[[#This Row],[Cantidad]] + VLOOKUP(VENTAS[[#This Row],[Código del producto Vendido]],STOCK[],19,FALSE)*VENTAS[[#This Row],[Cantidad]],VENTAS[[#This Row],[Total]])</f>
        <v>0</v>
      </c>
      <c r="L1296" s="6">
        <f>VENTAS[[#This Row],[Total]]-VENTAS[[#This Row],[Comisión 10%]]-VENTAS[[#This Row],[Costo SIN Comision]]</f>
        <v>0</v>
      </c>
      <c r="M1296" s="5"/>
    </row>
    <row r="1297" spans="1:13" ht="14" x14ac:dyDescent="0.15">
      <c r="A1297" s="22">
        <v>45529</v>
      </c>
      <c r="C1297" s="4" t="s">
        <v>3040</v>
      </c>
      <c r="D1297" s="4" t="s">
        <v>2045</v>
      </c>
      <c r="E1297" s="4" t="s">
        <v>2746</v>
      </c>
      <c r="F1297" s="2" t="str">
        <f>IFERROR(VLOOKUP(VENTAS[[#This Row],[Código del producto Vendido]],STOCK[],5,FALSE),"-")</f>
        <v>Sandalias prácticas chunky blanco crema</v>
      </c>
      <c r="G1297" s="2">
        <v>1</v>
      </c>
      <c r="H1297" s="6">
        <v>35</v>
      </c>
      <c r="I1297" s="6">
        <f>VENTAS[[#This Row],[Cantidad]]*VENTAS[[#This Row],[Precio Venta]]</f>
        <v>35</v>
      </c>
      <c r="J1297" s="6">
        <f>IF(VENTAS[[#This Row],[Nombre del Gestor]]&gt;1,  VENTAS[[#This Row],[Total]]*10%, 0)</f>
        <v>3.5</v>
      </c>
      <c r="K1297" s="6">
        <f>IFERROR(VLOOKUP(VENTAS[[#This Row],[Código del producto Vendido]],STOCK[],16,FALSE)*VENTAS[[#This Row],[Cantidad]] + VLOOKUP(VENTAS[[#This Row],[Código del producto Vendido]],STOCK[],19,FALSE)*VENTAS[[#This Row],[Cantidad]],VENTAS[[#This Row],[Total]])</f>
        <v>24.217399999999998</v>
      </c>
      <c r="L1297" s="6">
        <f>VENTAS[[#This Row],[Total]]-VENTAS[[#This Row],[Comisión 10%]]-VENTAS[[#This Row],[Costo SIN Comision]]</f>
        <v>7.2826000000000022</v>
      </c>
      <c r="M1297" s="5"/>
    </row>
    <row r="1298" spans="1:13" ht="14" x14ac:dyDescent="0.15">
      <c r="A1298" s="22">
        <v>45529</v>
      </c>
      <c r="C1298" s="4" t="s">
        <v>3041</v>
      </c>
      <c r="D1298" s="4" t="s">
        <v>2045</v>
      </c>
      <c r="E1298" s="4" t="s">
        <v>1037</v>
      </c>
      <c r="F1298" s="2" t="str">
        <f>IFERROR(VLOOKUP(VENTAS[[#This Row],[Código del producto Vendido]],STOCK[],5,FALSE),"-")</f>
        <v>Camisa Blanca</v>
      </c>
      <c r="G1298" s="2">
        <v>1</v>
      </c>
      <c r="H1298" s="6">
        <v>22</v>
      </c>
      <c r="I1298" s="6">
        <f>VENTAS[[#This Row],[Cantidad]]*VENTAS[[#This Row],[Precio Venta]]</f>
        <v>22</v>
      </c>
      <c r="J1298" s="6">
        <f>IF(VENTAS[[#This Row],[Nombre del Gestor]]&gt;1,  VENTAS[[#This Row],[Total]]*10%, 0)</f>
        <v>2.2000000000000002</v>
      </c>
      <c r="K1298" s="6">
        <f>IFERROR(VLOOKUP(VENTAS[[#This Row],[Código del producto Vendido]],STOCK[],16,FALSE)*VENTAS[[#This Row],[Cantidad]] + VLOOKUP(VENTAS[[#This Row],[Código del producto Vendido]],STOCK[],19,FALSE)*VENTAS[[#This Row],[Cantidad]],VENTAS[[#This Row],[Total]])</f>
        <v>12.9</v>
      </c>
      <c r="L1298" s="6">
        <f>VENTAS[[#This Row],[Total]]-VENTAS[[#This Row],[Comisión 10%]]-VENTAS[[#This Row],[Costo SIN Comision]]</f>
        <v>6.9</v>
      </c>
      <c r="M1298" s="5"/>
    </row>
    <row r="1299" spans="1:13" ht="14" x14ac:dyDescent="0.15">
      <c r="A1299" s="22">
        <v>45529</v>
      </c>
      <c r="C1299" s="4" t="s">
        <v>3008</v>
      </c>
      <c r="D1299" s="4" t="s">
        <v>2045</v>
      </c>
      <c r="E1299" s="4" t="s">
        <v>2392</v>
      </c>
      <c r="F1299" s="2" t="str">
        <f>IFERROR(VLOOKUP(VENTAS[[#This Row],[Código del producto Vendido]],STOCK[],5,FALSE),"-")</f>
        <v>Set de 3 piezas de bikini con estampado floral</v>
      </c>
      <c r="G1299" s="2">
        <v>1</v>
      </c>
      <c r="H1299" s="6">
        <v>25</v>
      </c>
      <c r="I1299" s="6">
        <f>VENTAS[[#This Row],[Cantidad]]*VENTAS[[#This Row],[Precio Venta]]</f>
        <v>25</v>
      </c>
      <c r="J1299" s="6">
        <f>IF(VENTAS[[#This Row],[Nombre del Gestor]]&gt;1,  VENTAS[[#This Row],[Total]]*10%, 0)</f>
        <v>2.5</v>
      </c>
      <c r="K1299" s="6">
        <f>IFERROR(VLOOKUP(VENTAS[[#This Row],[Código del producto Vendido]],STOCK[],16,FALSE)*VENTAS[[#This Row],[Cantidad]] + VLOOKUP(VENTAS[[#This Row],[Código del producto Vendido]],STOCK[],19,FALSE)*VENTAS[[#This Row],[Cantidad]],VENTAS[[#This Row],[Total]])</f>
        <v>9.67</v>
      </c>
      <c r="L1299" s="6">
        <f>VENTAS[[#This Row],[Total]]-VENTAS[[#This Row],[Comisión 10%]]-VENTAS[[#This Row],[Costo SIN Comision]]</f>
        <v>12.83</v>
      </c>
      <c r="M1299" s="5"/>
    </row>
    <row r="1300" spans="1:13" ht="14" x14ac:dyDescent="0.15">
      <c r="A1300" s="22">
        <v>45529</v>
      </c>
      <c r="B1300" t="s">
        <v>3046</v>
      </c>
      <c r="C1300" s="4" t="s">
        <v>3045</v>
      </c>
      <c r="D1300" s="4" t="s">
        <v>226</v>
      </c>
      <c r="E1300" s="4" t="s">
        <v>2784</v>
      </c>
      <c r="F1300" s="2" t="str">
        <f>IFERROR(VLOOKUP(VENTAS[[#This Row],[Código del producto Vendido]],STOCK[],5,FALSE),"-")</f>
        <v>Pantalones cortos de mezclilla de moda</v>
      </c>
      <c r="G1300" s="2">
        <v>1</v>
      </c>
      <c r="H1300" s="6">
        <v>0</v>
      </c>
      <c r="I1300" s="6">
        <f>VENTAS[[#This Row],[Cantidad]]*VENTAS[[#This Row],[Precio Venta]]</f>
        <v>0</v>
      </c>
      <c r="J1300" s="6">
        <f>IF(VENTAS[[#This Row],[Nombre del Gestor]]&gt;1,  VENTAS[[#This Row],[Total]]*10%, 0)</f>
        <v>0</v>
      </c>
      <c r="K1300" s="6">
        <f>IFERROR(VLOOKUP(VENTAS[[#This Row],[Código del producto Vendido]],STOCK[],16,FALSE)*VENTAS[[#This Row],[Cantidad]] + VLOOKUP(VENTAS[[#This Row],[Código del producto Vendido]],STOCK[],19,FALSE)*VENTAS[[#This Row],[Cantidad]],VENTAS[[#This Row],[Total]])</f>
        <v>15.790000000000001</v>
      </c>
      <c r="L1300" s="6">
        <f>VENTAS[[#This Row],[Total]]-VENTAS[[#This Row],[Comisión 10%]]-VENTAS[[#This Row],[Costo SIN Comision]]</f>
        <v>-15.790000000000001</v>
      </c>
      <c r="M1300" s="5"/>
    </row>
    <row r="1301" spans="1:13" ht="14" x14ac:dyDescent="0.15">
      <c r="A1301" s="22">
        <v>45529</v>
      </c>
      <c r="C1301" s="4" t="s">
        <v>3047</v>
      </c>
      <c r="D1301" s="4" t="s">
        <v>2609</v>
      </c>
      <c r="E1301" s="4" t="s">
        <v>2467</v>
      </c>
      <c r="F1301" s="2" t="str">
        <f>IFERROR(VLOOKUP(VENTAS[[#This Row],[Código del producto Vendido]],STOCK[],5,FALSE),"-")</f>
        <v>Espejuelos estilo cat eye</v>
      </c>
      <c r="G1301" s="2">
        <v>1</v>
      </c>
      <c r="H1301" s="6">
        <v>10</v>
      </c>
      <c r="I1301" s="6">
        <f>VENTAS[[#This Row],[Cantidad]]*VENTAS[[#This Row],[Precio Venta]]</f>
        <v>10</v>
      </c>
      <c r="J1301" s="6">
        <f>IF(VENTAS[[#This Row],[Nombre del Gestor]]&gt;1,  VENTAS[[#This Row],[Total]]*10%, 0)</f>
        <v>1</v>
      </c>
      <c r="K1301" s="6">
        <f>IFERROR(VLOOKUP(VENTAS[[#This Row],[Código del producto Vendido]],STOCK[],16,FALSE)*VENTAS[[#This Row],[Cantidad]] + VLOOKUP(VENTAS[[#This Row],[Código del producto Vendido]],STOCK[],19,FALSE)*VENTAS[[#This Row],[Cantidad]],VENTAS[[#This Row],[Total]])</f>
        <v>5.1218750000000002</v>
      </c>
      <c r="L1301" s="6">
        <f>VENTAS[[#This Row],[Total]]-VENTAS[[#This Row],[Comisión 10%]]-VENTAS[[#This Row],[Costo SIN Comision]]</f>
        <v>3.8781249999999998</v>
      </c>
      <c r="M1301" s="5"/>
    </row>
    <row r="1302" spans="1:13" ht="14" x14ac:dyDescent="0.15">
      <c r="A1302" s="22">
        <v>45507</v>
      </c>
      <c r="C1302" s="4" t="s">
        <v>3048</v>
      </c>
      <c r="D1302" s="4" t="s">
        <v>1497</v>
      </c>
      <c r="E1302" s="4" t="s">
        <v>2816</v>
      </c>
      <c r="F1302" s="2" t="str">
        <f>IFERROR(VLOOKUP(VENTAS[[#This Row],[Código del producto Vendido]],STOCK[],5,FALSE),"-")</f>
        <v>Sombrero Visera de Verano</v>
      </c>
      <c r="G1302" s="2">
        <v>1</v>
      </c>
      <c r="H1302" s="6">
        <v>15</v>
      </c>
      <c r="I1302" s="6">
        <f>VENTAS[[#This Row],[Cantidad]]*VENTAS[[#This Row],[Precio Venta]]</f>
        <v>15</v>
      </c>
      <c r="J1302" s="6">
        <f>IF(VENTAS[[#This Row],[Nombre del Gestor]]&gt;1,  VENTAS[[#This Row],[Total]]*10%, 0)</f>
        <v>1.5</v>
      </c>
      <c r="K1302" s="6">
        <f>IFERROR(VLOOKUP(VENTAS[[#This Row],[Código del producto Vendido]],STOCK[],16,FALSE)*VENTAS[[#This Row],[Cantidad]] + VLOOKUP(VENTAS[[#This Row],[Código del producto Vendido]],STOCK[],19,FALSE)*VENTAS[[#This Row],[Cantidad]],VENTAS[[#This Row],[Total]])</f>
        <v>6.3599999999999994</v>
      </c>
      <c r="L1302" s="6">
        <f>VENTAS[[#This Row],[Total]]-VENTAS[[#This Row],[Comisión 10%]]-VENTAS[[#This Row],[Costo SIN Comision]]</f>
        <v>7.1400000000000006</v>
      </c>
      <c r="M1302" s="5"/>
    </row>
    <row r="1303" spans="1:13" ht="14" x14ac:dyDescent="0.15">
      <c r="A1303" s="22">
        <v>45509</v>
      </c>
      <c r="C1303" s="4" t="s">
        <v>3049</v>
      </c>
      <c r="D1303" s="4" t="s">
        <v>1497</v>
      </c>
      <c r="E1303" s="4" t="s">
        <v>2766</v>
      </c>
      <c r="F1303" s="2" t="str">
        <f>IFERROR(VLOOKUP(VENTAS[[#This Row],[Código del producto Vendido]],STOCK[],5,FALSE),"-")</f>
        <v>Bolso de playa con diseño de rayas tamaño mediano</v>
      </c>
      <c r="G1303" s="2">
        <v>1</v>
      </c>
      <c r="H1303" s="6">
        <v>22</v>
      </c>
      <c r="I1303" s="6">
        <f>VENTAS[[#This Row],[Cantidad]]*VENTAS[[#This Row],[Precio Venta]]</f>
        <v>22</v>
      </c>
      <c r="J1303" s="6">
        <f>IF(VENTAS[[#This Row],[Nombre del Gestor]]&gt;1,  VENTAS[[#This Row],[Total]]*10%, 0)</f>
        <v>2.2000000000000002</v>
      </c>
      <c r="K1303" s="6">
        <f>IFERROR(VLOOKUP(VENTAS[[#This Row],[Código del producto Vendido]],STOCK[],16,FALSE)*VENTAS[[#This Row],[Cantidad]] + VLOOKUP(VENTAS[[#This Row],[Código del producto Vendido]],STOCK[],19,FALSE)*VENTAS[[#This Row],[Cantidad]],VENTAS[[#This Row],[Total]])</f>
        <v>11.3</v>
      </c>
      <c r="L1303" s="6">
        <f>VENTAS[[#This Row],[Total]]-VENTAS[[#This Row],[Comisión 10%]]-VENTAS[[#This Row],[Costo SIN Comision]]</f>
        <v>8.5</v>
      </c>
      <c r="M1303" s="5"/>
    </row>
    <row r="1304" spans="1:13" ht="14" x14ac:dyDescent="0.15">
      <c r="A1304" s="22">
        <v>45509</v>
      </c>
      <c r="C1304" s="4" t="s">
        <v>3050</v>
      </c>
      <c r="D1304" s="4" t="s">
        <v>1497</v>
      </c>
      <c r="E1304" s="4" t="s">
        <v>2766</v>
      </c>
      <c r="F1304" s="2" t="str">
        <f>IFERROR(VLOOKUP(VENTAS[[#This Row],[Código del producto Vendido]],STOCK[],5,FALSE),"-")</f>
        <v>Bolso de playa con diseño de rayas tamaño mediano</v>
      </c>
      <c r="G1304" s="2">
        <v>1</v>
      </c>
      <c r="H1304" s="6">
        <v>22</v>
      </c>
      <c r="I1304" s="6">
        <f>VENTAS[[#This Row],[Cantidad]]*VENTAS[[#This Row],[Precio Venta]]</f>
        <v>22</v>
      </c>
      <c r="J1304" s="6">
        <f>IF(VENTAS[[#This Row],[Nombre del Gestor]]&gt;1,  VENTAS[[#This Row],[Total]]*10%, 0)</f>
        <v>2.2000000000000002</v>
      </c>
      <c r="K1304" s="6">
        <f>IFERROR(VLOOKUP(VENTAS[[#This Row],[Código del producto Vendido]],STOCK[],16,FALSE)*VENTAS[[#This Row],[Cantidad]] + VLOOKUP(VENTAS[[#This Row],[Código del producto Vendido]],STOCK[],19,FALSE)*VENTAS[[#This Row],[Cantidad]],VENTAS[[#This Row],[Total]])</f>
        <v>11.3</v>
      </c>
      <c r="L1304" s="6">
        <f>VENTAS[[#This Row],[Total]]-VENTAS[[#This Row],[Comisión 10%]]-VENTAS[[#This Row],[Costo SIN Comision]]</f>
        <v>8.5</v>
      </c>
      <c r="M1304" s="5"/>
    </row>
    <row r="1305" spans="1:13" ht="14" x14ac:dyDescent="0.15">
      <c r="A1305" s="22">
        <v>45511</v>
      </c>
      <c r="C1305" s="4" t="s">
        <v>3052</v>
      </c>
      <c r="D1305" s="4" t="s">
        <v>3053</v>
      </c>
      <c r="E1305" s="4" t="s">
        <v>2812</v>
      </c>
      <c r="F1305" s="2" t="str">
        <f>IFERROR(VLOOKUP(VENTAS[[#This Row],[Código del producto Vendido]],STOCK[],5,FALSE),"-")</f>
        <v>Pullover largo unicolor tela traslúcida negro</v>
      </c>
      <c r="G1305" s="2">
        <v>1</v>
      </c>
      <c r="H1305" s="6">
        <v>10</v>
      </c>
      <c r="I1305" s="6">
        <f>VENTAS[[#This Row],[Cantidad]]*VENTAS[[#This Row],[Precio Venta]]</f>
        <v>10</v>
      </c>
      <c r="J1305" s="6">
        <f>IF(VENTAS[[#This Row],[Nombre del Gestor]]&gt;1,  VENTAS[[#This Row],[Total]]*10%, 0)</f>
        <v>1</v>
      </c>
      <c r="K1305" s="6">
        <f>IFERROR(VLOOKUP(VENTAS[[#This Row],[Código del producto Vendido]],STOCK[],16,FALSE)*VENTAS[[#This Row],[Cantidad]] + VLOOKUP(VENTAS[[#This Row],[Código del producto Vendido]],STOCK[],19,FALSE)*VENTAS[[#This Row],[Cantidad]],VENTAS[[#This Row],[Total]])</f>
        <v>4.32</v>
      </c>
      <c r="L1305" s="6">
        <f>VENTAS[[#This Row],[Total]]-VENTAS[[#This Row],[Comisión 10%]]-VENTAS[[#This Row],[Costo SIN Comision]]</f>
        <v>4.68</v>
      </c>
      <c r="M1305" s="5"/>
    </row>
    <row r="1306" spans="1:13" ht="14" x14ac:dyDescent="0.15">
      <c r="A1306" s="22">
        <v>45511</v>
      </c>
      <c r="C1306" s="4" t="s">
        <v>3054</v>
      </c>
      <c r="D1306" s="4" t="s">
        <v>3053</v>
      </c>
      <c r="E1306" s="4" t="s">
        <v>2765</v>
      </c>
      <c r="F1306" s="2" t="str">
        <f>IFERROR(VLOOKUP(VENTAS[[#This Row],[Código del producto Vendido]],STOCK[],5,FALSE),"-")</f>
        <v xml:space="preserve">Bolso tejido redondo de gran capidad </v>
      </c>
      <c r="G1306" s="2">
        <v>1</v>
      </c>
      <c r="H1306" s="6">
        <v>25</v>
      </c>
      <c r="I1306" s="6">
        <f>VENTAS[[#This Row],[Cantidad]]*VENTAS[[#This Row],[Precio Venta]]</f>
        <v>25</v>
      </c>
      <c r="J1306" s="6">
        <f>IF(VENTAS[[#This Row],[Nombre del Gestor]]&gt;1,  VENTAS[[#This Row],[Total]]*10%, 0)</f>
        <v>2.5</v>
      </c>
      <c r="K1306" s="6">
        <f>IFERROR(VLOOKUP(VENTAS[[#This Row],[Código del producto Vendido]],STOCK[],16,FALSE)*VENTAS[[#This Row],[Cantidad]] + VLOOKUP(VENTAS[[#This Row],[Código del producto Vendido]],STOCK[],19,FALSE)*VENTAS[[#This Row],[Cantidad]],VENTAS[[#This Row],[Total]])</f>
        <v>11.67</v>
      </c>
      <c r="L1306" s="6">
        <f>VENTAS[[#This Row],[Total]]-VENTAS[[#This Row],[Comisión 10%]]-VENTAS[[#This Row],[Costo SIN Comision]]</f>
        <v>10.83</v>
      </c>
      <c r="M1306" s="5"/>
    </row>
    <row r="1307" spans="1:13" ht="14" x14ac:dyDescent="0.15">
      <c r="A1307" s="22">
        <v>45511</v>
      </c>
      <c r="C1307" s="4" t="s">
        <v>3054</v>
      </c>
      <c r="D1307" s="4" t="s">
        <v>1497</v>
      </c>
      <c r="E1307" s="4" t="s">
        <v>1042</v>
      </c>
      <c r="F1307" s="2" t="str">
        <f>IFERROR(VLOOKUP(VENTAS[[#This Row],[Código del producto Vendido]],STOCK[],5,FALSE),"-")</f>
        <v>Falda negra con flores y abertura</v>
      </c>
      <c r="G1307" s="2">
        <v>1</v>
      </c>
      <c r="H1307" s="6">
        <v>18</v>
      </c>
      <c r="I1307" s="6">
        <f>VENTAS[[#This Row],[Cantidad]]*VENTAS[[#This Row],[Precio Venta]]</f>
        <v>18</v>
      </c>
      <c r="J1307" s="6">
        <f>IF(VENTAS[[#This Row],[Nombre del Gestor]]&gt;1,  VENTAS[[#This Row],[Total]]*10%, 0)</f>
        <v>1.8</v>
      </c>
      <c r="K1307" s="6">
        <f>IFERROR(VLOOKUP(VENTAS[[#This Row],[Código del producto Vendido]],STOCK[],16,FALSE)*VENTAS[[#This Row],[Cantidad]] + VLOOKUP(VENTAS[[#This Row],[Código del producto Vendido]],STOCK[],19,FALSE)*VENTAS[[#This Row],[Cantidad]],VENTAS[[#This Row],[Total]])</f>
        <v>10.77</v>
      </c>
      <c r="L1307" s="6">
        <f>VENTAS[[#This Row],[Total]]-VENTAS[[#This Row],[Comisión 10%]]-VENTAS[[#This Row],[Costo SIN Comision]]</f>
        <v>5.43</v>
      </c>
      <c r="M1307" s="5"/>
    </row>
    <row r="1308" spans="1:13" ht="14" x14ac:dyDescent="0.15">
      <c r="A1308" s="22">
        <v>45514</v>
      </c>
      <c r="C1308" s="4" t="s">
        <v>2986</v>
      </c>
      <c r="D1308" s="4" t="s">
        <v>1497</v>
      </c>
      <c r="E1308" s="4" t="s">
        <v>2763</v>
      </c>
      <c r="F1308" s="2" t="str">
        <f>IFERROR(VLOOKUP(VENTAS[[#This Row],[Código del producto Vendido]],STOCK[],5,FALSE),"-")</f>
        <v>Blusa blanca de lazos y manga abullonada</v>
      </c>
      <c r="G1308" s="2">
        <v>1</v>
      </c>
      <c r="H1308" s="6">
        <v>18</v>
      </c>
      <c r="I1308" s="6">
        <f>VENTAS[[#This Row],[Cantidad]]*VENTAS[[#This Row],[Precio Venta]]</f>
        <v>18</v>
      </c>
      <c r="J1308" s="6">
        <f>IF(VENTAS[[#This Row],[Nombre del Gestor]]&gt;1,  VENTAS[[#This Row],[Total]]*10%, 0)</f>
        <v>1.8</v>
      </c>
      <c r="K1308" s="6">
        <f>IFERROR(VLOOKUP(VENTAS[[#This Row],[Código del producto Vendido]],STOCK[],16,FALSE)*VENTAS[[#This Row],[Cantidad]] + VLOOKUP(VENTAS[[#This Row],[Código del producto Vendido]],STOCK[],19,FALSE)*VENTAS[[#This Row],[Cantidad]],VENTAS[[#This Row],[Total]])</f>
        <v>10.940000000000001</v>
      </c>
      <c r="L1308" s="6">
        <f>VENTAS[[#This Row],[Total]]-VENTAS[[#This Row],[Comisión 10%]]-VENTAS[[#This Row],[Costo SIN Comision]]</f>
        <v>5.259999999999998</v>
      </c>
      <c r="M1308" s="5"/>
    </row>
    <row r="1309" spans="1:13" ht="14" x14ac:dyDescent="0.15">
      <c r="A1309" s="22">
        <v>45514</v>
      </c>
      <c r="C1309" s="4" t="s">
        <v>3057</v>
      </c>
      <c r="D1309" s="4" t="s">
        <v>1497</v>
      </c>
      <c r="E1309" s="4" t="s">
        <v>2732</v>
      </c>
      <c r="F1309" s="2" t="str">
        <f>IFERROR(VLOOKUP(VENTAS[[#This Row],[Código del producto Vendido]],STOCK[],5,FALSE),"-")</f>
        <v>Sandalias de plataforma de tacón grueso</v>
      </c>
      <c r="G1309" s="2">
        <v>1</v>
      </c>
      <c r="H1309" s="6">
        <v>50</v>
      </c>
      <c r="I1309" s="6">
        <f>VENTAS[[#This Row],[Cantidad]]*VENTAS[[#This Row],[Precio Venta]]</f>
        <v>50</v>
      </c>
      <c r="J1309" s="6">
        <f>IF(VENTAS[[#This Row],[Nombre del Gestor]]&gt;1,  VENTAS[[#This Row],[Total]]*10%, 0)</f>
        <v>5</v>
      </c>
      <c r="K1309" s="6">
        <f>IFERROR(VLOOKUP(VENTAS[[#This Row],[Código del producto Vendido]],STOCK[],16,FALSE)*VENTAS[[#This Row],[Cantidad]] + VLOOKUP(VENTAS[[#This Row],[Código del producto Vendido]],STOCK[],19,FALSE)*VENTAS[[#This Row],[Cantidad]],VENTAS[[#This Row],[Total]])</f>
        <v>29.47</v>
      </c>
      <c r="L1309" s="6">
        <f>VENTAS[[#This Row],[Total]]-VENTAS[[#This Row],[Comisión 10%]]-VENTAS[[#This Row],[Costo SIN Comision]]</f>
        <v>15.530000000000001</v>
      </c>
      <c r="M1309" s="5"/>
    </row>
    <row r="1310" spans="1:13" ht="14" x14ac:dyDescent="0.15">
      <c r="A1310" s="22">
        <v>45514</v>
      </c>
      <c r="C1310" s="4" t="s">
        <v>3058</v>
      </c>
      <c r="D1310" s="4" t="s">
        <v>1497</v>
      </c>
      <c r="E1310" s="4" t="s">
        <v>1260</v>
      </c>
      <c r="F1310" s="2" t="str">
        <f>IFERROR(VLOOKUP(VENTAS[[#This Row],[Código del producto Vendido]],STOCK[],5,FALSE),"-")</f>
        <v>Sandalias blancas cruzadas</v>
      </c>
      <c r="G1310" s="2">
        <v>1</v>
      </c>
      <c r="H1310" s="6">
        <v>18</v>
      </c>
      <c r="I1310" s="6">
        <f>VENTAS[[#This Row],[Cantidad]]*VENTAS[[#This Row],[Precio Venta]]</f>
        <v>18</v>
      </c>
      <c r="J1310" s="6">
        <f>IF(VENTAS[[#This Row],[Nombre del Gestor]]&gt;1,  VENTAS[[#This Row],[Total]]*10%, 0)</f>
        <v>1.8</v>
      </c>
      <c r="K1310" s="6">
        <f>IFERROR(VLOOKUP(VENTAS[[#This Row],[Código del producto Vendido]],STOCK[],16,FALSE)*VENTAS[[#This Row],[Cantidad]] + VLOOKUP(VENTAS[[#This Row],[Código del producto Vendido]],STOCK[],19,FALSE)*VENTAS[[#This Row],[Cantidad]],VENTAS[[#This Row],[Total]])</f>
        <v>11.49</v>
      </c>
      <c r="L1310" s="6">
        <f>VENTAS[[#This Row],[Total]]-VENTAS[[#This Row],[Comisión 10%]]-VENTAS[[#This Row],[Costo SIN Comision]]</f>
        <v>4.7099999999999991</v>
      </c>
      <c r="M1310" s="5"/>
    </row>
    <row r="1311" spans="1:13" ht="14" x14ac:dyDescent="0.15">
      <c r="A1311" s="22">
        <v>45518</v>
      </c>
      <c r="C1311" s="4" t="s">
        <v>3059</v>
      </c>
      <c r="D1311" s="4" t="s">
        <v>1497</v>
      </c>
      <c r="E1311" s="4" t="s">
        <v>2792</v>
      </c>
      <c r="F1311" s="2" t="str">
        <f>IFERROR(VLOOKUP(VENTAS[[#This Row],[Código del producto Vendido]],STOCK[],5,FALSE),"-")</f>
        <v>Blusa de lazos color negro</v>
      </c>
      <c r="G1311" s="2">
        <v>1</v>
      </c>
      <c r="H1311" s="6">
        <v>18</v>
      </c>
      <c r="I1311" s="6">
        <f>VENTAS[[#This Row],[Cantidad]]*VENTAS[[#This Row],[Precio Venta]]</f>
        <v>18</v>
      </c>
      <c r="J1311" s="6">
        <f>IF(VENTAS[[#This Row],[Nombre del Gestor]]&gt;1,  VENTAS[[#This Row],[Total]]*10%, 0)</f>
        <v>1.8</v>
      </c>
      <c r="K1311" s="6">
        <f>IFERROR(VLOOKUP(VENTAS[[#This Row],[Código del producto Vendido]],STOCK[],16,FALSE)*VENTAS[[#This Row],[Cantidad]] + VLOOKUP(VENTAS[[#This Row],[Código del producto Vendido]],STOCK[],19,FALSE)*VENTAS[[#This Row],[Cantidad]],VENTAS[[#This Row],[Total]])</f>
        <v>10.220000000000001</v>
      </c>
      <c r="L1311" s="6">
        <f>VENTAS[[#This Row],[Total]]-VENTAS[[#This Row],[Comisión 10%]]-VENTAS[[#This Row],[Costo SIN Comision]]</f>
        <v>5.9799999999999986</v>
      </c>
      <c r="M1311" s="5"/>
    </row>
    <row r="1312" spans="1:13" ht="14" x14ac:dyDescent="0.15">
      <c r="A1312" s="22">
        <v>45519</v>
      </c>
      <c r="C1312" s="4" t="s">
        <v>3062</v>
      </c>
      <c r="D1312" s="4" t="s">
        <v>1497</v>
      </c>
      <c r="E1312" s="4" t="s">
        <v>3061</v>
      </c>
      <c r="F1312" s="2" t="str">
        <f>IFERROR(VLOOKUP(VENTAS[[#This Row],[Código del producto Vendido]],STOCK[],5,FALSE),"-")</f>
        <v>Set de Splash y crema de Victoria Secret (Original) Midnigth Bloom</v>
      </c>
      <c r="G1312" s="2">
        <v>1</v>
      </c>
      <c r="H1312" s="6">
        <v>40</v>
      </c>
      <c r="I1312" s="6">
        <f>VENTAS[[#This Row],[Cantidad]]*VENTAS[[#This Row],[Precio Venta]]</f>
        <v>40</v>
      </c>
      <c r="J1312" s="6">
        <f>IF(VENTAS[[#This Row],[Nombre del Gestor]]&gt;1,  VENTAS[[#This Row],[Total]]*10%, 0)</f>
        <v>4</v>
      </c>
      <c r="K1312" s="6">
        <f>IFERROR(VLOOKUP(VENTAS[[#This Row],[Código del producto Vendido]],STOCK[],16,FALSE)*VENTAS[[#This Row],[Cantidad]] + VLOOKUP(VENTAS[[#This Row],[Código del producto Vendido]],STOCK[],19,FALSE)*VENTAS[[#This Row],[Cantidad]],VENTAS[[#This Row],[Total]])</f>
        <v>16.37</v>
      </c>
      <c r="L1312" s="6">
        <f>VENTAS[[#This Row],[Total]]-VENTAS[[#This Row],[Comisión 10%]]-VENTAS[[#This Row],[Costo SIN Comision]]</f>
        <v>19.63</v>
      </c>
      <c r="M1312" s="5"/>
    </row>
    <row r="1313" spans="1:13" ht="14" x14ac:dyDescent="0.15">
      <c r="A1313" s="22">
        <v>45512</v>
      </c>
      <c r="C1313" s="4" t="s">
        <v>3063</v>
      </c>
      <c r="D1313" s="4" t="s">
        <v>2606</v>
      </c>
      <c r="E1313" s="4" t="s">
        <v>2406</v>
      </c>
      <c r="F1313" s="2" t="str">
        <f>IFERROR(VLOOKUP(VENTAS[[#This Row],[Código del producto Vendido]],STOCK[],5,FALSE),"-")</f>
        <v>Bikini sexy de pierna alta en tendencia</v>
      </c>
      <c r="G1313" s="2">
        <v>1</v>
      </c>
      <c r="H1313" s="6">
        <v>20</v>
      </c>
      <c r="I1313" s="6">
        <f>VENTAS[[#This Row],[Cantidad]]*VENTAS[[#This Row],[Precio Venta]]</f>
        <v>20</v>
      </c>
      <c r="J1313" s="6">
        <f>IF(VENTAS[[#This Row],[Nombre del Gestor]]&gt;1,  VENTAS[[#This Row],[Total]]*10%, 0)</f>
        <v>2</v>
      </c>
      <c r="K1313" s="6">
        <f>IFERROR(VLOOKUP(VENTAS[[#This Row],[Código del producto Vendido]],STOCK[],16,FALSE)*VENTAS[[#This Row],[Cantidad]] + VLOOKUP(VENTAS[[#This Row],[Código del producto Vendido]],STOCK[],19,FALSE)*VENTAS[[#This Row],[Cantidad]],VENTAS[[#This Row],[Total]])</f>
        <v>6.6199999999999992</v>
      </c>
      <c r="L1313" s="6">
        <f>VENTAS[[#This Row],[Total]]-VENTAS[[#This Row],[Comisión 10%]]-VENTAS[[#This Row],[Costo SIN Comision]]</f>
        <v>11.38</v>
      </c>
      <c r="M1313" s="5"/>
    </row>
    <row r="1314" spans="1:13" ht="14" x14ac:dyDescent="0.15">
      <c r="A1314" s="22">
        <v>45512</v>
      </c>
      <c r="C1314" s="4"/>
      <c r="D1314" s="4" t="s">
        <v>1490</v>
      </c>
      <c r="E1314" s="4" t="s">
        <v>2580</v>
      </c>
      <c r="F1314" s="2" t="str">
        <f>IFERROR(VLOOKUP(VENTAS[[#This Row],[Código del producto Vendido]],STOCK[],5,FALSE),"-")</f>
        <v>Conjunto Playero color verde 2 piezas</v>
      </c>
      <c r="G1314" s="2">
        <v>1</v>
      </c>
      <c r="H1314" s="6">
        <v>25</v>
      </c>
      <c r="I1314" s="6">
        <f>VENTAS[[#This Row],[Cantidad]]*VENTAS[[#This Row],[Precio Venta]]</f>
        <v>25</v>
      </c>
      <c r="J1314" s="6">
        <f>IF(VENTAS[[#This Row],[Nombre del Gestor]]&gt;1,  VENTAS[[#This Row],[Total]]*10%, 0)</f>
        <v>2.5</v>
      </c>
      <c r="K1314" s="6">
        <f>IFERROR(VLOOKUP(VENTAS[[#This Row],[Código del producto Vendido]],STOCK[],16,FALSE)*VENTAS[[#This Row],[Cantidad]] + VLOOKUP(VENTAS[[#This Row],[Código del producto Vendido]],STOCK[],19,FALSE)*VENTAS[[#This Row],[Cantidad]],VENTAS[[#This Row],[Total]])</f>
        <v>12.48</v>
      </c>
      <c r="L1314" s="6">
        <f>VENTAS[[#This Row],[Total]]-VENTAS[[#This Row],[Comisión 10%]]-VENTAS[[#This Row],[Costo SIN Comision]]</f>
        <v>10.02</v>
      </c>
      <c r="M1314" s="5"/>
    </row>
    <row r="1315" spans="1:13" ht="14" x14ac:dyDescent="0.15">
      <c r="A1315" s="22">
        <v>45512</v>
      </c>
      <c r="C1315" s="4"/>
      <c r="D1315" s="4" t="s">
        <v>1490</v>
      </c>
      <c r="E1315" s="4" t="s">
        <v>1009</v>
      </c>
      <c r="F1315" s="2" t="str">
        <f>IFERROR(VLOOKUP(VENTAS[[#This Row],[Código del producto Vendido]],STOCK[],5,FALSE),"-")</f>
        <v>Pullover Dazy cuello redondo Blanco</v>
      </c>
      <c r="G1315" s="2">
        <v>1</v>
      </c>
      <c r="H1315" s="6">
        <v>13</v>
      </c>
      <c r="I1315" s="6">
        <f>VENTAS[[#This Row],[Cantidad]]*VENTAS[[#This Row],[Precio Venta]]</f>
        <v>13</v>
      </c>
      <c r="J1315" s="6">
        <f>IF(VENTAS[[#This Row],[Nombre del Gestor]]&gt;1,  VENTAS[[#This Row],[Total]]*10%, 0)</f>
        <v>1.3</v>
      </c>
      <c r="K1315" s="6">
        <f>IFERROR(VLOOKUP(VENTAS[[#This Row],[Código del producto Vendido]],STOCK[],16,FALSE)*VENTAS[[#This Row],[Cantidad]] + VLOOKUP(VENTAS[[#This Row],[Código del producto Vendido]],STOCK[],19,FALSE)*VENTAS[[#This Row],[Cantidad]],VENTAS[[#This Row],[Total]])</f>
        <v>8.61</v>
      </c>
      <c r="L1315" s="6">
        <f>VENTAS[[#This Row],[Total]]-VENTAS[[#This Row],[Comisión 10%]]-VENTAS[[#This Row],[Costo SIN Comision]]</f>
        <v>3.09</v>
      </c>
      <c r="M1315" s="5"/>
    </row>
    <row r="1316" spans="1:13" ht="14" x14ac:dyDescent="0.15">
      <c r="A1316" s="22">
        <v>45507</v>
      </c>
      <c r="C1316" s="4" t="s">
        <v>3064</v>
      </c>
      <c r="D1316" s="4" t="s">
        <v>226</v>
      </c>
      <c r="E1316" s="4" t="s">
        <v>2467</v>
      </c>
      <c r="F1316" s="2" t="str">
        <f>IFERROR(VLOOKUP(VENTAS[[#This Row],[Código del producto Vendido]],STOCK[],5,FALSE),"-")</f>
        <v>Espejuelos estilo cat eye</v>
      </c>
      <c r="G1316" s="2">
        <v>1</v>
      </c>
      <c r="H1316" s="6">
        <v>10</v>
      </c>
      <c r="I1316" s="6">
        <f>VENTAS[[#This Row],[Cantidad]]*VENTAS[[#This Row],[Precio Venta]]</f>
        <v>10</v>
      </c>
      <c r="J1316" s="6">
        <f>IF(VENTAS[[#This Row],[Nombre del Gestor]]&gt;1,  VENTAS[[#This Row],[Total]]*10%, 0)</f>
        <v>1</v>
      </c>
      <c r="K1316" s="6">
        <f>IFERROR(VLOOKUP(VENTAS[[#This Row],[Código del producto Vendido]],STOCK[],16,FALSE)*VENTAS[[#This Row],[Cantidad]] + VLOOKUP(VENTAS[[#This Row],[Código del producto Vendido]],STOCK[],19,FALSE)*VENTAS[[#This Row],[Cantidad]],VENTAS[[#This Row],[Total]])</f>
        <v>5.1218750000000002</v>
      </c>
      <c r="L1316" s="6">
        <f>VENTAS[[#This Row],[Total]]-VENTAS[[#This Row],[Comisión 10%]]-VENTAS[[#This Row],[Costo SIN Comision]]</f>
        <v>3.8781249999999998</v>
      </c>
      <c r="M1316" s="5"/>
    </row>
    <row r="1317" spans="1:13" ht="14" x14ac:dyDescent="0.15">
      <c r="A1317" s="22">
        <v>45509</v>
      </c>
      <c r="C1317" s="4" t="s">
        <v>2976</v>
      </c>
      <c r="D1317" s="4" t="s">
        <v>226</v>
      </c>
      <c r="E1317" s="4" t="s">
        <v>2857</v>
      </c>
      <c r="F1317" s="2" t="str">
        <f>IFERROR(VLOOKUP(VENTAS[[#This Row],[Código del producto Vendido]],STOCK[],5,FALSE),"-")</f>
        <v>Bolso verano de rafia en bloque de color</v>
      </c>
      <c r="G1317" s="2">
        <v>1</v>
      </c>
      <c r="H1317" s="6">
        <v>22</v>
      </c>
      <c r="I1317" s="6">
        <f>VENTAS[[#This Row],[Cantidad]]*VENTAS[[#This Row],[Precio Venta]]</f>
        <v>22</v>
      </c>
      <c r="J1317" s="6">
        <f>IF(VENTAS[[#This Row],[Nombre del Gestor]]&gt;1,  VENTAS[[#This Row],[Total]]*10%, 0)</f>
        <v>2.2000000000000002</v>
      </c>
      <c r="K1317" s="6">
        <f>IFERROR(VLOOKUP(VENTAS[[#This Row],[Código del producto Vendido]],STOCK[],16,FALSE)*VENTAS[[#This Row],[Cantidad]] + VLOOKUP(VENTAS[[#This Row],[Código del producto Vendido]],STOCK[],19,FALSE)*VENTAS[[#This Row],[Cantidad]],VENTAS[[#This Row],[Total]])</f>
        <v>5.96</v>
      </c>
      <c r="L1317" s="6">
        <f>VENTAS[[#This Row],[Total]]-VENTAS[[#This Row],[Comisión 10%]]-VENTAS[[#This Row],[Costo SIN Comision]]</f>
        <v>13.84</v>
      </c>
      <c r="M1317" s="5"/>
    </row>
    <row r="1318" spans="1:13" ht="14" x14ac:dyDescent="0.15">
      <c r="A1318" s="22">
        <v>45516</v>
      </c>
      <c r="C1318" s="4" t="s">
        <v>3065</v>
      </c>
      <c r="D1318" s="4" t="s">
        <v>226</v>
      </c>
      <c r="E1318" s="4" t="s">
        <v>709</v>
      </c>
      <c r="F1318" s="2" t="str">
        <f>IFERROR(VLOOKUP(VENTAS[[#This Row],[Código del producto Vendido]],STOCK[],5,FALSE),"-")</f>
        <v>Bolsa bandolera</v>
      </c>
      <c r="G1318" s="2">
        <v>1</v>
      </c>
      <c r="H1318" s="6">
        <v>12</v>
      </c>
      <c r="I1318" s="6">
        <f>VENTAS[[#This Row],[Cantidad]]*VENTAS[[#This Row],[Precio Venta]]</f>
        <v>12</v>
      </c>
      <c r="J1318" s="6">
        <f>IF(VENTAS[[#This Row],[Nombre del Gestor]]&gt;1,  VENTAS[[#This Row],[Total]]*10%, 0)</f>
        <v>1.2000000000000002</v>
      </c>
      <c r="K1318" s="6">
        <f>IFERROR(VLOOKUP(VENTAS[[#This Row],[Código del producto Vendido]],STOCK[],16,FALSE)*VENTAS[[#This Row],[Cantidad]] + VLOOKUP(VENTAS[[#This Row],[Código del producto Vendido]],STOCK[],19,FALSE)*VENTAS[[#This Row],[Cantidad]],VENTAS[[#This Row],[Total]])</f>
        <v>8.9444444444444446</v>
      </c>
      <c r="L1318" s="6">
        <f>VENTAS[[#This Row],[Total]]-VENTAS[[#This Row],[Comisión 10%]]-VENTAS[[#This Row],[Costo SIN Comision]]</f>
        <v>1.8555555555555561</v>
      </c>
      <c r="M1318" s="5"/>
    </row>
    <row r="1319" spans="1:13" ht="13" customHeight="1" x14ac:dyDescent="0.15">
      <c r="A1319" s="22">
        <v>45518</v>
      </c>
      <c r="C1319" s="4" t="s">
        <v>3066</v>
      </c>
      <c r="D1319" s="4" t="s">
        <v>226</v>
      </c>
      <c r="E1319" s="4" t="s">
        <v>1972</v>
      </c>
      <c r="F1319" s="2" t="str">
        <f>IFERROR(VLOOKUP(VENTAS[[#This Row],[Código del producto Vendido]],STOCK[],5,FALSE),"-")</f>
        <v>Bermuda denim curvy</v>
      </c>
      <c r="G1319" s="2">
        <v>1</v>
      </c>
      <c r="H1319" s="6">
        <v>7.5</v>
      </c>
      <c r="I1319" s="6">
        <f>VENTAS[[#This Row],[Cantidad]]*VENTAS[[#This Row],[Precio Venta]]</f>
        <v>7.5</v>
      </c>
      <c r="J1319" s="6">
        <f>IF(VENTAS[[#This Row],[Nombre del Gestor]]&gt;1,  VENTAS[[#This Row],[Total]]*10%, 0)</f>
        <v>0.75</v>
      </c>
      <c r="K1319" s="6">
        <f>IFERROR(VLOOKUP(VENTAS[[#This Row],[Código del producto Vendido]],STOCK[],16,FALSE)*VENTAS[[#This Row],[Cantidad]] + VLOOKUP(VENTAS[[#This Row],[Código del producto Vendido]],STOCK[],19,FALSE)*VENTAS[[#This Row],[Cantidad]],VENTAS[[#This Row],[Total]])</f>
        <v>5</v>
      </c>
      <c r="L1319" s="6">
        <f>VENTAS[[#This Row],[Total]]-VENTAS[[#This Row],[Comisión 10%]]-VENTAS[[#This Row],[Costo SIN Comision]]</f>
        <v>1.75</v>
      </c>
      <c r="M1319" s="5"/>
    </row>
    <row r="1320" spans="1:13" ht="13" customHeight="1" x14ac:dyDescent="0.15">
      <c r="A1320" s="22">
        <v>45511</v>
      </c>
      <c r="C1320" s="4" t="s">
        <v>2947</v>
      </c>
      <c r="D1320" s="4" t="s">
        <v>993</v>
      </c>
      <c r="E1320" s="4" t="s">
        <v>2779</v>
      </c>
      <c r="F1320" s="2" t="str">
        <f>IFERROR(VLOOKUP(VENTAS[[#This Row],[Código del producto Vendido]],STOCK[],5,FALSE),"-")</f>
        <v>Bolso pequeño estilo old money</v>
      </c>
      <c r="G1320" s="2">
        <v>1</v>
      </c>
      <c r="H1320" s="6">
        <v>20</v>
      </c>
      <c r="I1320" s="6">
        <f>VENTAS[[#This Row],[Cantidad]]*VENTAS[[#This Row],[Precio Venta]]</f>
        <v>20</v>
      </c>
      <c r="J1320" s="6">
        <f>IF(VENTAS[[#This Row],[Nombre del Gestor]]&gt;1,  VENTAS[[#This Row],[Total]]*10%, 0)</f>
        <v>2</v>
      </c>
      <c r="K1320" s="6">
        <f>IFERROR(VLOOKUP(VENTAS[[#This Row],[Código del producto Vendido]],STOCK[],16,FALSE)*VENTAS[[#This Row],[Cantidad]] + VLOOKUP(VENTAS[[#This Row],[Código del producto Vendido]],STOCK[],19,FALSE)*VENTAS[[#This Row],[Cantidad]],VENTAS[[#This Row],[Total]])</f>
        <v>11.49</v>
      </c>
      <c r="L1320" s="6">
        <f>VENTAS[[#This Row],[Total]]-VENTAS[[#This Row],[Comisión 10%]]-VENTAS[[#This Row],[Costo SIN Comision]]</f>
        <v>6.51</v>
      </c>
      <c r="M1320" s="5"/>
    </row>
    <row r="1321" spans="1:13" ht="13" customHeight="1" x14ac:dyDescent="0.15">
      <c r="A1321" s="22">
        <v>45505</v>
      </c>
      <c r="C1321" s="4"/>
      <c r="D1321" s="4"/>
      <c r="E1321" s="4"/>
      <c r="F1321" s="2" t="str">
        <f>IFERROR(VLOOKUP(VENTAS[[#This Row],[Código del producto Vendido]],STOCK[],5,FALSE),"-")</f>
        <v>-</v>
      </c>
      <c r="G1321" s="2">
        <v>1</v>
      </c>
      <c r="H1321" s="6">
        <v>13</v>
      </c>
      <c r="I1321" s="6">
        <f>VENTAS[[#This Row],[Cantidad]]*VENTAS[[#This Row],[Precio Venta]]</f>
        <v>13</v>
      </c>
      <c r="J1321" s="6">
        <f>IF(VENTAS[[#This Row],[Nombre del Gestor]]&gt;1,  VENTAS[[#This Row],[Total]]*10%, 0)</f>
        <v>0</v>
      </c>
      <c r="K1321" s="6">
        <f>IFERROR(VLOOKUP(VENTAS[[#This Row],[Código del producto Vendido]],STOCK[],16,FALSE)*VENTAS[[#This Row],[Cantidad]] + VLOOKUP(VENTAS[[#This Row],[Código del producto Vendido]],STOCK[],19,FALSE)*VENTAS[[#This Row],[Cantidad]],VENTAS[[#This Row],[Total]])</f>
        <v>13</v>
      </c>
      <c r="L1321" s="6">
        <f>VENTAS[[#This Row],[Total]]-VENTAS[[#This Row],[Comisión 10%]]-VENTAS[[#This Row],[Costo SIN Comision]]</f>
        <v>0</v>
      </c>
      <c r="M1321" s="5"/>
    </row>
    <row r="1322" spans="1:13" ht="13" customHeight="1" x14ac:dyDescent="0.15">
      <c r="A1322" s="22">
        <v>45512</v>
      </c>
      <c r="C1322" s="4"/>
      <c r="D1322" s="4" t="s">
        <v>2045</v>
      </c>
      <c r="E1322" s="4" t="s">
        <v>2726</v>
      </c>
      <c r="F1322" s="2" t="str">
        <f>IFERROR(VLOOKUP(VENTAS[[#This Row],[Código del producto Vendido]],STOCK[],5,FALSE),"-")</f>
        <v>Sandalias de plataforma en bloque de color</v>
      </c>
      <c r="G1322" s="2">
        <v>1</v>
      </c>
      <c r="H1322" s="6">
        <v>35</v>
      </c>
      <c r="I1322" s="6">
        <f>VENTAS[[#This Row],[Cantidad]]*VENTAS[[#This Row],[Precio Venta]]</f>
        <v>35</v>
      </c>
      <c r="J1322" s="6">
        <f>IF(VENTAS[[#This Row],[Nombre del Gestor]]&gt;1,  VENTAS[[#This Row],[Total]]*10%, 0)</f>
        <v>3.5</v>
      </c>
      <c r="K1322" s="6">
        <f>IFERROR(VLOOKUP(VENTAS[[#This Row],[Código del producto Vendido]],STOCK[],16,FALSE)*VENTAS[[#This Row],[Cantidad]] + VLOOKUP(VENTAS[[#This Row],[Código del producto Vendido]],STOCK[],19,FALSE)*VENTAS[[#This Row],[Cantidad]],VENTAS[[#This Row],[Total]])</f>
        <v>21.97</v>
      </c>
      <c r="L1322" s="6">
        <f>VENTAS[[#This Row],[Total]]-VENTAS[[#This Row],[Comisión 10%]]-VENTAS[[#This Row],[Costo SIN Comision]]</f>
        <v>9.5300000000000011</v>
      </c>
      <c r="M1322" s="5"/>
    </row>
    <row r="1323" spans="1:13" ht="13" customHeight="1" x14ac:dyDescent="0.15">
      <c r="A1323" s="22">
        <v>45512</v>
      </c>
      <c r="B1323" t="s">
        <v>3068</v>
      </c>
      <c r="C1323" s="4"/>
      <c r="D1323" s="4"/>
      <c r="E1323" s="4" t="s">
        <v>2764</v>
      </c>
      <c r="F1323" s="2" t="str">
        <f>IFERROR(VLOOKUP(VENTAS[[#This Row],[Código del producto Vendido]],STOCK[],5,FALSE),"-")</f>
        <v>Bolso bandolera de rafia rígido de tamaño pequeño</v>
      </c>
      <c r="G1323" s="2">
        <v>1</v>
      </c>
      <c r="H1323" s="6">
        <v>0</v>
      </c>
      <c r="I1323" s="6">
        <f>VENTAS[[#This Row],[Cantidad]]*VENTAS[[#This Row],[Precio Venta]]</f>
        <v>0</v>
      </c>
      <c r="J1323" s="6">
        <f>IF(VENTAS[[#This Row],[Nombre del Gestor]]&gt;1,  VENTAS[[#This Row],[Total]]*10%, 0)</f>
        <v>0</v>
      </c>
      <c r="K1323" s="6">
        <f>IFERROR(VLOOKUP(VENTAS[[#This Row],[Código del producto Vendido]],STOCK[],16,FALSE)*VENTAS[[#This Row],[Cantidad]] + VLOOKUP(VENTAS[[#This Row],[Código del producto Vendido]],STOCK[],19,FALSE)*VENTAS[[#This Row],[Cantidad]],VENTAS[[#This Row],[Total]])</f>
        <v>11.39</v>
      </c>
      <c r="L1323" s="6">
        <f>VENTAS[[#This Row],[Total]]-VENTAS[[#This Row],[Comisión 10%]]-VENTAS[[#This Row],[Costo SIN Comision]]</f>
        <v>-11.39</v>
      </c>
      <c r="M1323" s="5"/>
    </row>
    <row r="1324" spans="1:13" ht="13" customHeight="1" x14ac:dyDescent="0.15">
      <c r="A1324" s="22">
        <v>45518</v>
      </c>
      <c r="C1324" s="4" t="s">
        <v>3069</v>
      </c>
      <c r="D1324" s="4" t="s">
        <v>2708</v>
      </c>
      <c r="E1324" s="4" t="s">
        <v>2782</v>
      </c>
      <c r="F1324" s="2" t="str">
        <f>IFERROR(VLOOKUP(VENTAS[[#This Row],[Código del producto Vendido]],STOCK[],5,FALSE),"-")</f>
        <v>Bolso media luna de rafia de tamaño medio</v>
      </c>
      <c r="G1324" s="2">
        <v>1</v>
      </c>
      <c r="H1324" s="6">
        <v>22</v>
      </c>
      <c r="I1324" s="6">
        <f>VENTAS[[#This Row],[Cantidad]]*VENTAS[[#This Row],[Precio Venta]]</f>
        <v>22</v>
      </c>
      <c r="J1324" s="6">
        <f>IF(VENTAS[[#This Row],[Nombre del Gestor]]&gt;1,  VENTAS[[#This Row],[Total]]*10%, 0)</f>
        <v>2.2000000000000002</v>
      </c>
      <c r="K1324" s="6">
        <f>IFERROR(VLOOKUP(VENTAS[[#This Row],[Código del producto Vendido]],STOCK[],16,FALSE)*VENTAS[[#This Row],[Cantidad]] + VLOOKUP(VENTAS[[#This Row],[Código del producto Vendido]],STOCK[],19,FALSE)*VENTAS[[#This Row],[Cantidad]],VENTAS[[#This Row],[Total]])</f>
        <v>12.83</v>
      </c>
      <c r="L1324" s="6">
        <f>VENTAS[[#This Row],[Total]]-VENTAS[[#This Row],[Comisión 10%]]-VENTAS[[#This Row],[Costo SIN Comision]]</f>
        <v>6.9700000000000006</v>
      </c>
      <c r="M1324" s="5"/>
    </row>
    <row r="1325" spans="1:13" ht="13" customHeight="1" x14ac:dyDescent="0.15">
      <c r="A1325" s="22">
        <v>45512</v>
      </c>
      <c r="C1325" s="4"/>
      <c r="D1325" s="4" t="s">
        <v>2045</v>
      </c>
      <c r="E1325" s="4" t="s">
        <v>2718</v>
      </c>
      <c r="F1325" s="2" t="str">
        <f>IFERROR(VLOOKUP(VENTAS[[#This Row],[Código del producto Vendido]],STOCK[],5,FALSE),"-")</f>
        <v>-</v>
      </c>
      <c r="G1325" s="2">
        <v>1</v>
      </c>
      <c r="H1325" s="6">
        <v>45</v>
      </c>
      <c r="I1325" s="6">
        <f>VENTAS[[#This Row],[Cantidad]]*VENTAS[[#This Row],[Precio Venta]]</f>
        <v>45</v>
      </c>
      <c r="J1325" s="6">
        <f>IF(VENTAS[[#This Row],[Nombre del Gestor]]&gt;1,  VENTAS[[#This Row],[Total]]*10%, 0)</f>
        <v>4.5</v>
      </c>
      <c r="K1325" s="6">
        <f>IFERROR(VLOOKUP(VENTAS[[#This Row],[Código del producto Vendido]],STOCK[],16,FALSE)*VENTAS[[#This Row],[Cantidad]] + VLOOKUP(VENTAS[[#This Row],[Código del producto Vendido]],STOCK[],19,FALSE)*VENTAS[[#This Row],[Cantidad]],VENTAS[[#This Row],[Total]])</f>
        <v>45</v>
      </c>
      <c r="L1325" s="6">
        <f>VENTAS[[#This Row],[Total]]-VENTAS[[#This Row],[Comisión 10%]]-VENTAS[[#This Row],[Costo SIN Comision]]</f>
        <v>-4.5</v>
      </c>
      <c r="M1325" s="5"/>
    </row>
    <row r="1326" spans="1:13" ht="13" customHeight="1" x14ac:dyDescent="0.15">
      <c r="A1326" s="22">
        <v>45512</v>
      </c>
      <c r="C1326" s="4"/>
      <c r="D1326" s="4"/>
      <c r="E1326" s="4" t="s">
        <v>2747</v>
      </c>
      <c r="F1326" s="2" t="str">
        <f>IFERROR(VLOOKUP(VENTAS[[#This Row],[Código del producto Vendido]],STOCK[],5,FALSE),"-")</f>
        <v>Sandalias prácticas chunky blanco crema</v>
      </c>
      <c r="G1326" s="2">
        <v>1</v>
      </c>
      <c r="I1326" s="6">
        <f>VENTAS[[#This Row],[Cantidad]]*VENTAS[[#This Row],[Precio Venta]]</f>
        <v>0</v>
      </c>
      <c r="J1326" s="6">
        <f>IF(VENTAS[[#This Row],[Nombre del Gestor]]&gt;1,  VENTAS[[#This Row],[Total]]*10%, 0)</f>
        <v>0</v>
      </c>
      <c r="K1326" s="6">
        <f>IFERROR(VLOOKUP(VENTAS[[#This Row],[Código del producto Vendido]],STOCK[],16,FALSE)*VENTAS[[#This Row],[Cantidad]] + VLOOKUP(VENTAS[[#This Row],[Código del producto Vendido]],STOCK[],19,FALSE)*VENTAS[[#This Row],[Cantidad]],VENTAS[[#This Row],[Total]])</f>
        <v>24.217399999999998</v>
      </c>
      <c r="L1326" s="6">
        <f>VENTAS[[#This Row],[Total]]-VENTAS[[#This Row],[Comisión 10%]]-VENTAS[[#This Row],[Costo SIN Comision]]</f>
        <v>-24.217399999999998</v>
      </c>
      <c r="M1326" s="5"/>
    </row>
    <row r="1327" spans="1:13" ht="13" customHeight="1" x14ac:dyDescent="0.15">
      <c r="A1327" s="22">
        <v>45512</v>
      </c>
      <c r="C1327" s="4" t="s">
        <v>3082</v>
      </c>
      <c r="D1327" s="4"/>
      <c r="E1327" s="4" t="s">
        <v>2907</v>
      </c>
      <c r="F1327" s="2" t="str">
        <f>IFERROR(VLOOKUP(VENTAS[[#This Row],[Código del producto Vendido]],STOCK[],5,FALSE),"-")</f>
        <v>Sandalias Pull&amp;Bear (encargo mónica)</v>
      </c>
      <c r="G1327" s="2">
        <v>1</v>
      </c>
      <c r="H1327" s="6">
        <v>35</v>
      </c>
      <c r="I1327" s="6">
        <f>VENTAS[[#This Row],[Cantidad]]*VENTAS[[#This Row],[Precio Venta]]</f>
        <v>35</v>
      </c>
      <c r="J1327" s="6">
        <f>IF(VENTAS[[#This Row],[Nombre del Gestor]]&gt;1,  VENTAS[[#This Row],[Total]]*10%, 0)</f>
        <v>0</v>
      </c>
      <c r="K1327" s="6">
        <f>IFERROR(VLOOKUP(VENTAS[[#This Row],[Código del producto Vendido]],STOCK[],16,FALSE)*VENTAS[[#This Row],[Cantidad]] + VLOOKUP(VENTAS[[#This Row],[Código del producto Vendido]],STOCK[],19,FALSE)*VENTAS[[#This Row],[Cantidad]],VENTAS[[#This Row],[Total]])</f>
        <v>21</v>
      </c>
      <c r="L1327" s="6">
        <f>VENTAS[[#This Row],[Total]]-VENTAS[[#This Row],[Comisión 10%]]-VENTAS[[#This Row],[Costo SIN Comision]]</f>
        <v>14</v>
      </c>
      <c r="M1327" s="5"/>
    </row>
    <row r="1328" spans="1:13" ht="13" customHeight="1" x14ac:dyDescent="0.15">
      <c r="A1328" s="22">
        <v>45512</v>
      </c>
      <c r="C1328" s="4"/>
      <c r="D1328" s="4"/>
      <c r="E1328" s="4" t="s">
        <v>749</v>
      </c>
      <c r="F1328" s="2" t="str">
        <f>IFERROR(VLOOKUP(VENTAS[[#This Row],[Código del producto Vendido]],STOCK[],5,FALSE),"-")</f>
        <v>Vestido vaporoso</v>
      </c>
      <c r="G1328" s="2">
        <v>1</v>
      </c>
      <c r="I1328" s="6">
        <f>VENTAS[[#This Row],[Cantidad]]*VENTAS[[#This Row],[Precio Venta]]</f>
        <v>0</v>
      </c>
      <c r="J1328" s="6">
        <f>IF(VENTAS[[#This Row],[Nombre del Gestor]]&gt;1,  VENTAS[[#This Row],[Total]]*10%, 0)</f>
        <v>0</v>
      </c>
      <c r="K1328" s="6">
        <f>IFERROR(VLOOKUP(VENTAS[[#This Row],[Código del producto Vendido]],STOCK[],16,FALSE)*VENTAS[[#This Row],[Cantidad]] + VLOOKUP(VENTAS[[#This Row],[Código del producto Vendido]],STOCK[],19,FALSE)*VENTAS[[#This Row],[Cantidad]],VENTAS[[#This Row],[Total]])</f>
        <v>10.722222222222221</v>
      </c>
      <c r="L1328" s="6">
        <f>VENTAS[[#This Row],[Total]]-VENTAS[[#This Row],[Comisión 10%]]-VENTAS[[#This Row],[Costo SIN Comision]]</f>
        <v>-10.722222222222221</v>
      </c>
      <c r="M1328" s="5"/>
    </row>
    <row r="1329" spans="1:13" ht="13" customHeight="1" x14ac:dyDescent="0.15">
      <c r="A1329" s="22">
        <v>45512</v>
      </c>
      <c r="C1329" s="4"/>
      <c r="D1329" s="4"/>
      <c r="E1329" s="4" t="s">
        <v>1082</v>
      </c>
      <c r="F1329" s="2" t="str">
        <f>IFERROR(VLOOKUP(VENTAS[[#This Row],[Código del producto Vendido]],STOCK[],5,FALSE),"-")</f>
        <v>Maxi vestido de espalda cruzada</v>
      </c>
      <c r="G1329" s="2">
        <v>1</v>
      </c>
      <c r="H1329" s="6">
        <v>35</v>
      </c>
      <c r="I1329" s="6">
        <f>VENTAS[[#This Row],[Cantidad]]*VENTAS[[#This Row],[Precio Venta]]</f>
        <v>35</v>
      </c>
      <c r="J1329" s="6">
        <f>IF(VENTAS[[#This Row],[Nombre del Gestor]]&gt;1,  VENTAS[[#This Row],[Total]]*10%, 0)</f>
        <v>0</v>
      </c>
      <c r="K1329" s="6">
        <f>IFERROR(VLOOKUP(VENTAS[[#This Row],[Código del producto Vendido]],STOCK[],16,FALSE)*VENTAS[[#This Row],[Cantidad]] + VLOOKUP(VENTAS[[#This Row],[Código del producto Vendido]],STOCK[],19,FALSE)*VENTAS[[#This Row],[Cantidad]],VENTAS[[#This Row],[Total]])</f>
        <v>23.95</v>
      </c>
      <c r="L1329" s="6">
        <f>VENTAS[[#This Row],[Total]]-VENTAS[[#This Row],[Comisión 10%]]-VENTAS[[#This Row],[Costo SIN Comision]]</f>
        <v>11.05</v>
      </c>
      <c r="M1329" s="5"/>
    </row>
    <row r="1330" spans="1:13" ht="13" customHeight="1" x14ac:dyDescent="0.15">
      <c r="A1330" s="22">
        <v>45512</v>
      </c>
      <c r="C1330" s="4"/>
      <c r="D1330" s="4"/>
      <c r="E1330" s="4" t="s">
        <v>1423</v>
      </c>
      <c r="F1330" s="2" t="str">
        <f>IFERROR(VLOOKUP(VENTAS[[#This Row],[Código del producto Vendido]],STOCK[],5,FALSE),"-")</f>
        <v>Vestido Becka</v>
      </c>
      <c r="G1330" s="2">
        <v>1</v>
      </c>
      <c r="H1330" s="6">
        <v>30</v>
      </c>
      <c r="I1330" s="6">
        <f>VENTAS[[#This Row],[Cantidad]]*VENTAS[[#This Row],[Precio Venta]]</f>
        <v>30</v>
      </c>
      <c r="J1330" s="6">
        <f>IF(VENTAS[[#This Row],[Nombre del Gestor]]&gt;1,  VENTAS[[#This Row],[Total]]*10%, 0)</f>
        <v>0</v>
      </c>
      <c r="K1330" s="6">
        <f>IFERROR(VLOOKUP(VENTAS[[#This Row],[Código del producto Vendido]],STOCK[],16,FALSE)*VENTAS[[#This Row],[Cantidad]] + VLOOKUP(VENTAS[[#This Row],[Código del producto Vendido]],STOCK[],19,FALSE)*VENTAS[[#This Row],[Cantidad]],VENTAS[[#This Row],[Total]])</f>
        <v>12.4</v>
      </c>
      <c r="L1330" s="6">
        <f>VENTAS[[#This Row],[Total]]-VENTAS[[#This Row],[Comisión 10%]]-VENTAS[[#This Row],[Costo SIN Comision]]</f>
        <v>17.600000000000001</v>
      </c>
      <c r="M1330" s="5"/>
    </row>
    <row r="1331" spans="1:13" ht="13" customHeight="1" x14ac:dyDescent="0.15">
      <c r="A1331" s="22">
        <v>45512</v>
      </c>
      <c r="C1331" s="4"/>
      <c r="D1331" s="4"/>
      <c r="E1331" s="4" t="s">
        <v>1445</v>
      </c>
      <c r="F1331" s="2" t="str">
        <f>IFERROR(VLOOKUP(VENTAS[[#This Row],[Código del producto Vendido]],STOCK[],5,FALSE),"-")</f>
        <v>Suéter cuello de Cisne</v>
      </c>
      <c r="G1331" s="2">
        <v>1</v>
      </c>
      <c r="H1331" s="6">
        <v>18</v>
      </c>
      <c r="I1331" s="6">
        <f>VENTAS[[#This Row],[Cantidad]]*VENTAS[[#This Row],[Precio Venta]]</f>
        <v>18</v>
      </c>
      <c r="J1331" s="6">
        <f>IF(VENTAS[[#This Row],[Nombre del Gestor]]&gt;1,  VENTAS[[#This Row],[Total]]*10%, 0)</f>
        <v>0</v>
      </c>
      <c r="K1331" s="6">
        <f>IFERROR(VLOOKUP(VENTAS[[#This Row],[Código del producto Vendido]],STOCK[],16,FALSE)*VENTAS[[#This Row],[Cantidad]] + VLOOKUP(VENTAS[[#This Row],[Código del producto Vendido]],STOCK[],19,FALSE)*VENTAS[[#This Row],[Cantidad]],VENTAS[[#This Row],[Total]])</f>
        <v>5.78</v>
      </c>
      <c r="L1331" s="6">
        <f>VENTAS[[#This Row],[Total]]-VENTAS[[#This Row],[Comisión 10%]]-VENTAS[[#This Row],[Costo SIN Comision]]</f>
        <v>12.219999999999999</v>
      </c>
      <c r="M1331" s="5"/>
    </row>
    <row r="1332" spans="1:13" ht="13" customHeight="1" x14ac:dyDescent="0.15">
      <c r="A1332" s="22">
        <v>45512</v>
      </c>
      <c r="C1332" s="4"/>
      <c r="D1332" s="4"/>
      <c r="E1332" s="4"/>
      <c r="F1332" s="2" t="str">
        <f>IFERROR(VLOOKUP(VENTAS[[#This Row],[Código del producto Vendido]],STOCK[],5,FALSE),"-")</f>
        <v>-</v>
      </c>
      <c r="G1332" s="2">
        <v>0</v>
      </c>
      <c r="H1332" s="6">
        <v>0</v>
      </c>
      <c r="I1332" s="6">
        <f>VENTAS[[#This Row],[Cantidad]]*VENTAS[[#This Row],[Precio Venta]]</f>
        <v>0</v>
      </c>
      <c r="J1332" s="6">
        <f>IF(VENTAS[[#This Row],[Nombre del Gestor]]&gt;1,  VENTAS[[#This Row],[Total]]*10%, 0)</f>
        <v>0</v>
      </c>
      <c r="K1332" s="6">
        <f>IFERROR(VLOOKUP(VENTAS[[#This Row],[Código del producto Vendido]],STOCK[],16,FALSE)*VENTAS[[#This Row],[Cantidad]] + VLOOKUP(VENTAS[[#This Row],[Código del producto Vendido]],STOCK[],19,FALSE)*VENTAS[[#This Row],[Cantidad]],VENTAS[[#This Row],[Total]])</f>
        <v>0</v>
      </c>
      <c r="L1332" s="6">
        <f>VENTAS[[#This Row],[Total]]-VENTAS[[#This Row],[Comisión 10%]]-VENTAS[[#This Row],[Costo SIN Comision]]</f>
        <v>0</v>
      </c>
      <c r="M1332" s="5"/>
    </row>
    <row r="1333" spans="1:13" ht="13" customHeight="1" x14ac:dyDescent="0.15">
      <c r="A1333" s="22">
        <v>45512</v>
      </c>
      <c r="C1333" s="4" t="s">
        <v>3082</v>
      </c>
      <c r="D1333" s="4"/>
      <c r="E1333" s="4" t="s">
        <v>2899</v>
      </c>
      <c r="F1333" s="2" t="str">
        <f>IFERROR(VLOOKUP(VENTAS[[#This Row],[Código del producto Vendido]],STOCK[],5,FALSE),"-")</f>
        <v>Cinto de piel (encargo mónica)</v>
      </c>
      <c r="G1333" s="2">
        <v>1</v>
      </c>
      <c r="H1333" s="6">
        <v>19</v>
      </c>
      <c r="I1333" s="6">
        <f>VENTAS[[#This Row],[Cantidad]]*VENTAS[[#This Row],[Precio Venta]]</f>
        <v>19</v>
      </c>
      <c r="J1333" s="6">
        <f>IF(VENTAS[[#This Row],[Nombre del Gestor]]&gt;1,  VENTAS[[#This Row],[Total]]*10%, 0)</f>
        <v>0</v>
      </c>
      <c r="K1333" s="6">
        <f>IFERROR(VLOOKUP(VENTAS[[#This Row],[Código del producto Vendido]],STOCK[],16,FALSE)*VENTAS[[#This Row],[Cantidad]] + VLOOKUP(VENTAS[[#This Row],[Código del producto Vendido]],STOCK[],19,FALSE)*VENTAS[[#This Row],[Cantidad]],VENTAS[[#This Row],[Total]])</f>
        <v>14.96</v>
      </c>
      <c r="L1333" s="6">
        <f>VENTAS[[#This Row],[Total]]-VENTAS[[#This Row],[Comisión 10%]]-VENTAS[[#This Row],[Costo SIN Comision]]</f>
        <v>4.0399999999999991</v>
      </c>
      <c r="M1333" s="5"/>
    </row>
    <row r="1334" spans="1:13" ht="13" customHeight="1" x14ac:dyDescent="0.15">
      <c r="A1334" s="22">
        <v>45512</v>
      </c>
      <c r="C1334" s="4"/>
      <c r="D1334" s="4" t="s">
        <v>2045</v>
      </c>
      <c r="E1334" s="4" t="s">
        <v>2816</v>
      </c>
      <c r="F1334" s="2" t="str">
        <f>IFERROR(VLOOKUP(VENTAS[[#This Row],[Código del producto Vendido]],STOCK[],5,FALSE),"-")</f>
        <v>Sombrero Visera de Verano</v>
      </c>
      <c r="G1334" s="2">
        <v>1</v>
      </c>
      <c r="H1334" s="6">
        <v>15</v>
      </c>
      <c r="I1334" s="6">
        <f>VENTAS[[#This Row],[Cantidad]]*VENTAS[[#This Row],[Precio Venta]]</f>
        <v>15</v>
      </c>
      <c r="J1334" s="6">
        <f>IF(VENTAS[[#This Row],[Nombre del Gestor]]&gt;1,  VENTAS[[#This Row],[Total]]*10%, 0)</f>
        <v>1.5</v>
      </c>
      <c r="K1334" s="6">
        <f>IFERROR(VLOOKUP(VENTAS[[#This Row],[Código del producto Vendido]],STOCK[],16,FALSE)*VENTAS[[#This Row],[Cantidad]] + VLOOKUP(VENTAS[[#This Row],[Código del producto Vendido]],STOCK[],19,FALSE)*VENTAS[[#This Row],[Cantidad]],VENTAS[[#This Row],[Total]])</f>
        <v>6.3599999999999994</v>
      </c>
      <c r="L1334" s="6">
        <f>VENTAS[[#This Row],[Total]]-VENTAS[[#This Row],[Comisión 10%]]-VENTAS[[#This Row],[Costo SIN Comision]]</f>
        <v>7.1400000000000006</v>
      </c>
      <c r="M1334" s="5"/>
    </row>
    <row r="1335" spans="1:13" ht="13" customHeight="1" x14ac:dyDescent="0.15">
      <c r="A1335" s="22">
        <v>45512</v>
      </c>
      <c r="C1335" s="4"/>
      <c r="D1335" s="4"/>
      <c r="E1335" s="4" t="s">
        <v>2790</v>
      </c>
      <c r="F1335" s="2" t="str">
        <f>IFERROR(VLOOKUP(VENTAS[[#This Row],[Código del producto Vendido]],STOCK[],5,FALSE),"-")</f>
        <v>Cinturón fino de hebilla de estilo elegante carmelita</v>
      </c>
      <c r="G1335" s="2">
        <v>1</v>
      </c>
      <c r="H1335" s="6">
        <v>12</v>
      </c>
      <c r="I1335" s="6">
        <f>VENTAS[[#This Row],[Cantidad]]*VENTAS[[#This Row],[Precio Venta]]</f>
        <v>12</v>
      </c>
      <c r="J1335" s="6">
        <f>IF(VENTAS[[#This Row],[Nombre del Gestor]]&gt;1,  VENTAS[[#This Row],[Total]]*10%, 0)</f>
        <v>0</v>
      </c>
      <c r="K1335" s="6">
        <f>IFERROR(VLOOKUP(VENTAS[[#This Row],[Código del producto Vendido]],STOCK[],16,FALSE)*VENTAS[[#This Row],[Cantidad]] + VLOOKUP(VENTAS[[#This Row],[Código del producto Vendido]],STOCK[],19,FALSE)*VENTAS[[#This Row],[Cantidad]],VENTAS[[#This Row],[Total]])</f>
        <v>5.13</v>
      </c>
      <c r="L1335" s="6">
        <f>VENTAS[[#This Row],[Total]]-VENTAS[[#This Row],[Comisión 10%]]-VENTAS[[#This Row],[Costo SIN Comision]]</f>
        <v>6.87</v>
      </c>
      <c r="M1335" s="5"/>
    </row>
    <row r="1336" spans="1:13" ht="13" customHeight="1" x14ac:dyDescent="0.15">
      <c r="A1336" s="22">
        <v>45512</v>
      </c>
      <c r="C1336" s="4"/>
      <c r="D1336" s="4"/>
      <c r="E1336" s="4" t="s">
        <v>2415</v>
      </c>
      <c r="F1336" s="2" t="str">
        <f>IFERROR(VLOOKUP(VENTAS[[#This Row],[Código del producto Vendido]],STOCK[],5,FALSE),"-")</f>
        <v xml:space="preserve">Bolso TOTE arcoíris trending </v>
      </c>
      <c r="G1336" s="2">
        <v>1</v>
      </c>
      <c r="H1336" s="6">
        <v>12</v>
      </c>
      <c r="I1336" s="6">
        <f>VENTAS[[#This Row],[Cantidad]]*VENTAS[[#This Row],[Precio Venta]]</f>
        <v>12</v>
      </c>
      <c r="J1336" s="6">
        <f>IF(VENTAS[[#This Row],[Nombre del Gestor]]&gt;1,  VENTAS[[#This Row],[Total]]*10%, 0)</f>
        <v>0</v>
      </c>
      <c r="K1336" s="6">
        <f>IFERROR(VLOOKUP(VENTAS[[#This Row],[Código del producto Vendido]],STOCK[],16,FALSE)*VENTAS[[#This Row],[Cantidad]] + VLOOKUP(VENTAS[[#This Row],[Código del producto Vendido]],STOCK[],19,FALSE)*VENTAS[[#This Row],[Cantidad]],VENTAS[[#This Row],[Total]])</f>
        <v>5.84</v>
      </c>
      <c r="L1336" s="6">
        <f>VENTAS[[#This Row],[Total]]-VENTAS[[#This Row],[Comisión 10%]]-VENTAS[[#This Row],[Costo SIN Comision]]</f>
        <v>6.16</v>
      </c>
      <c r="M1336" s="5"/>
    </row>
    <row r="1337" spans="1:13" ht="13" customHeight="1" x14ac:dyDescent="0.15">
      <c r="A1337" s="22">
        <v>45512</v>
      </c>
      <c r="C1337" s="4"/>
      <c r="D1337" s="4" t="s">
        <v>2045</v>
      </c>
      <c r="E1337" s="4" t="s">
        <v>1779</v>
      </c>
      <c r="F1337" s="2" t="str">
        <f>IFERROR(VLOOKUP(VENTAS[[#This Row],[Código del producto Vendido]],STOCK[],5,FALSE),"-")</f>
        <v>Bolso Crossbody en detalle de cocodrilo</v>
      </c>
      <c r="G1337" s="2">
        <v>1</v>
      </c>
      <c r="H1337" s="6">
        <v>25</v>
      </c>
      <c r="I1337" s="6">
        <f>VENTAS[[#This Row],[Cantidad]]*VENTAS[[#This Row],[Precio Venta]]</f>
        <v>25</v>
      </c>
      <c r="J1337" s="6">
        <f>IF(VENTAS[[#This Row],[Nombre del Gestor]]&gt;1,  VENTAS[[#This Row],[Total]]*10%, 0)</f>
        <v>2.5</v>
      </c>
      <c r="K1337" s="6">
        <f>IFERROR(VLOOKUP(VENTAS[[#This Row],[Código del producto Vendido]],STOCK[],16,FALSE)*VENTAS[[#This Row],[Cantidad]] + VLOOKUP(VENTAS[[#This Row],[Código del producto Vendido]],STOCK[],19,FALSE)*VENTAS[[#This Row],[Cantidad]],VENTAS[[#This Row],[Total]])</f>
        <v>11.790000000000001</v>
      </c>
      <c r="L1337" s="6">
        <f>VENTAS[[#This Row],[Total]]-VENTAS[[#This Row],[Comisión 10%]]-VENTAS[[#This Row],[Costo SIN Comision]]</f>
        <v>10.709999999999999</v>
      </c>
      <c r="M1337" s="5"/>
    </row>
    <row r="1338" spans="1:13" ht="13" customHeight="1" x14ac:dyDescent="0.15">
      <c r="A1338" s="22">
        <v>45512</v>
      </c>
      <c r="C1338" s="4"/>
      <c r="D1338" s="4" t="s">
        <v>2599</v>
      </c>
      <c r="E1338" s="4" t="s">
        <v>710</v>
      </c>
      <c r="F1338" s="2" t="str">
        <f>IFERROR(VLOOKUP(VENTAS[[#This Row],[Código del producto Vendido]],STOCK[],5,FALSE),"-")</f>
        <v>Bañador de talle alto con vuelos</v>
      </c>
      <c r="G1338" s="2">
        <v>1</v>
      </c>
      <c r="H1338" s="6">
        <v>25</v>
      </c>
      <c r="I1338" s="6">
        <f>VENTAS[[#This Row],[Cantidad]]*VENTAS[[#This Row],[Precio Venta]]</f>
        <v>25</v>
      </c>
      <c r="J1338" s="6">
        <f>IF(VENTAS[[#This Row],[Nombre del Gestor]]&gt;1,  VENTAS[[#This Row],[Total]]*10%, 0)</f>
        <v>2.5</v>
      </c>
      <c r="K1338" s="6">
        <f>IFERROR(VLOOKUP(VENTAS[[#This Row],[Código del producto Vendido]],STOCK[],16,FALSE)*VENTAS[[#This Row],[Cantidad]] + VLOOKUP(VENTAS[[#This Row],[Código del producto Vendido]],STOCK[],19,FALSE)*VENTAS[[#This Row],[Cantidad]],VENTAS[[#This Row],[Total]])</f>
        <v>12.480555555555554</v>
      </c>
      <c r="L1338" s="6">
        <f>VENTAS[[#This Row],[Total]]-VENTAS[[#This Row],[Comisión 10%]]-VENTAS[[#This Row],[Costo SIN Comision]]</f>
        <v>10.019444444444446</v>
      </c>
      <c r="M1338" s="5"/>
    </row>
    <row r="1339" spans="1:13" ht="13" customHeight="1" x14ac:dyDescent="0.15">
      <c r="A1339" s="22">
        <v>45512</v>
      </c>
      <c r="C1339" s="4"/>
      <c r="D1339" s="4"/>
      <c r="E1339" s="4" t="s">
        <v>2405</v>
      </c>
      <c r="F1339" s="2" t="str">
        <f>IFERROR(VLOOKUP(VENTAS[[#This Row],[Código del producto Vendido]],STOCK[],5,FALSE),"-")</f>
        <v>Bikini sexy de pierna alta en tendencia</v>
      </c>
      <c r="G1339" s="2">
        <v>1</v>
      </c>
      <c r="H1339" s="6">
        <v>20</v>
      </c>
      <c r="I1339" s="6">
        <f>VENTAS[[#This Row],[Cantidad]]*VENTAS[[#This Row],[Precio Venta]]</f>
        <v>20</v>
      </c>
      <c r="J1339" s="6">
        <f>IF(VENTAS[[#This Row],[Nombre del Gestor]]&gt;1,  VENTAS[[#This Row],[Total]]*10%, 0)</f>
        <v>0</v>
      </c>
      <c r="K1339" s="6">
        <f>IFERROR(VLOOKUP(VENTAS[[#This Row],[Código del producto Vendido]],STOCK[],16,FALSE)*VENTAS[[#This Row],[Cantidad]] + VLOOKUP(VENTAS[[#This Row],[Código del producto Vendido]],STOCK[],19,FALSE)*VENTAS[[#This Row],[Cantidad]],VENTAS[[#This Row],[Total]])</f>
        <v>6.6199999999999992</v>
      </c>
      <c r="L1339" s="6">
        <f>VENTAS[[#This Row],[Total]]-VENTAS[[#This Row],[Comisión 10%]]-VENTAS[[#This Row],[Costo SIN Comision]]</f>
        <v>13.38</v>
      </c>
      <c r="M1339" s="5"/>
    </row>
    <row r="1340" spans="1:13" ht="13" customHeight="1" x14ac:dyDescent="0.15">
      <c r="A1340" s="22"/>
      <c r="C1340" s="4"/>
      <c r="D1340" s="4"/>
      <c r="E1340" s="4" t="s">
        <v>2426</v>
      </c>
      <c r="F1340" s="2" t="str">
        <f>IFERROR(VLOOKUP(VENTAS[[#This Row],[Código del producto Vendido]],STOCK[],5,FALSE),"-")</f>
        <v>Bikini curvy en bloque de color</v>
      </c>
      <c r="G1340" s="2">
        <v>1</v>
      </c>
      <c r="H1340" s="6">
        <v>0</v>
      </c>
      <c r="I1340" s="6">
        <f>VENTAS[[#This Row],[Cantidad]]*VENTAS[[#This Row],[Precio Venta]]</f>
        <v>0</v>
      </c>
      <c r="J1340" s="6">
        <f>IF(VENTAS[[#This Row],[Nombre del Gestor]]&gt;1,  VENTAS[[#This Row],[Total]]*10%, 0)</f>
        <v>0</v>
      </c>
      <c r="K1340" s="6">
        <f>IFERROR(VLOOKUP(VENTAS[[#This Row],[Código del producto Vendido]],STOCK[],16,FALSE)*VENTAS[[#This Row],[Cantidad]] + VLOOKUP(VENTAS[[#This Row],[Código del producto Vendido]],STOCK[],19,FALSE)*VENTAS[[#This Row],[Cantidad]],VENTAS[[#This Row],[Total]])</f>
        <v>5.9899999999999993</v>
      </c>
      <c r="L1340" s="6">
        <f>VENTAS[[#This Row],[Total]]-VENTAS[[#This Row],[Comisión 10%]]-VENTAS[[#This Row],[Costo SIN Comision]]</f>
        <v>-5.9899999999999993</v>
      </c>
      <c r="M1340" s="5"/>
    </row>
    <row r="1341" spans="1:13" ht="13" customHeight="1" x14ac:dyDescent="0.15">
      <c r="A1341" s="22"/>
      <c r="C1341" s="4"/>
      <c r="D1341" s="4"/>
      <c r="E1341" s="4" t="s">
        <v>2958</v>
      </c>
      <c r="F1341" s="2" t="str">
        <f>IFERROR(VLOOKUP(VENTAS[[#This Row],[Código del producto Vendido]],STOCK[],5,FALSE),"-")</f>
        <v>Traje de baño clásico en bloque de color de talle alto (encargo)</v>
      </c>
      <c r="G1341" s="2">
        <v>1</v>
      </c>
      <c r="H1341" s="6">
        <v>25</v>
      </c>
      <c r="I1341" s="6">
        <f>VENTAS[[#This Row],[Cantidad]]*VENTAS[[#This Row],[Precio Venta]]</f>
        <v>25</v>
      </c>
      <c r="J1341" s="6">
        <f>IF(VENTAS[[#This Row],[Nombre del Gestor]]&gt;1,  VENTAS[[#This Row],[Total]]*10%, 0)</f>
        <v>0</v>
      </c>
      <c r="K1341" s="6">
        <f>IFERROR(VLOOKUP(VENTAS[[#This Row],[Código del producto Vendido]],STOCK[],16,FALSE)*VENTAS[[#This Row],[Cantidad]] + VLOOKUP(VENTAS[[#This Row],[Código del producto Vendido]],STOCK[],19,FALSE)*VENTAS[[#This Row],[Cantidad]],VENTAS[[#This Row],[Total]])</f>
        <v>12.280000000000001</v>
      </c>
      <c r="L1341" s="6">
        <f>VENTAS[[#This Row],[Total]]-VENTAS[[#This Row],[Comisión 10%]]-VENTAS[[#This Row],[Costo SIN Comision]]</f>
        <v>12.719999999999999</v>
      </c>
      <c r="M1341" s="5"/>
    </row>
    <row r="1342" spans="1:13" ht="13" customHeight="1" x14ac:dyDescent="0.15">
      <c r="A1342" s="22"/>
      <c r="C1342" s="4"/>
      <c r="D1342" s="4"/>
      <c r="E1342" s="4" t="s">
        <v>783</v>
      </c>
      <c r="F1342" s="2" t="str">
        <f>IFERROR(VLOOKUP(VENTAS[[#This Row],[Código del producto Vendido]],STOCK[],5,FALSE),"-")</f>
        <v>Vestido de un hombro</v>
      </c>
      <c r="G1342" s="2">
        <v>1</v>
      </c>
      <c r="H1342" s="6">
        <v>13</v>
      </c>
      <c r="I1342" s="6">
        <f>VENTAS[[#This Row],[Cantidad]]*VENTAS[[#This Row],[Precio Venta]]</f>
        <v>13</v>
      </c>
      <c r="J1342" s="6">
        <f>IF(VENTAS[[#This Row],[Nombre del Gestor]]&gt;1,  VENTAS[[#This Row],[Total]]*10%, 0)</f>
        <v>0</v>
      </c>
      <c r="K1342" s="6">
        <f>IFERROR(VLOOKUP(VENTAS[[#This Row],[Código del producto Vendido]],STOCK[],16,FALSE)*VENTAS[[#This Row],[Cantidad]] + VLOOKUP(VENTAS[[#This Row],[Código del producto Vendido]],STOCK[],19,FALSE)*VENTAS[[#This Row],[Cantidad]],VENTAS[[#This Row],[Total]])</f>
        <v>11.944444444444445</v>
      </c>
      <c r="L1342" s="6">
        <f>VENTAS[[#This Row],[Total]]-VENTAS[[#This Row],[Comisión 10%]]-VENTAS[[#This Row],[Costo SIN Comision]]</f>
        <v>1.0555555555555554</v>
      </c>
      <c r="M1342" s="5"/>
    </row>
    <row r="1343" spans="1:13" ht="13" customHeight="1" x14ac:dyDescent="0.15">
      <c r="A1343" s="22"/>
      <c r="C1343" s="4"/>
      <c r="D1343" s="4"/>
      <c r="E1343" s="4" t="s">
        <v>2843</v>
      </c>
      <c r="F1343" s="2" t="str">
        <f>IFERROR(VLOOKUP(VENTAS[[#This Row],[Código del producto Vendido]],STOCK[],5,FALSE),"-")</f>
        <v>Vestido blanco espalda cruzada</v>
      </c>
      <c r="G1343" s="2">
        <v>1</v>
      </c>
      <c r="H1343" s="6">
        <v>30</v>
      </c>
      <c r="I1343" s="6">
        <f>VENTAS[[#This Row],[Cantidad]]*VENTAS[[#This Row],[Precio Venta]]</f>
        <v>30</v>
      </c>
      <c r="J1343" s="6">
        <f>IF(VENTAS[[#This Row],[Nombre del Gestor]]&gt;1,  VENTAS[[#This Row],[Total]]*10%, 0)</f>
        <v>0</v>
      </c>
      <c r="K1343" s="6">
        <f>IFERROR(VLOOKUP(VENTAS[[#This Row],[Código del producto Vendido]],STOCK[],16,FALSE)*VENTAS[[#This Row],[Cantidad]] + VLOOKUP(VENTAS[[#This Row],[Código del producto Vendido]],STOCK[],19,FALSE)*VENTAS[[#This Row],[Cantidad]],VENTAS[[#This Row],[Total]])</f>
        <v>15.440000000000001</v>
      </c>
      <c r="L1343" s="6">
        <f>VENTAS[[#This Row],[Total]]-VENTAS[[#This Row],[Comisión 10%]]-VENTAS[[#This Row],[Costo SIN Comision]]</f>
        <v>14.559999999999999</v>
      </c>
      <c r="M1343" s="5"/>
    </row>
    <row r="1344" spans="1:13" ht="13" customHeight="1" x14ac:dyDescent="0.15">
      <c r="A1344" s="22">
        <v>45515</v>
      </c>
      <c r="C1344" s="4"/>
      <c r="D1344" s="4" t="s">
        <v>2045</v>
      </c>
      <c r="E1344" s="4" t="s">
        <v>2659</v>
      </c>
      <c r="F1344" s="2" t="str">
        <f>IFERROR(VLOOKUP(VENTAS[[#This Row],[Código del producto Vendido]],STOCK[],5,FALSE),"-")</f>
        <v>Pantalón ancho con cordón ajustable</v>
      </c>
      <c r="G1344" s="2">
        <v>1</v>
      </c>
      <c r="H1344" s="6">
        <v>23</v>
      </c>
      <c r="I1344" s="6">
        <f>VENTAS[[#This Row],[Cantidad]]*VENTAS[[#This Row],[Precio Venta]]</f>
        <v>23</v>
      </c>
      <c r="J1344" s="6">
        <f>IF(VENTAS[[#This Row],[Nombre del Gestor]]&gt;1,  VENTAS[[#This Row],[Total]]*10%, 0)</f>
        <v>2.3000000000000003</v>
      </c>
      <c r="K1344" s="6">
        <f>IFERROR(VLOOKUP(VENTAS[[#This Row],[Código del producto Vendido]],STOCK[],16,FALSE)*VENTAS[[#This Row],[Cantidad]] + VLOOKUP(VENTAS[[#This Row],[Código del producto Vendido]],STOCK[],19,FALSE)*VENTAS[[#This Row],[Cantidad]],VENTAS[[#This Row],[Total]])</f>
        <v>11.435334900117509</v>
      </c>
      <c r="L1344" s="6">
        <f>VENTAS[[#This Row],[Total]]-VENTAS[[#This Row],[Comisión 10%]]-VENTAS[[#This Row],[Costo SIN Comision]]</f>
        <v>9.2646650998824907</v>
      </c>
      <c r="M1344" s="5"/>
    </row>
    <row r="1345" spans="1:13" ht="13" customHeight="1" x14ac:dyDescent="0.15">
      <c r="A1345" s="22">
        <v>45515</v>
      </c>
      <c r="C1345" s="4"/>
      <c r="D1345" s="4" t="s">
        <v>2045</v>
      </c>
      <c r="E1345" s="4" t="s">
        <v>3094</v>
      </c>
      <c r="F1345" s="2" t="str">
        <f>IFERROR(VLOOKUP(VENTAS[[#This Row],[Código del producto Vendido]],STOCK[],5,FALSE),"-")</f>
        <v>Sneakers chunky blancos</v>
      </c>
      <c r="G1345" s="2">
        <v>2</v>
      </c>
      <c r="H1345" s="6">
        <v>45</v>
      </c>
      <c r="I1345" s="6">
        <f>VENTAS[[#This Row],[Cantidad]]*VENTAS[[#This Row],[Precio Venta]]</f>
        <v>90</v>
      </c>
      <c r="J1345" s="6">
        <f>IF(VENTAS[[#This Row],[Nombre del Gestor]]&gt;1,  VENTAS[[#This Row],[Total]]*10%, 0)</f>
        <v>9</v>
      </c>
      <c r="K1345" s="6">
        <f>IFERROR(VLOOKUP(VENTAS[[#This Row],[Código del producto Vendido]],STOCK[],16,FALSE)*VENTAS[[#This Row],[Cantidad]] + VLOOKUP(VENTAS[[#This Row],[Código del producto Vendido]],STOCK[],19,FALSE)*VENTAS[[#This Row],[Cantidad]],VENTAS[[#This Row],[Total]])</f>
        <v>48.94</v>
      </c>
      <c r="L1345" s="6">
        <f>VENTAS[[#This Row],[Total]]-VENTAS[[#This Row],[Comisión 10%]]-VENTAS[[#This Row],[Costo SIN Comision]]</f>
        <v>32.06</v>
      </c>
      <c r="M1345" s="5"/>
    </row>
    <row r="1346" spans="1:13" ht="13" customHeight="1" x14ac:dyDescent="0.15">
      <c r="A1346" s="22">
        <v>45512</v>
      </c>
      <c r="C1346" s="4"/>
      <c r="D1346" s="4" t="s">
        <v>2045</v>
      </c>
      <c r="E1346" s="4" t="s">
        <v>902</v>
      </c>
      <c r="F1346" s="2" t="str">
        <f>IFERROR(VLOOKUP(VENTAS[[#This Row],[Código del producto Vendido]],STOCK[],5,FALSE),"-")</f>
        <v>Maxi Vestido con Bolsillo</v>
      </c>
      <c r="G1346" s="2">
        <v>1</v>
      </c>
      <c r="H1346" s="6">
        <v>27</v>
      </c>
      <c r="I1346" s="6">
        <f>VENTAS[[#This Row],[Cantidad]]*VENTAS[[#This Row],[Precio Venta]]</f>
        <v>27</v>
      </c>
      <c r="J1346" s="6">
        <f>IF(VENTAS[[#This Row],[Nombre del Gestor]]&gt;1,  VENTAS[[#This Row],[Total]]*10%, 0)</f>
        <v>2.7</v>
      </c>
      <c r="K1346" s="6">
        <f>IFERROR(VLOOKUP(VENTAS[[#This Row],[Código del producto Vendido]],STOCK[],16,FALSE)*VENTAS[[#This Row],[Cantidad]] + VLOOKUP(VENTAS[[#This Row],[Código del producto Vendido]],STOCK[],19,FALSE)*VENTAS[[#This Row],[Cantidad]],VENTAS[[#This Row],[Total]])</f>
        <v>22.192045454545454</v>
      </c>
      <c r="L1346" s="6">
        <f>VENTAS[[#This Row],[Total]]-VENTAS[[#This Row],[Comisión 10%]]-VENTAS[[#This Row],[Costo SIN Comision]]</f>
        <v>2.1079545454545467</v>
      </c>
      <c r="M1346" s="5"/>
    </row>
    <row r="1347" spans="1:13" ht="13" customHeight="1" x14ac:dyDescent="0.15">
      <c r="A1347" s="22">
        <v>45512</v>
      </c>
      <c r="C1347" s="4"/>
      <c r="D1347" s="4" t="s">
        <v>2045</v>
      </c>
      <c r="E1347" s="4" t="s">
        <v>922</v>
      </c>
      <c r="F1347" s="2" t="str">
        <f>IFERROR(VLOOKUP(VENTAS[[#This Row],[Código del producto Vendido]],STOCK[],5,FALSE),"-")</f>
        <v>Vestido en punto Rosa</v>
      </c>
      <c r="G1347" s="2">
        <v>1</v>
      </c>
      <c r="H1347" s="6">
        <v>25</v>
      </c>
      <c r="I1347" s="6">
        <f>VENTAS[[#This Row],[Cantidad]]*VENTAS[[#This Row],[Precio Venta]]</f>
        <v>25</v>
      </c>
      <c r="J1347" s="6">
        <f>IF(VENTAS[[#This Row],[Nombre del Gestor]]&gt;1,  VENTAS[[#This Row],[Total]]*10%, 0)</f>
        <v>2.5</v>
      </c>
      <c r="K1347" s="6">
        <f>IFERROR(VLOOKUP(VENTAS[[#This Row],[Código del producto Vendido]],STOCK[],16,FALSE)*VENTAS[[#This Row],[Cantidad]] + VLOOKUP(VENTAS[[#This Row],[Código del producto Vendido]],STOCK[],19,FALSE)*VENTAS[[#This Row],[Cantidad]],VENTAS[[#This Row],[Total]])</f>
        <v>21.470454545454544</v>
      </c>
      <c r="L1347" s="6">
        <f>VENTAS[[#This Row],[Total]]-VENTAS[[#This Row],[Comisión 10%]]-VENTAS[[#This Row],[Costo SIN Comision]]</f>
        <v>1.0295454545454561</v>
      </c>
      <c r="M1347" s="5"/>
    </row>
    <row r="1348" spans="1:13" ht="13" customHeight="1" x14ac:dyDescent="0.15">
      <c r="A1348" s="22">
        <v>45512</v>
      </c>
      <c r="C1348" s="4" t="s">
        <v>3093</v>
      </c>
      <c r="D1348" s="4" t="s">
        <v>2045</v>
      </c>
      <c r="E1348" s="4" t="s">
        <v>2860</v>
      </c>
      <c r="F1348" s="2" t="str">
        <f>IFERROR(VLOOKUP(VENTAS[[#This Row],[Código del producto Vendido]],STOCK[],5,FALSE),"-")</f>
        <v>Vestido crema ajustado de hombro torcido</v>
      </c>
      <c r="G1348" s="2">
        <v>1</v>
      </c>
      <c r="H1348" s="6">
        <v>25</v>
      </c>
      <c r="I1348" s="6">
        <f>VENTAS[[#This Row],[Cantidad]]*VENTAS[[#This Row],[Precio Venta]]</f>
        <v>25</v>
      </c>
      <c r="J1348" s="6">
        <f>IF(VENTAS[[#This Row],[Nombre del Gestor]]&gt;1,  VENTAS[[#This Row],[Total]]*10%, 0)</f>
        <v>2.5</v>
      </c>
      <c r="K1348" s="6">
        <f>IFERROR(VLOOKUP(VENTAS[[#This Row],[Código del producto Vendido]],STOCK[],16,FALSE)*VENTAS[[#This Row],[Cantidad]] + VLOOKUP(VENTAS[[#This Row],[Código del producto Vendido]],STOCK[],19,FALSE)*VENTAS[[#This Row],[Cantidad]],VENTAS[[#This Row],[Total]])</f>
        <v>13.440000000000001</v>
      </c>
      <c r="L1348" s="6">
        <f>VENTAS[[#This Row],[Total]]-VENTAS[[#This Row],[Comisión 10%]]-VENTAS[[#This Row],[Costo SIN Comision]]</f>
        <v>9.0599999999999987</v>
      </c>
      <c r="M1348" s="5"/>
    </row>
    <row r="1349" spans="1:13" ht="13" customHeight="1" x14ac:dyDescent="0.15">
      <c r="A1349" s="22">
        <v>45508</v>
      </c>
      <c r="C1349" s="4" t="s">
        <v>2913</v>
      </c>
      <c r="D1349" s="4" t="s">
        <v>2045</v>
      </c>
      <c r="E1349" s="4" t="s">
        <v>2830</v>
      </c>
      <c r="F1349" s="2" t="str">
        <f>IFERROR(VLOOKUP(VENTAS[[#This Row],[Código del producto Vendido]],STOCK[],5,FALSE),"-")</f>
        <v>Vestido Largo con cinturón fruncido</v>
      </c>
      <c r="G1349" s="2">
        <v>1</v>
      </c>
      <c r="H1349" s="6">
        <v>30</v>
      </c>
      <c r="I1349" s="6">
        <f>VENTAS[[#This Row],[Cantidad]]*VENTAS[[#This Row],[Precio Venta]]</f>
        <v>30</v>
      </c>
      <c r="J1349" s="6">
        <f>IF(VENTAS[[#This Row],[Nombre del Gestor]]&gt;1,  VENTAS[[#This Row],[Total]]*10%, 0)</f>
        <v>3</v>
      </c>
      <c r="K1349" s="6">
        <f>IFERROR(VLOOKUP(VENTAS[[#This Row],[Código del producto Vendido]],STOCK[],16,FALSE)*VENTAS[[#This Row],[Cantidad]] + VLOOKUP(VENTAS[[#This Row],[Código del producto Vendido]],STOCK[],19,FALSE)*VENTAS[[#This Row],[Cantidad]],VENTAS[[#This Row],[Total]])</f>
        <v>13.66</v>
      </c>
      <c r="L1349" s="6">
        <f>VENTAS[[#This Row],[Total]]-VENTAS[[#This Row],[Comisión 10%]]-VENTAS[[#This Row],[Costo SIN Comision]]</f>
        <v>13.34</v>
      </c>
      <c r="M1349" s="5"/>
    </row>
    <row r="1350" spans="1:13" ht="13" customHeight="1" x14ac:dyDescent="0.15">
      <c r="A1350" s="22"/>
      <c r="C1350" s="4"/>
      <c r="D1350" s="4"/>
      <c r="E1350" s="4" t="s">
        <v>1392</v>
      </c>
      <c r="F1350" s="2" t="str">
        <f>IFERROR(VLOOKUP(VENTAS[[#This Row],[Código del producto Vendido]],STOCK[],5,FALSE),"-")</f>
        <v>Vestido negro ajustado estilo corset</v>
      </c>
      <c r="G1350" s="2">
        <v>1</v>
      </c>
      <c r="H1350" s="6">
        <v>20</v>
      </c>
      <c r="I1350" s="6">
        <f>VENTAS[[#This Row],[Cantidad]]*VENTAS[[#This Row],[Precio Venta]]</f>
        <v>20</v>
      </c>
      <c r="J1350" s="6">
        <f>IF(VENTAS[[#This Row],[Nombre del Gestor]]&gt;1,  VENTAS[[#This Row],[Total]]*10%, 0)</f>
        <v>0</v>
      </c>
      <c r="K1350" s="6">
        <f>IFERROR(VLOOKUP(VENTAS[[#This Row],[Código del producto Vendido]],STOCK[],16,FALSE)*VENTAS[[#This Row],[Cantidad]] + VLOOKUP(VENTAS[[#This Row],[Código del producto Vendido]],STOCK[],19,FALSE)*VENTAS[[#This Row],[Cantidad]],VENTAS[[#This Row],[Total]])</f>
        <v>24</v>
      </c>
      <c r="L1350" s="6">
        <f>VENTAS[[#This Row],[Total]]-VENTAS[[#This Row],[Comisión 10%]]-VENTAS[[#This Row],[Costo SIN Comision]]</f>
        <v>-4</v>
      </c>
      <c r="M1350" s="5"/>
    </row>
    <row r="1351" spans="1:13" ht="13" customHeight="1" x14ac:dyDescent="0.15">
      <c r="A1351" s="22"/>
      <c r="C1351" s="4" t="s">
        <v>1495</v>
      </c>
      <c r="D1351" s="4"/>
      <c r="E1351" s="4" t="s">
        <v>1822</v>
      </c>
      <c r="F1351" s="2" t="str">
        <f>IFERROR(VLOOKUP(VENTAS[[#This Row],[Código del producto Vendido]],STOCK[],5,FALSE),"-")</f>
        <v xml:space="preserve">Maxi Vestido Bodycon </v>
      </c>
      <c r="G1351" s="2">
        <v>1</v>
      </c>
      <c r="H1351" s="6">
        <v>20</v>
      </c>
      <c r="I1351" s="6">
        <f>VENTAS[[#This Row],[Cantidad]]*VENTAS[[#This Row],[Precio Venta]]</f>
        <v>20</v>
      </c>
      <c r="J1351" s="6">
        <f>IF(VENTAS[[#This Row],[Nombre del Gestor]]&gt;1,  VENTAS[[#This Row],[Total]]*10%, 0)</f>
        <v>0</v>
      </c>
      <c r="K1351" s="6">
        <f>IFERROR(VLOOKUP(VENTAS[[#This Row],[Código del producto Vendido]],STOCK[],16,FALSE)*VENTAS[[#This Row],[Cantidad]] + VLOOKUP(VENTAS[[#This Row],[Código del producto Vendido]],STOCK[],19,FALSE)*VENTAS[[#This Row],[Cantidad]],VENTAS[[#This Row],[Total]])</f>
        <v>11.790000000000001</v>
      </c>
      <c r="L1351" s="6">
        <f>VENTAS[[#This Row],[Total]]-VENTAS[[#This Row],[Comisión 10%]]-VENTAS[[#This Row],[Costo SIN Comision]]</f>
        <v>8.2099999999999991</v>
      </c>
      <c r="M1351" s="5"/>
    </row>
    <row r="1352" spans="1:13" ht="13" customHeight="1" x14ac:dyDescent="0.15">
      <c r="A1352" s="22"/>
      <c r="C1352" s="4" t="s">
        <v>1205</v>
      </c>
      <c r="D1352" s="4"/>
      <c r="E1352" s="4" t="s">
        <v>1819</v>
      </c>
      <c r="F1352" s="2" t="str">
        <f>IFERROR(VLOOKUP(VENTAS[[#This Row],[Código del producto Vendido]],STOCK[],5,FALSE),"-")</f>
        <v xml:space="preserve">Maxi Vestido Bodycon </v>
      </c>
      <c r="G1352" s="2">
        <v>1</v>
      </c>
      <c r="H1352" s="6">
        <v>0</v>
      </c>
      <c r="I1352" s="6">
        <f>VENTAS[[#This Row],[Cantidad]]*VENTAS[[#This Row],[Precio Venta]]</f>
        <v>0</v>
      </c>
      <c r="J1352" s="6">
        <f>IF(VENTAS[[#This Row],[Nombre del Gestor]]&gt;1,  VENTAS[[#This Row],[Total]]*10%, 0)</f>
        <v>0</v>
      </c>
      <c r="K1352" s="6">
        <f>IFERROR(VLOOKUP(VENTAS[[#This Row],[Código del producto Vendido]],STOCK[],16,FALSE)*VENTAS[[#This Row],[Cantidad]] + VLOOKUP(VENTAS[[#This Row],[Código del producto Vendido]],STOCK[],19,FALSE)*VENTAS[[#This Row],[Cantidad]],VENTAS[[#This Row],[Total]])</f>
        <v>11.790000000000001</v>
      </c>
      <c r="L1352" s="6">
        <f>VENTAS[[#This Row],[Total]]-VENTAS[[#This Row],[Comisión 10%]]-VENTAS[[#This Row],[Costo SIN Comision]]</f>
        <v>-11.790000000000001</v>
      </c>
      <c r="M1352" s="5"/>
    </row>
    <row r="1353" spans="1:13" ht="13" customHeight="1" x14ac:dyDescent="0.15">
      <c r="A1353" s="22"/>
      <c r="C1353" s="4" t="s">
        <v>1205</v>
      </c>
      <c r="D1353" s="4"/>
      <c r="E1353" s="4" t="s">
        <v>1258</v>
      </c>
      <c r="F1353" s="2" t="str">
        <f>IFERROR(VLOOKUP(VENTAS[[#This Row],[Código del producto Vendido]],STOCK[],5,FALSE),"-")</f>
        <v>Vestido espalda escotada</v>
      </c>
      <c r="G1353" s="2">
        <v>1</v>
      </c>
      <c r="H1353" s="6">
        <v>28</v>
      </c>
      <c r="I1353" s="6">
        <f>VENTAS[[#This Row],[Cantidad]]*VENTAS[[#This Row],[Precio Venta]]</f>
        <v>28</v>
      </c>
      <c r="J1353" s="6">
        <f>IF(VENTAS[[#This Row],[Nombre del Gestor]]&gt;1,  VENTAS[[#This Row],[Total]]*10%, 0)</f>
        <v>0</v>
      </c>
      <c r="K1353" s="6">
        <f>IFERROR(VLOOKUP(VENTAS[[#This Row],[Código del producto Vendido]],STOCK[],16,FALSE)*VENTAS[[#This Row],[Cantidad]] + VLOOKUP(VENTAS[[#This Row],[Código del producto Vendido]],STOCK[],19,FALSE)*VENTAS[[#This Row],[Cantidad]],VENTAS[[#This Row],[Total]])</f>
        <v>17</v>
      </c>
      <c r="L1353" s="6">
        <f>VENTAS[[#This Row],[Total]]-VENTAS[[#This Row],[Comisión 10%]]-VENTAS[[#This Row],[Costo SIN Comision]]</f>
        <v>11</v>
      </c>
      <c r="M1353" s="5"/>
    </row>
    <row r="1354" spans="1:13" ht="13" customHeight="1" x14ac:dyDescent="0.15">
      <c r="A1354" s="22"/>
      <c r="C1354" s="4" t="s">
        <v>1205</v>
      </c>
      <c r="D1354" s="4"/>
      <c r="E1354" s="4" t="s">
        <v>1251</v>
      </c>
      <c r="F1354" s="2" t="str">
        <f>IFERROR(VLOOKUP(VENTAS[[#This Row],[Código del producto Vendido]],STOCK[],5,FALSE),"-")</f>
        <v>Pantaloneta con abertura</v>
      </c>
      <c r="G1354" s="2">
        <v>1</v>
      </c>
      <c r="H1354" s="6">
        <v>23</v>
      </c>
      <c r="I1354" s="6">
        <f>VENTAS[[#This Row],[Cantidad]]*VENTAS[[#This Row],[Precio Venta]]</f>
        <v>23</v>
      </c>
      <c r="J1354" s="6">
        <f>IF(VENTAS[[#This Row],[Nombre del Gestor]]&gt;1,  VENTAS[[#This Row],[Total]]*10%, 0)</f>
        <v>0</v>
      </c>
      <c r="K1354" s="6">
        <f>IFERROR(VLOOKUP(VENTAS[[#This Row],[Código del producto Vendido]],STOCK[],16,FALSE)*VENTAS[[#This Row],[Cantidad]] + VLOOKUP(VENTAS[[#This Row],[Código del producto Vendido]],STOCK[],19,FALSE)*VENTAS[[#This Row],[Cantidad]],VENTAS[[#This Row],[Total]])</f>
        <v>14.22</v>
      </c>
      <c r="L1354" s="6">
        <f>VENTAS[[#This Row],[Total]]-VENTAS[[#This Row],[Comisión 10%]]-VENTAS[[#This Row],[Costo SIN Comision]]</f>
        <v>8.7799999999999994</v>
      </c>
      <c r="M1354" s="5"/>
    </row>
    <row r="1355" spans="1:13" ht="13" customHeight="1" x14ac:dyDescent="0.15">
      <c r="A1355" s="22"/>
      <c r="C1355" s="4" t="s">
        <v>1205</v>
      </c>
      <c r="D1355" s="4"/>
      <c r="E1355" s="4" t="s">
        <v>1231</v>
      </c>
      <c r="F1355" s="2" t="str">
        <f>IFERROR(VLOOKUP(VENTAS[[#This Row],[Código del producto Vendido]],STOCK[],5,FALSE),"-")</f>
        <v>Falda plisada de cuadros</v>
      </c>
      <c r="G1355" s="2">
        <v>1</v>
      </c>
      <c r="H1355" s="6">
        <v>20</v>
      </c>
      <c r="I1355" s="6">
        <f>VENTAS[[#This Row],[Cantidad]]*VENTAS[[#This Row],[Precio Venta]]</f>
        <v>20</v>
      </c>
      <c r="J1355" s="6">
        <f>IF(VENTAS[[#This Row],[Nombre del Gestor]]&gt;1,  VENTAS[[#This Row],[Total]]*10%, 0)</f>
        <v>0</v>
      </c>
      <c r="K1355" s="6">
        <f>IFERROR(VLOOKUP(VENTAS[[#This Row],[Código del producto Vendido]],STOCK[],16,FALSE)*VENTAS[[#This Row],[Cantidad]] + VLOOKUP(VENTAS[[#This Row],[Código del producto Vendido]],STOCK[],19,FALSE)*VENTAS[[#This Row],[Cantidad]],VENTAS[[#This Row],[Total]])</f>
        <v>12.74</v>
      </c>
      <c r="L1355" s="6">
        <f>VENTAS[[#This Row],[Total]]-VENTAS[[#This Row],[Comisión 10%]]-VENTAS[[#This Row],[Costo SIN Comision]]</f>
        <v>7.26</v>
      </c>
      <c r="M1355" s="5"/>
    </row>
    <row r="1356" spans="1:13" ht="13" customHeight="1" x14ac:dyDescent="0.15">
      <c r="A1356" s="22"/>
      <c r="C1356" s="4" t="s">
        <v>1205</v>
      </c>
      <c r="D1356" s="4"/>
      <c r="E1356" s="4" t="s">
        <v>1101</v>
      </c>
      <c r="F1356" s="2" t="str">
        <f>IFERROR(VLOOKUP(VENTAS[[#This Row],[Código del producto Vendido]],STOCK[],5,FALSE),"-")</f>
        <v xml:space="preserve">Jean skinny oscuro </v>
      </c>
      <c r="G1356" s="2">
        <v>1</v>
      </c>
      <c r="H1356" s="6">
        <v>32</v>
      </c>
      <c r="I1356" s="6">
        <f>VENTAS[[#This Row],[Cantidad]]*VENTAS[[#This Row],[Precio Venta]]</f>
        <v>32</v>
      </c>
      <c r="J1356" s="6">
        <f>IF(VENTAS[[#This Row],[Nombre del Gestor]]&gt;1,  VENTAS[[#This Row],[Total]]*10%, 0)</f>
        <v>0</v>
      </c>
      <c r="K1356" s="6">
        <f>IFERROR(VLOOKUP(VENTAS[[#This Row],[Código del producto Vendido]],STOCK[],16,FALSE)*VENTAS[[#This Row],[Cantidad]] + VLOOKUP(VENTAS[[#This Row],[Código del producto Vendido]],STOCK[],19,FALSE)*VENTAS[[#This Row],[Cantidad]],VENTAS[[#This Row],[Total]])</f>
        <v>20.79</v>
      </c>
      <c r="L1356" s="6">
        <f>VENTAS[[#This Row],[Total]]-VENTAS[[#This Row],[Comisión 10%]]-VENTAS[[#This Row],[Costo SIN Comision]]</f>
        <v>11.21</v>
      </c>
      <c r="M1356" s="5"/>
    </row>
    <row r="1357" spans="1:13" ht="13" customHeight="1" x14ac:dyDescent="0.15">
      <c r="A1357" s="22"/>
      <c r="C1357" s="4" t="s">
        <v>1205</v>
      </c>
      <c r="D1357" s="4"/>
      <c r="E1357" s="4" t="s">
        <v>1106</v>
      </c>
      <c r="F1357" s="2" t="str">
        <f>IFERROR(VLOOKUP(VENTAS[[#This Row],[Código del producto Vendido]],STOCK[],5,FALSE),"-")</f>
        <v>Jean ajustado Claro</v>
      </c>
      <c r="G1357" s="2">
        <v>1</v>
      </c>
      <c r="H1357" s="6">
        <v>32</v>
      </c>
      <c r="I1357" s="6">
        <f>VENTAS[[#This Row],[Cantidad]]*VENTAS[[#This Row],[Precio Venta]]</f>
        <v>32</v>
      </c>
      <c r="J1357" s="6">
        <f>IF(VENTAS[[#This Row],[Nombre del Gestor]]&gt;1,  VENTAS[[#This Row],[Total]]*10%, 0)</f>
        <v>0</v>
      </c>
      <c r="K1357" s="6">
        <f>IFERROR(VLOOKUP(VENTAS[[#This Row],[Código del producto Vendido]],STOCK[],16,FALSE)*VENTAS[[#This Row],[Cantidad]] + VLOOKUP(VENTAS[[#This Row],[Código del producto Vendido]],STOCK[],19,FALSE)*VENTAS[[#This Row],[Cantidad]],VENTAS[[#This Row],[Total]])</f>
        <v>23.79</v>
      </c>
      <c r="L1357" s="6">
        <f>VENTAS[[#This Row],[Total]]-VENTAS[[#This Row],[Comisión 10%]]-VENTAS[[#This Row],[Costo SIN Comision]]</f>
        <v>8.2100000000000009</v>
      </c>
      <c r="M1357" s="5"/>
    </row>
    <row r="1358" spans="1:13" ht="13" customHeight="1" x14ac:dyDescent="0.15">
      <c r="A1358" s="22"/>
      <c r="C1358" s="4" t="s">
        <v>1205</v>
      </c>
      <c r="D1358" s="4"/>
      <c r="E1358" s="4" t="s">
        <v>1121</v>
      </c>
      <c r="F1358" s="2" t="str">
        <f>IFERROR(VLOOKUP(VENTAS[[#This Row],[Código del producto Vendido]],STOCK[],5,FALSE),"-")</f>
        <v>Blusa de manga acampanada</v>
      </c>
      <c r="G1358" s="2">
        <v>1</v>
      </c>
      <c r="H1358" s="6">
        <v>22</v>
      </c>
      <c r="I1358" s="6">
        <f>VENTAS[[#This Row],[Cantidad]]*VENTAS[[#This Row],[Precio Venta]]</f>
        <v>22</v>
      </c>
      <c r="J1358" s="6">
        <f>IF(VENTAS[[#This Row],[Nombre del Gestor]]&gt;1,  VENTAS[[#This Row],[Total]]*10%, 0)</f>
        <v>0</v>
      </c>
      <c r="K1358" s="6">
        <f>IFERROR(VLOOKUP(VENTAS[[#This Row],[Código del producto Vendido]],STOCK[],16,FALSE)*VENTAS[[#This Row],[Cantidad]] + VLOOKUP(VENTAS[[#This Row],[Código del producto Vendido]],STOCK[],19,FALSE)*VENTAS[[#This Row],[Cantidad]],VENTAS[[#This Row],[Total]])</f>
        <v>14.239999999999998</v>
      </c>
      <c r="L1358" s="6">
        <f>VENTAS[[#This Row],[Total]]-VENTAS[[#This Row],[Comisión 10%]]-VENTAS[[#This Row],[Costo SIN Comision]]</f>
        <v>7.7600000000000016</v>
      </c>
      <c r="M1358" s="5"/>
    </row>
    <row r="1359" spans="1:13" ht="14" x14ac:dyDescent="0.15">
      <c r="A1359" s="22"/>
      <c r="C1359" s="4" t="s">
        <v>1205</v>
      </c>
      <c r="D1359" s="4"/>
      <c r="E1359" s="4" t="s">
        <v>2643</v>
      </c>
      <c r="F1359" s="2" t="str">
        <f>IFERROR(VLOOKUP(VENTAS[[#This Row],[Código del producto Vendido]],STOCK[],5,FALSE),"-")</f>
        <v>Pantalón de vestir de viscosa y lino (beige claro)</v>
      </c>
      <c r="G1359" s="2">
        <v>1</v>
      </c>
      <c r="H1359" s="6">
        <v>35</v>
      </c>
      <c r="I1359" s="6">
        <f>VENTAS[[#This Row],[Cantidad]]*VENTAS[[#This Row],[Precio Venta]]</f>
        <v>35</v>
      </c>
      <c r="J1359" s="6">
        <f>IF(VENTAS[[#This Row],[Nombre del Gestor]]&gt;1,  VENTAS[[#This Row],[Total]]*10%, 0)</f>
        <v>0</v>
      </c>
      <c r="K1359" s="6">
        <f>IFERROR(VLOOKUP(VENTAS[[#This Row],[Código del producto Vendido]],STOCK[],16,FALSE)*VENTAS[[#This Row],[Cantidad]] + VLOOKUP(VENTAS[[#This Row],[Código del producto Vendido]],STOCK[],19,FALSE)*VENTAS[[#This Row],[Cantidad]],VENTAS[[#This Row],[Total]])</f>
        <v>17.252021151586369</v>
      </c>
      <c r="L1359" s="6">
        <f>VENTAS[[#This Row],[Total]]-VENTAS[[#This Row],[Comisión 10%]]-VENTAS[[#This Row],[Costo SIN Comision]]</f>
        <v>17.747978848413631</v>
      </c>
      <c r="M1359" s="5"/>
    </row>
    <row r="1360" spans="1:13" ht="14" x14ac:dyDescent="0.15">
      <c r="A1360" s="22"/>
      <c r="C1360" s="4" t="s">
        <v>1205</v>
      </c>
      <c r="D1360" s="4"/>
      <c r="E1360" s="4" t="s">
        <v>2645</v>
      </c>
      <c r="F1360" s="2" t="str">
        <f>IFERROR(VLOOKUP(VENTAS[[#This Row],[Código del producto Vendido]],STOCK[],5,FALSE),"-")</f>
        <v>Pantalón de vestir de viscosa y lino (beige claro)</v>
      </c>
      <c r="G1360" s="2">
        <v>1</v>
      </c>
      <c r="H1360" s="6">
        <v>35</v>
      </c>
      <c r="I1360" s="6">
        <f>VENTAS[[#This Row],[Cantidad]]*VENTAS[[#This Row],[Precio Venta]]</f>
        <v>35</v>
      </c>
      <c r="J1360" s="6">
        <f>IF(VENTAS[[#This Row],[Nombre del Gestor]]&gt;1,  VENTAS[[#This Row],[Total]]*10%, 0)</f>
        <v>0</v>
      </c>
      <c r="K1360" s="6">
        <f>IFERROR(VLOOKUP(VENTAS[[#This Row],[Código del producto Vendido]],STOCK[],16,FALSE)*VENTAS[[#This Row],[Cantidad]] + VLOOKUP(VENTAS[[#This Row],[Código del producto Vendido]],STOCK[],19,FALSE)*VENTAS[[#This Row],[Cantidad]],VENTAS[[#This Row],[Total]])</f>
        <v>17.252021151586369</v>
      </c>
      <c r="L1360" s="6">
        <f>VENTAS[[#This Row],[Total]]-VENTAS[[#This Row],[Comisión 10%]]-VENTAS[[#This Row],[Costo SIN Comision]]</f>
        <v>17.747978848413631</v>
      </c>
      <c r="M1360" s="5"/>
    </row>
    <row r="1361" spans="1:13" ht="14" x14ac:dyDescent="0.15">
      <c r="A1361" s="22"/>
      <c r="C1361" s="4" t="s">
        <v>2970</v>
      </c>
      <c r="D1361" s="4"/>
      <c r="E1361" s="4" t="s">
        <v>58</v>
      </c>
      <c r="F1361" s="2" t="str">
        <f>IFERROR(VLOOKUP(VENTAS[[#This Row],[Código del producto Vendido]],STOCK[],5,FALSE),"-")</f>
        <v>Vestido de  lunares de cintura con cordó</v>
      </c>
      <c r="G1361" s="2">
        <v>1</v>
      </c>
      <c r="H1361" s="6">
        <v>0</v>
      </c>
      <c r="I1361" s="6">
        <f>VENTAS[[#This Row],[Cantidad]]*VENTAS[[#This Row],[Precio Venta]]</f>
        <v>0</v>
      </c>
      <c r="J1361" s="6">
        <f>IF(VENTAS[[#This Row],[Nombre del Gestor]]&gt;1,  VENTAS[[#This Row],[Total]]*10%, 0)</f>
        <v>0</v>
      </c>
      <c r="K1361" s="6">
        <f>IFERROR(VLOOKUP(VENTAS[[#This Row],[Código del producto Vendido]],STOCK[],16,FALSE)*VENTAS[[#This Row],[Cantidad]] + VLOOKUP(VENTAS[[#This Row],[Código del producto Vendido]],STOCK[],19,FALSE)*VENTAS[[#This Row],[Cantidad]],VENTAS[[#This Row],[Total]])</f>
        <v>17.915555555555557</v>
      </c>
      <c r="L1361" s="6">
        <f>VENTAS[[#This Row],[Total]]-VENTAS[[#This Row],[Comisión 10%]]-VENTAS[[#This Row],[Costo SIN Comision]]</f>
        <v>-17.915555555555557</v>
      </c>
      <c r="M1361" s="5"/>
    </row>
    <row r="1362" spans="1:13" ht="14" x14ac:dyDescent="0.15">
      <c r="A1362" s="22">
        <v>45531</v>
      </c>
      <c r="C1362" s="4"/>
      <c r="D1362" s="4" t="s">
        <v>2045</v>
      </c>
      <c r="E1362" s="4" t="s">
        <v>938</v>
      </c>
      <c r="F1362" s="2" t="str">
        <f>IFERROR(VLOOKUP(VENTAS[[#This Row],[Código del producto Vendido]],STOCK[],5,FALSE),"-")</f>
        <v>Sandalias crema</v>
      </c>
      <c r="G1362" s="2">
        <v>1</v>
      </c>
      <c r="H1362" s="6">
        <v>35</v>
      </c>
      <c r="I1362" s="6">
        <f>VENTAS[[#This Row],[Cantidad]]*VENTAS[[#This Row],[Precio Venta]]</f>
        <v>35</v>
      </c>
      <c r="J1362" s="6">
        <f>IF(VENTAS[[#This Row],[Nombre del Gestor]]&gt;1,  VENTAS[[#This Row],[Total]]*10%, 0)</f>
        <v>3.5</v>
      </c>
      <c r="K1362" s="6">
        <f>IFERROR(VLOOKUP(VENTAS[[#This Row],[Código del producto Vendido]],STOCK[],16,FALSE)*VENTAS[[#This Row],[Cantidad]] + VLOOKUP(VENTAS[[#This Row],[Código del producto Vendido]],STOCK[],19,FALSE)*VENTAS[[#This Row],[Cantidad]],VENTAS[[#This Row],[Total]])</f>
        <v>26.852941176470587</v>
      </c>
      <c r="L1362" s="6">
        <f>VENTAS[[#This Row],[Total]]-VENTAS[[#This Row],[Comisión 10%]]-VENTAS[[#This Row],[Costo SIN Comision]]</f>
        <v>4.647058823529413</v>
      </c>
      <c r="M1362" s="5"/>
    </row>
    <row r="1363" spans="1:13" ht="14" x14ac:dyDescent="0.15">
      <c r="A1363" s="22"/>
      <c r="C1363" s="4" t="s">
        <v>1205</v>
      </c>
      <c r="D1363" s="4"/>
      <c r="E1363" s="4" t="s">
        <v>2653</v>
      </c>
      <c r="F1363" s="2" t="str">
        <f>IFERROR(VLOOKUP(VENTAS[[#This Row],[Código del producto Vendido]],STOCK[],5,FALSE),"-")</f>
        <v>Camisa blanca en mezcla de algodón</v>
      </c>
      <c r="G1363" s="2">
        <v>1</v>
      </c>
      <c r="H1363" s="6">
        <v>0</v>
      </c>
      <c r="I1363" s="6">
        <f>VENTAS[[#This Row],[Cantidad]]*VENTAS[[#This Row],[Precio Venta]]</f>
        <v>0</v>
      </c>
      <c r="J1363" s="6">
        <f>IF(VENTAS[[#This Row],[Nombre del Gestor]]&gt;1,  VENTAS[[#This Row],[Total]]*10%, 0)</f>
        <v>0</v>
      </c>
      <c r="K1363" s="6">
        <f>IFERROR(VLOOKUP(VENTAS[[#This Row],[Código del producto Vendido]],STOCK[],16,FALSE)*VENTAS[[#This Row],[Cantidad]] + VLOOKUP(VENTAS[[#This Row],[Código del producto Vendido]],STOCK[],19,FALSE)*VENTAS[[#This Row],[Cantidad]],VENTAS[[#This Row],[Total]])</f>
        <v>17.780810810810813</v>
      </c>
      <c r="L1363" s="6">
        <f>VENTAS[[#This Row],[Total]]-VENTAS[[#This Row],[Comisión 10%]]-VENTAS[[#This Row],[Costo SIN Comision]]</f>
        <v>-17.780810810810813</v>
      </c>
      <c r="M1363" s="5"/>
    </row>
    <row r="1364" spans="1:13" ht="14" x14ac:dyDescent="0.15">
      <c r="A1364" s="22">
        <v>45517</v>
      </c>
      <c r="C1364" s="4" t="s">
        <v>3082</v>
      </c>
      <c r="D1364" s="4"/>
      <c r="E1364" s="4" t="s">
        <v>2897</v>
      </c>
      <c r="F1364" s="2" t="str">
        <f>IFERROR(VLOOKUP(VENTAS[[#This Row],[Código del producto Vendido]],STOCK[],5,FALSE),"-")</f>
        <v>Camisa Oversize blanca en mezcla de lino H&amp;M (encargo mónica)</v>
      </c>
      <c r="G1364" s="2">
        <v>1</v>
      </c>
      <c r="H1364" s="6">
        <v>35</v>
      </c>
      <c r="I1364" s="6">
        <f>VENTAS[[#This Row],[Cantidad]]*VENTAS[[#This Row],[Precio Venta]]</f>
        <v>35</v>
      </c>
      <c r="J1364" s="6">
        <f>IF(VENTAS[[#This Row],[Nombre del Gestor]]&gt;1,  VENTAS[[#This Row],[Total]]*10%, 0)</f>
        <v>0</v>
      </c>
      <c r="K1364" s="6">
        <f>IFERROR(VLOOKUP(VENTAS[[#This Row],[Código del producto Vendido]],STOCK[],16,FALSE)*VENTAS[[#This Row],[Cantidad]] + VLOOKUP(VENTAS[[#This Row],[Código del producto Vendido]],STOCK[],19,FALSE)*VENTAS[[#This Row],[Cantidad]],VENTAS[[#This Row],[Total]])</f>
        <v>28.22</v>
      </c>
      <c r="L1364" s="6">
        <f>VENTAS[[#This Row],[Total]]-VENTAS[[#This Row],[Comisión 10%]]-VENTAS[[#This Row],[Costo SIN Comision]]</f>
        <v>6.7800000000000011</v>
      </c>
      <c r="M1364" s="5"/>
    </row>
    <row r="1365" spans="1:13" ht="14" x14ac:dyDescent="0.15">
      <c r="A1365" s="22">
        <v>45517</v>
      </c>
      <c r="C1365" s="4" t="s">
        <v>3103</v>
      </c>
      <c r="D1365" s="4"/>
      <c r="E1365" s="4" t="s">
        <v>2926</v>
      </c>
      <c r="F1365" s="2" t="str">
        <f>IFERROR(VLOOKUP(VENTAS[[#This Row],[Código del producto Vendido]],STOCK[],5,FALSE),"-")</f>
        <v>Camisa verde oversize (encargo)</v>
      </c>
      <c r="G1365" s="2">
        <v>1</v>
      </c>
      <c r="H1365" s="6">
        <v>20</v>
      </c>
      <c r="I1365" s="6">
        <f>VENTAS[[#This Row],[Cantidad]]*VENTAS[[#This Row],[Precio Venta]]</f>
        <v>20</v>
      </c>
      <c r="J1365" s="6">
        <f>IF(VENTAS[[#This Row],[Nombre del Gestor]]&gt;1,  VENTAS[[#This Row],[Total]]*10%, 0)</f>
        <v>0</v>
      </c>
      <c r="K1365" s="6">
        <f>IFERROR(VLOOKUP(VENTAS[[#This Row],[Código del producto Vendido]],STOCK[],16,FALSE)*VENTAS[[#This Row],[Cantidad]] + VLOOKUP(VENTAS[[#This Row],[Código del producto Vendido]],STOCK[],19,FALSE)*VENTAS[[#This Row],[Cantidad]],VENTAS[[#This Row],[Total]])</f>
        <v>13.15</v>
      </c>
      <c r="L1365" s="6">
        <f>VENTAS[[#This Row],[Total]]-VENTAS[[#This Row],[Comisión 10%]]-VENTAS[[#This Row],[Costo SIN Comision]]</f>
        <v>6.85</v>
      </c>
      <c r="M1365" s="5"/>
    </row>
    <row r="1366" spans="1:13" ht="14" x14ac:dyDescent="0.15">
      <c r="A1366" s="22">
        <v>45517</v>
      </c>
      <c r="C1366" s="4" t="s">
        <v>3103</v>
      </c>
      <c r="D1366" s="4"/>
      <c r="E1366" s="4" t="s">
        <v>2929</v>
      </c>
      <c r="F1366" s="2" t="str">
        <f>IFERROR(VLOOKUP(VENTAS[[#This Row],[Código del producto Vendido]],STOCK[],5,FALSE),"-")</f>
        <v>Top corto verde de tirantes (encargo)</v>
      </c>
      <c r="G1366" s="2">
        <v>1</v>
      </c>
      <c r="H1366" s="6">
        <v>8</v>
      </c>
      <c r="I1366" s="6">
        <f>VENTAS[[#This Row],[Cantidad]]*VENTAS[[#This Row],[Precio Venta]]</f>
        <v>8</v>
      </c>
      <c r="J1366" s="6">
        <f>IF(VENTAS[[#This Row],[Nombre del Gestor]]&gt;1,  VENTAS[[#This Row],[Total]]*10%, 0)</f>
        <v>0</v>
      </c>
      <c r="K1366" s="6">
        <f>IFERROR(VLOOKUP(VENTAS[[#This Row],[Código del producto Vendido]],STOCK[],16,FALSE)*VENTAS[[#This Row],[Cantidad]] + VLOOKUP(VENTAS[[#This Row],[Código del producto Vendido]],STOCK[],19,FALSE)*VENTAS[[#This Row],[Cantidad]],VENTAS[[#This Row],[Total]])</f>
        <v>4.58</v>
      </c>
      <c r="L1366" s="6">
        <f>VENTAS[[#This Row],[Total]]-VENTAS[[#This Row],[Comisión 10%]]-VENTAS[[#This Row],[Costo SIN Comision]]</f>
        <v>3.42</v>
      </c>
      <c r="M1366" s="5"/>
    </row>
    <row r="1367" spans="1:13" ht="14" x14ac:dyDescent="0.15">
      <c r="A1367" s="22">
        <v>45517</v>
      </c>
      <c r="C1367" s="4" t="s">
        <v>3103</v>
      </c>
      <c r="D1367" s="4"/>
      <c r="E1367" s="4" t="s">
        <v>2953</v>
      </c>
      <c r="F1367" s="2" t="str">
        <f>IFERROR(VLOOKUP(VENTAS[[#This Row],[Código del producto Vendido]],STOCK[],5,FALSE),"-")</f>
        <v>Short blanco de talle alto (encargo)</v>
      </c>
      <c r="G1367" s="2">
        <v>1</v>
      </c>
      <c r="H1367" s="6">
        <v>18</v>
      </c>
      <c r="I1367" s="6">
        <f>VENTAS[[#This Row],[Cantidad]]*VENTAS[[#This Row],[Precio Venta]]</f>
        <v>18</v>
      </c>
      <c r="J1367" s="6">
        <f>IF(VENTAS[[#This Row],[Nombre del Gestor]]&gt;1,  VENTAS[[#This Row],[Total]]*10%, 0)</f>
        <v>0</v>
      </c>
      <c r="K1367" s="6">
        <f>IFERROR(VLOOKUP(VENTAS[[#This Row],[Código del producto Vendido]],STOCK[],16,FALSE)*VENTAS[[#This Row],[Cantidad]] + VLOOKUP(VENTAS[[#This Row],[Código del producto Vendido]],STOCK[],19,FALSE)*VENTAS[[#This Row],[Cantidad]],VENTAS[[#This Row],[Total]])</f>
        <v>10.120000000000001</v>
      </c>
      <c r="L1367" s="6">
        <f>VENTAS[[#This Row],[Total]]-VENTAS[[#This Row],[Comisión 10%]]-VENTAS[[#This Row],[Costo SIN Comision]]</f>
        <v>7.879999999999999</v>
      </c>
      <c r="M1367" s="5"/>
    </row>
    <row r="1368" spans="1:13" ht="14" x14ac:dyDescent="0.15">
      <c r="A1368" s="22"/>
      <c r="C1368" s="4" t="s">
        <v>1205</v>
      </c>
      <c r="D1368" s="4"/>
      <c r="E1368" s="4" t="s">
        <v>740</v>
      </c>
      <c r="F1368" s="2" t="str">
        <f>IFERROR(VLOOKUP(VENTAS[[#This Row],[Código del producto Vendido]],STOCK[],5,FALSE),"-")</f>
        <v>Top corsetero asimétrico</v>
      </c>
      <c r="G1368" s="2">
        <v>1</v>
      </c>
      <c r="H1368" s="6">
        <v>9</v>
      </c>
      <c r="I1368" s="6">
        <f>VENTAS[[#This Row],[Cantidad]]*VENTAS[[#This Row],[Precio Venta]]</f>
        <v>9</v>
      </c>
      <c r="J1368" s="6">
        <f>IF(VENTAS[[#This Row],[Nombre del Gestor]]&gt;1,  VENTAS[[#This Row],[Total]]*10%, 0)</f>
        <v>0</v>
      </c>
      <c r="K1368" s="6">
        <f>IFERROR(VLOOKUP(VENTAS[[#This Row],[Código del producto Vendido]],STOCK[],16,FALSE)*VENTAS[[#This Row],[Cantidad]] + VLOOKUP(VENTAS[[#This Row],[Código del producto Vendido]],STOCK[],19,FALSE)*VENTAS[[#This Row],[Cantidad]],VENTAS[[#This Row],[Total]])</f>
        <v>5.5683333333333334</v>
      </c>
      <c r="L1368" s="6">
        <f>VENTAS[[#This Row],[Total]]-VENTAS[[#This Row],[Comisión 10%]]-VENTAS[[#This Row],[Costo SIN Comision]]</f>
        <v>3.4316666666666666</v>
      </c>
      <c r="M1368" s="5"/>
    </row>
    <row r="1369" spans="1:13" ht="14" x14ac:dyDescent="0.15">
      <c r="A1369" s="22"/>
      <c r="C1369" s="4" t="s">
        <v>1205</v>
      </c>
      <c r="D1369" s="4"/>
      <c r="E1369" s="4" t="s">
        <v>762</v>
      </c>
      <c r="F1369" s="2" t="str">
        <f>IFERROR(VLOOKUP(VENTAS[[#This Row],[Código del producto Vendido]],STOCK[],5,FALSE),"-")</f>
        <v>Top Cruzado negro</v>
      </c>
      <c r="G1369" s="2">
        <v>1</v>
      </c>
      <c r="H1369" s="6">
        <v>9</v>
      </c>
      <c r="I1369" s="6">
        <f>VENTAS[[#This Row],[Cantidad]]*VENTAS[[#This Row],[Precio Venta]]</f>
        <v>9</v>
      </c>
      <c r="J1369" s="6">
        <f>IF(VENTAS[[#This Row],[Nombre del Gestor]]&gt;1,  VENTAS[[#This Row],[Total]]*10%, 0)</f>
        <v>0</v>
      </c>
      <c r="K1369" s="6">
        <f>IFERROR(VLOOKUP(VENTAS[[#This Row],[Código del producto Vendido]],STOCK[],16,FALSE)*VENTAS[[#This Row],[Cantidad]] + VLOOKUP(VENTAS[[#This Row],[Código del producto Vendido]],STOCK[],19,FALSE)*VENTAS[[#This Row],[Cantidad]],VENTAS[[#This Row],[Total]])</f>
        <v>4.9016666666666673</v>
      </c>
      <c r="L1369" s="6">
        <f>VENTAS[[#This Row],[Total]]-VENTAS[[#This Row],[Comisión 10%]]-VENTAS[[#This Row],[Costo SIN Comision]]</f>
        <v>4.0983333333333327</v>
      </c>
      <c r="M1369" s="5"/>
    </row>
    <row r="1370" spans="1:13" ht="14" x14ac:dyDescent="0.15">
      <c r="A1370" s="22"/>
      <c r="C1370" s="4" t="s">
        <v>1205</v>
      </c>
      <c r="D1370" s="4"/>
      <c r="E1370" s="4" t="s">
        <v>764</v>
      </c>
      <c r="F1370" s="2" t="str">
        <f>IFERROR(VLOOKUP(VENTAS[[#This Row],[Código del producto Vendido]],STOCK[],5,FALSE),"-")</f>
        <v>Top Cruzado azul</v>
      </c>
      <c r="G1370" s="2">
        <v>1</v>
      </c>
      <c r="H1370" s="6">
        <v>9</v>
      </c>
      <c r="I1370" s="6">
        <f>VENTAS[[#This Row],[Cantidad]]*VENTAS[[#This Row],[Precio Venta]]</f>
        <v>9</v>
      </c>
      <c r="J1370" s="6">
        <f>IF(VENTAS[[#This Row],[Nombre del Gestor]]&gt;1,  VENTAS[[#This Row],[Total]]*10%, 0)</f>
        <v>0</v>
      </c>
      <c r="K1370" s="6">
        <f>IFERROR(VLOOKUP(VENTAS[[#This Row],[Código del producto Vendido]],STOCK[],16,FALSE)*VENTAS[[#This Row],[Cantidad]] + VLOOKUP(VENTAS[[#This Row],[Código del producto Vendido]],STOCK[],19,FALSE)*VENTAS[[#This Row],[Cantidad]],VENTAS[[#This Row],[Total]])</f>
        <v>5.2683333333333335</v>
      </c>
      <c r="L1370" s="6">
        <f>VENTAS[[#This Row],[Total]]-VENTAS[[#This Row],[Comisión 10%]]-VENTAS[[#This Row],[Costo SIN Comision]]</f>
        <v>3.7316666666666665</v>
      </c>
      <c r="M1370" s="5"/>
    </row>
    <row r="1371" spans="1:13" ht="14" x14ac:dyDescent="0.15">
      <c r="A1371" s="22"/>
      <c r="C1371" s="4" t="s">
        <v>1205</v>
      </c>
      <c r="D1371" s="4"/>
      <c r="E1371" s="4" t="s">
        <v>766</v>
      </c>
      <c r="F1371" s="2" t="str">
        <f>IFERROR(VLOOKUP(VENTAS[[#This Row],[Código del producto Vendido]],STOCK[],5,FALSE),"-")</f>
        <v>Blusa corta de manga farol</v>
      </c>
      <c r="G1371" s="2">
        <v>1</v>
      </c>
      <c r="H1371" s="6">
        <v>9</v>
      </c>
      <c r="I1371" s="6">
        <f>VENTAS[[#This Row],[Cantidad]]*VENTAS[[#This Row],[Precio Venta]]</f>
        <v>9</v>
      </c>
      <c r="J1371" s="6">
        <f>IF(VENTAS[[#This Row],[Nombre del Gestor]]&gt;1,  VENTAS[[#This Row],[Total]]*10%, 0)</f>
        <v>0</v>
      </c>
      <c r="K1371" s="6">
        <f>IFERROR(VLOOKUP(VENTAS[[#This Row],[Código del producto Vendido]],STOCK[],16,FALSE)*VENTAS[[#This Row],[Cantidad]] + VLOOKUP(VENTAS[[#This Row],[Código del producto Vendido]],STOCK[],19,FALSE)*VENTAS[[#This Row],[Cantidad]],VENTAS[[#This Row],[Total]])</f>
        <v>7.5266666666666673</v>
      </c>
      <c r="L1371" s="6">
        <f>VENTAS[[#This Row],[Total]]-VENTAS[[#This Row],[Comisión 10%]]-VENTAS[[#This Row],[Costo SIN Comision]]</f>
        <v>1.4733333333333327</v>
      </c>
      <c r="M1371" s="5"/>
    </row>
    <row r="1372" spans="1:13" ht="28" x14ac:dyDescent="0.15">
      <c r="A1372" s="22"/>
      <c r="C1372" s="4" t="s">
        <v>1205</v>
      </c>
      <c r="D1372" s="4"/>
      <c r="E1372" s="4" t="s">
        <v>168</v>
      </c>
      <c r="F1372" s="2" t="str">
        <f>IFERROR(VLOOKUP(VENTAS[[#This Row],[Código del producto Vendido]],STOCK[],5,FALSE),"-")</f>
        <v>SHEIN Frenchy Vestido de leopardo &amp; piel de tigre con estampado de manga mariposa sin cinturón_S</v>
      </c>
      <c r="G1372" s="2">
        <v>1</v>
      </c>
      <c r="H1372" s="6">
        <v>0</v>
      </c>
      <c r="I1372" s="6">
        <f>VENTAS[[#This Row],[Cantidad]]*VENTAS[[#This Row],[Precio Venta]]</f>
        <v>0</v>
      </c>
      <c r="J1372" s="6">
        <f>IF(VENTAS[[#This Row],[Nombre del Gestor]]&gt;1,  VENTAS[[#This Row],[Total]]*10%, 0)</f>
        <v>0</v>
      </c>
      <c r="K1372" s="6">
        <f>IFERROR(VLOOKUP(VENTAS[[#This Row],[Código del producto Vendido]],STOCK[],16,FALSE)*VENTAS[[#This Row],[Cantidad]] + VLOOKUP(VENTAS[[#This Row],[Código del producto Vendido]],STOCK[],19,FALSE)*VENTAS[[#This Row],[Cantidad]],VENTAS[[#This Row],[Total]])</f>
        <v>10.722222222222221</v>
      </c>
      <c r="L1372" s="6">
        <f>VENTAS[[#This Row],[Total]]-VENTAS[[#This Row],[Comisión 10%]]-VENTAS[[#This Row],[Costo SIN Comision]]</f>
        <v>-10.722222222222221</v>
      </c>
      <c r="M1372" s="5"/>
    </row>
    <row r="1373" spans="1:13" ht="14" x14ac:dyDescent="0.15">
      <c r="A1373" s="22"/>
      <c r="C1373" s="4" t="s">
        <v>3106</v>
      </c>
      <c r="D1373" s="4"/>
      <c r="E1373" s="4" t="s">
        <v>789</v>
      </c>
      <c r="F1373" s="2" t="str">
        <f>IFERROR(VLOOKUP(VENTAS[[#This Row],[Código del producto Vendido]],STOCK[],5,FALSE),"-")</f>
        <v>Short denim</v>
      </c>
      <c r="G1373" s="2">
        <v>1</v>
      </c>
      <c r="H1373" s="6">
        <v>29</v>
      </c>
      <c r="I1373" s="6">
        <f>VENTAS[[#This Row],[Cantidad]]*VENTAS[[#This Row],[Precio Venta]]</f>
        <v>29</v>
      </c>
      <c r="J1373" s="6">
        <f>IF(VENTAS[[#This Row],[Nombre del Gestor]]&gt;1,  VENTAS[[#This Row],[Total]]*10%, 0)</f>
        <v>0</v>
      </c>
      <c r="K1373" s="6">
        <f>IFERROR(VLOOKUP(VENTAS[[#This Row],[Código del producto Vendido]],STOCK[],16,FALSE)*VENTAS[[#This Row],[Cantidad]] + VLOOKUP(VENTAS[[#This Row],[Código del producto Vendido]],STOCK[],19,FALSE)*VENTAS[[#This Row],[Cantidad]],VENTAS[[#This Row],[Total]])</f>
        <v>28.388888888888889</v>
      </c>
      <c r="L1373" s="6">
        <f>VENTAS[[#This Row],[Total]]-VENTAS[[#This Row],[Comisión 10%]]-VENTAS[[#This Row],[Costo SIN Comision]]</f>
        <v>0.61111111111111072</v>
      </c>
      <c r="M1373" s="5"/>
    </row>
    <row r="1374" spans="1:13" ht="14" x14ac:dyDescent="0.15">
      <c r="A1374" s="22"/>
      <c r="C1374" s="4" t="s">
        <v>1495</v>
      </c>
      <c r="D1374" s="4"/>
      <c r="E1374" s="4" t="s">
        <v>224</v>
      </c>
      <c r="F1374" s="2" t="str">
        <f>IFERROR(VLOOKUP(VENTAS[[#This Row],[Código del producto Vendido]],STOCK[],5,FALSE),"-")</f>
        <v>Top berry en tela de algodón</v>
      </c>
      <c r="G1374" s="2">
        <v>1</v>
      </c>
      <c r="H1374" s="6">
        <v>0</v>
      </c>
      <c r="I1374" s="6">
        <f>VENTAS[[#This Row],[Cantidad]]*VENTAS[[#This Row],[Precio Venta]]</f>
        <v>0</v>
      </c>
      <c r="J1374" s="6">
        <f>IF(VENTAS[[#This Row],[Nombre del Gestor]]&gt;1,  VENTAS[[#This Row],[Total]]*10%, 0)</f>
        <v>0</v>
      </c>
      <c r="K1374" s="6">
        <f>IFERROR(VLOOKUP(VENTAS[[#This Row],[Código del producto Vendido]],STOCK[],16,FALSE)*VENTAS[[#This Row],[Cantidad]] + VLOOKUP(VENTAS[[#This Row],[Código del producto Vendido]],STOCK[],19,FALSE)*VENTAS[[#This Row],[Cantidad]],VENTAS[[#This Row],[Total]])</f>
        <v>6.0555555555555554</v>
      </c>
      <c r="L1374" s="6">
        <f>VENTAS[[#This Row],[Total]]-VENTAS[[#This Row],[Comisión 10%]]-VENTAS[[#This Row],[Costo SIN Comision]]</f>
        <v>-6.0555555555555554</v>
      </c>
      <c r="M1374" s="5"/>
    </row>
    <row r="1375" spans="1:13" ht="14" x14ac:dyDescent="0.15">
      <c r="A1375" s="22"/>
      <c r="C1375" s="4" t="s">
        <v>1205</v>
      </c>
      <c r="D1375" s="4"/>
      <c r="E1375" s="4" t="s">
        <v>224</v>
      </c>
      <c r="F1375" s="2" t="str">
        <f>IFERROR(VLOOKUP(VENTAS[[#This Row],[Código del producto Vendido]],STOCK[],5,FALSE),"-")</f>
        <v>Top berry en tela de algodón</v>
      </c>
      <c r="G1375" s="2">
        <v>2</v>
      </c>
      <c r="H1375" s="6">
        <v>10</v>
      </c>
      <c r="I1375" s="6">
        <f>VENTAS[[#This Row],[Cantidad]]*VENTAS[[#This Row],[Precio Venta]]</f>
        <v>20</v>
      </c>
      <c r="J1375" s="6">
        <f>IF(VENTAS[[#This Row],[Nombre del Gestor]]&gt;1,  VENTAS[[#This Row],[Total]]*10%, 0)</f>
        <v>0</v>
      </c>
      <c r="K1375" s="6">
        <f>IFERROR(VLOOKUP(VENTAS[[#This Row],[Código del producto Vendido]],STOCK[],16,FALSE)*VENTAS[[#This Row],[Cantidad]] + VLOOKUP(VENTAS[[#This Row],[Código del producto Vendido]],STOCK[],19,FALSE)*VENTAS[[#This Row],[Cantidad]],VENTAS[[#This Row],[Total]])</f>
        <v>12.111111111111111</v>
      </c>
      <c r="L1375" s="6">
        <f>VENTAS[[#This Row],[Total]]-VENTAS[[#This Row],[Comisión 10%]]-VENTAS[[#This Row],[Costo SIN Comision]]</f>
        <v>7.8888888888888893</v>
      </c>
      <c r="M1375" s="5"/>
    </row>
    <row r="1376" spans="1:13" ht="14" x14ac:dyDescent="0.15">
      <c r="A1376" s="22"/>
      <c r="C1376" s="4" t="s">
        <v>1205</v>
      </c>
      <c r="D1376" s="4"/>
      <c r="E1376" s="4" t="s">
        <v>172</v>
      </c>
      <c r="F1376" s="2" t="str">
        <f>IFERROR(VLOOKUP(VENTAS[[#This Row],[Código del producto Vendido]],STOCK[],5,FALSE),"-")</f>
        <v>Camiseta corta unicolor con abertura</v>
      </c>
      <c r="G1376" s="2">
        <v>1</v>
      </c>
      <c r="H1376" s="6">
        <v>10</v>
      </c>
      <c r="I1376" s="6">
        <f>VENTAS[[#This Row],[Cantidad]]*VENTAS[[#This Row],[Precio Venta]]</f>
        <v>10</v>
      </c>
      <c r="J1376" s="6">
        <f>IF(VENTAS[[#This Row],[Nombre del Gestor]]&gt;1,  VENTAS[[#This Row],[Total]]*10%, 0)</f>
        <v>0</v>
      </c>
      <c r="K1376" s="6">
        <f>IFERROR(VLOOKUP(VENTAS[[#This Row],[Código del producto Vendido]],STOCK[],16,FALSE)*VENTAS[[#This Row],[Cantidad]] + VLOOKUP(VENTAS[[#This Row],[Código del producto Vendido]],STOCK[],19,FALSE)*VENTAS[[#This Row],[Cantidad]],VENTAS[[#This Row],[Total]])</f>
        <v>5.0266666666666673</v>
      </c>
      <c r="L1376" s="6">
        <f>VENTAS[[#This Row],[Total]]-VENTAS[[#This Row],[Comisión 10%]]-VENTAS[[#This Row],[Costo SIN Comision]]</f>
        <v>4.9733333333333327</v>
      </c>
      <c r="M1376" s="5"/>
    </row>
    <row r="1377" spans="1:13" ht="14" x14ac:dyDescent="0.15">
      <c r="A1377" s="22"/>
      <c r="C1377" s="4" t="s">
        <v>1205</v>
      </c>
      <c r="D1377" s="4"/>
      <c r="E1377" s="4" t="s">
        <v>1008</v>
      </c>
      <c r="F1377" s="2" t="str">
        <f>IFERROR(VLOOKUP(VENTAS[[#This Row],[Código del producto Vendido]],STOCK[],5,FALSE),"-")</f>
        <v>Pullover Dazy cuello redondo Blanco</v>
      </c>
      <c r="G1377" s="2">
        <v>1</v>
      </c>
      <c r="H1377" s="6">
        <v>13</v>
      </c>
      <c r="I1377" s="6">
        <f>VENTAS[[#This Row],[Cantidad]]*VENTAS[[#This Row],[Precio Venta]]</f>
        <v>13</v>
      </c>
      <c r="J1377" s="6">
        <f>IF(VENTAS[[#This Row],[Nombre del Gestor]]&gt;1,  VENTAS[[#This Row],[Total]]*10%, 0)</f>
        <v>0</v>
      </c>
      <c r="K1377" s="6">
        <f>IFERROR(VLOOKUP(VENTAS[[#This Row],[Código del producto Vendido]],STOCK[],16,FALSE)*VENTAS[[#This Row],[Cantidad]] + VLOOKUP(VENTAS[[#This Row],[Código del producto Vendido]],STOCK[],19,FALSE)*VENTAS[[#This Row],[Cantidad]],VENTAS[[#This Row],[Total]])</f>
        <v>8.61</v>
      </c>
      <c r="L1377" s="6">
        <f>VENTAS[[#This Row],[Total]]-VENTAS[[#This Row],[Comisión 10%]]-VENTAS[[#This Row],[Costo SIN Comision]]</f>
        <v>4.3900000000000006</v>
      </c>
      <c r="M1377" s="5"/>
    </row>
    <row r="1378" spans="1:13" ht="14" x14ac:dyDescent="0.15">
      <c r="A1378" s="22"/>
      <c r="C1378" s="4"/>
      <c r="D1378" s="4" t="s">
        <v>3113</v>
      </c>
      <c r="E1378" s="4" t="s">
        <v>2979</v>
      </c>
      <c r="F1378" s="2" t="str">
        <f>IFERROR(VLOOKUP(VENTAS[[#This Row],[Código del producto Vendido]],STOCK[],5,FALSE),"-")</f>
        <v>Pullover corto unicolor beige</v>
      </c>
      <c r="G1378" s="2">
        <v>1</v>
      </c>
      <c r="H1378" s="6">
        <v>10</v>
      </c>
      <c r="I1378" s="6">
        <f>VENTAS[[#This Row],[Cantidad]]*VENTAS[[#This Row],[Precio Venta]]</f>
        <v>10</v>
      </c>
      <c r="J1378" s="6">
        <f>IF(VENTAS[[#This Row],[Nombre del Gestor]]&gt;1,  VENTAS[[#This Row],[Total]]*10%, 0)</f>
        <v>1</v>
      </c>
      <c r="K1378" s="6">
        <f>IFERROR(VLOOKUP(VENTAS[[#This Row],[Código del producto Vendido]],STOCK[],16,FALSE)*VENTAS[[#This Row],[Cantidad]] + VLOOKUP(VENTAS[[#This Row],[Código del producto Vendido]],STOCK[],19,FALSE)*VENTAS[[#This Row],[Cantidad]],VENTAS[[#This Row],[Total]])</f>
        <v>2.35</v>
      </c>
      <c r="L1378" s="6">
        <f>VENTAS[[#This Row],[Total]]-VENTAS[[#This Row],[Comisión 10%]]-VENTAS[[#This Row],[Costo SIN Comision]]</f>
        <v>6.65</v>
      </c>
      <c r="M1378" s="5"/>
    </row>
    <row r="1379" spans="1:13" ht="13" customHeight="1" x14ac:dyDescent="0.15">
      <c r="A1379" s="22"/>
      <c r="C1379" s="4"/>
      <c r="D1379" s="4" t="s">
        <v>3113</v>
      </c>
      <c r="E1379" s="4" t="s">
        <v>2801</v>
      </c>
      <c r="F1379" s="2" t="str">
        <f>IFERROR(VLOOKUP(VENTAS[[#This Row],[Código del producto Vendido]],STOCK[],5,FALSE),"-")</f>
        <v>Pullover corto unicolor blanco</v>
      </c>
      <c r="G1379" s="2">
        <v>1</v>
      </c>
      <c r="H1379" s="6">
        <v>10</v>
      </c>
      <c r="I1379" s="6">
        <f>VENTAS[[#This Row],[Cantidad]]*VENTAS[[#This Row],[Precio Venta]]</f>
        <v>10</v>
      </c>
      <c r="J1379" s="6">
        <f>IF(VENTAS[[#This Row],[Nombre del Gestor]]&gt;1,  VENTAS[[#This Row],[Total]]*10%, 0)</f>
        <v>1</v>
      </c>
      <c r="K1379" s="6">
        <f>IFERROR(VLOOKUP(VENTAS[[#This Row],[Código del producto Vendido]],STOCK[],16,FALSE)*VENTAS[[#This Row],[Cantidad]] + VLOOKUP(VENTAS[[#This Row],[Código del producto Vendido]],STOCK[],19,FALSE)*VENTAS[[#This Row],[Cantidad]],VENTAS[[#This Row],[Total]])</f>
        <v>4.32</v>
      </c>
      <c r="L1379" s="6">
        <f>VENTAS[[#This Row],[Total]]-VENTAS[[#This Row],[Comisión 10%]]-VENTAS[[#This Row],[Costo SIN Comision]]</f>
        <v>4.68</v>
      </c>
      <c r="M1379" s="5"/>
    </row>
    <row r="1380" spans="1:13" ht="14" x14ac:dyDescent="0.15">
      <c r="A1380" s="22"/>
      <c r="C1380" s="4"/>
      <c r="D1380" s="4" t="s">
        <v>3113</v>
      </c>
      <c r="E1380" s="4" t="s">
        <v>3114</v>
      </c>
      <c r="F1380" s="2" t="str">
        <f>IFERROR(VLOOKUP(VENTAS[[#This Row],[Código del producto Vendido]],STOCK[],5,FALSE),"-")</f>
        <v>Pullover largo unicolor tela traslúcida terracota</v>
      </c>
      <c r="G1380" s="2">
        <v>1</v>
      </c>
      <c r="H1380" s="6">
        <v>10</v>
      </c>
      <c r="I1380" s="6">
        <f>VENTAS[[#This Row],[Cantidad]]*VENTAS[[#This Row],[Precio Venta]]</f>
        <v>10</v>
      </c>
      <c r="J1380" s="6">
        <f>IF(VENTAS[[#This Row],[Nombre del Gestor]]&gt;1,  VENTAS[[#This Row],[Total]]*10%, 0)</f>
        <v>1</v>
      </c>
      <c r="K1380" s="6">
        <f>IFERROR(VLOOKUP(VENTAS[[#This Row],[Código del producto Vendido]],STOCK[],16,FALSE)*VENTAS[[#This Row],[Cantidad]] + VLOOKUP(VENTAS[[#This Row],[Código del producto Vendido]],STOCK[],19,FALSE)*VENTAS[[#This Row],[Cantidad]],VENTAS[[#This Row],[Total]])</f>
        <v>4.32</v>
      </c>
      <c r="L1380" s="6">
        <f>VENTAS[[#This Row],[Total]]-VENTAS[[#This Row],[Comisión 10%]]-VENTAS[[#This Row],[Costo SIN Comision]]</f>
        <v>4.68</v>
      </c>
      <c r="M1380" s="5"/>
    </row>
    <row r="1381" spans="1:13" ht="14" x14ac:dyDescent="0.15">
      <c r="A1381" s="22"/>
      <c r="C1381" s="4"/>
      <c r="D1381" s="4" t="s">
        <v>3113</v>
      </c>
      <c r="E1381" s="4" t="s">
        <v>3114</v>
      </c>
      <c r="F1381" s="2" t="str">
        <f>IFERROR(VLOOKUP(VENTAS[[#This Row],[Código del producto Vendido]],STOCK[],5,FALSE),"-")</f>
        <v>Pullover largo unicolor tela traslúcida terracota</v>
      </c>
      <c r="G1381" s="2">
        <v>1</v>
      </c>
      <c r="H1381" s="6">
        <v>10</v>
      </c>
      <c r="I1381" s="6">
        <f>VENTAS[[#This Row],[Cantidad]]*VENTAS[[#This Row],[Precio Venta]]</f>
        <v>10</v>
      </c>
      <c r="J1381" s="6">
        <f>IF(VENTAS[[#This Row],[Nombre del Gestor]]&gt;1,  VENTAS[[#This Row],[Total]]*10%, 0)</f>
        <v>1</v>
      </c>
      <c r="K1381" s="6">
        <f>IFERROR(VLOOKUP(VENTAS[[#This Row],[Código del producto Vendido]],STOCK[],16,FALSE)*VENTAS[[#This Row],[Cantidad]] + VLOOKUP(VENTAS[[#This Row],[Código del producto Vendido]],STOCK[],19,FALSE)*VENTAS[[#This Row],[Cantidad]],VENTAS[[#This Row],[Total]])</f>
        <v>4.32</v>
      </c>
      <c r="L1381" s="6">
        <f>VENTAS[[#This Row],[Total]]-VENTAS[[#This Row],[Comisión 10%]]-VENTAS[[#This Row],[Costo SIN Comision]]</f>
        <v>4.68</v>
      </c>
      <c r="M1381" s="5"/>
    </row>
    <row r="1382" spans="1:13" ht="14" x14ac:dyDescent="0.15">
      <c r="A1382" s="22"/>
      <c r="C1382" s="4"/>
      <c r="D1382" s="4" t="s">
        <v>3113</v>
      </c>
      <c r="E1382" s="4" t="s">
        <v>3115</v>
      </c>
      <c r="F1382" s="2" t="str">
        <f>IFERROR(VLOOKUP(VENTAS[[#This Row],[Código del producto Vendido]],STOCK[],5,FALSE),"-")</f>
        <v>Pullover largo unicolor tela traslúcida terracota</v>
      </c>
      <c r="G1382" s="2">
        <v>1</v>
      </c>
      <c r="H1382" s="6">
        <v>10</v>
      </c>
      <c r="I1382" s="6">
        <f>VENTAS[[#This Row],[Cantidad]]*VENTAS[[#This Row],[Precio Venta]]</f>
        <v>10</v>
      </c>
      <c r="J1382" s="6">
        <f>IF(VENTAS[[#This Row],[Nombre del Gestor]]&gt;1,  VENTAS[[#This Row],[Total]]*10%, 0)</f>
        <v>1</v>
      </c>
      <c r="K1382" s="6">
        <f>IFERROR(VLOOKUP(VENTAS[[#This Row],[Código del producto Vendido]],STOCK[],16,FALSE)*VENTAS[[#This Row],[Cantidad]] + VLOOKUP(VENTAS[[#This Row],[Código del producto Vendido]],STOCK[],19,FALSE)*VENTAS[[#This Row],[Cantidad]],VENTAS[[#This Row],[Total]])</f>
        <v>4.32</v>
      </c>
      <c r="L1382" s="6">
        <f>VENTAS[[#This Row],[Total]]-VENTAS[[#This Row],[Comisión 10%]]-VENTAS[[#This Row],[Costo SIN Comision]]</f>
        <v>4.68</v>
      </c>
      <c r="M1382" s="5"/>
    </row>
    <row r="1383" spans="1:13" ht="14" x14ac:dyDescent="0.15">
      <c r="A1383" s="22"/>
      <c r="C1383" s="4"/>
      <c r="D1383" s="4" t="s">
        <v>3113</v>
      </c>
      <c r="E1383" s="4" t="s">
        <v>3117</v>
      </c>
      <c r="F1383" s="2" t="str">
        <f>IFERROR(VLOOKUP(VENTAS[[#This Row],[Código del producto Vendido]],STOCK[],5,FALSE),"-")</f>
        <v>Pullover largo unicolor tela traslúcida beige</v>
      </c>
      <c r="G1383" s="2">
        <v>1</v>
      </c>
      <c r="H1383" s="6">
        <v>10</v>
      </c>
      <c r="I1383" s="6">
        <f>VENTAS[[#This Row],[Cantidad]]*VENTAS[[#This Row],[Precio Venta]]</f>
        <v>10</v>
      </c>
      <c r="J1383" s="6">
        <f>IF(VENTAS[[#This Row],[Nombre del Gestor]]&gt;1,  VENTAS[[#This Row],[Total]]*10%, 0)</f>
        <v>1</v>
      </c>
      <c r="K1383" s="6">
        <f>IFERROR(VLOOKUP(VENTAS[[#This Row],[Código del producto Vendido]],STOCK[],16,FALSE)*VENTAS[[#This Row],[Cantidad]] + VLOOKUP(VENTAS[[#This Row],[Código del producto Vendido]],STOCK[],19,FALSE)*VENTAS[[#This Row],[Cantidad]],VENTAS[[#This Row],[Total]])</f>
        <v>4.32</v>
      </c>
      <c r="L1383" s="6">
        <f>VENTAS[[#This Row],[Total]]-VENTAS[[#This Row],[Comisión 10%]]-VENTAS[[#This Row],[Costo SIN Comision]]</f>
        <v>4.68</v>
      </c>
      <c r="M1383" s="5"/>
    </row>
    <row r="1384" spans="1:13" ht="14" x14ac:dyDescent="0.15">
      <c r="A1384" s="22"/>
      <c r="C1384" s="4"/>
      <c r="D1384" s="4" t="s">
        <v>3113</v>
      </c>
      <c r="E1384" s="4" t="s">
        <v>2814</v>
      </c>
      <c r="F1384" s="2" t="str">
        <f>IFERROR(VLOOKUP(VENTAS[[#This Row],[Código del producto Vendido]],STOCK[],5,FALSE),"-")</f>
        <v>Pullover largo unicolor tela traslúcida beige</v>
      </c>
      <c r="G1384" s="2">
        <v>1</v>
      </c>
      <c r="H1384" s="6">
        <v>10</v>
      </c>
      <c r="I1384" s="6">
        <f>VENTAS[[#This Row],[Cantidad]]*VENTAS[[#This Row],[Precio Venta]]</f>
        <v>10</v>
      </c>
      <c r="J1384" s="6">
        <f>IF(VENTAS[[#This Row],[Nombre del Gestor]]&gt;1,  VENTAS[[#This Row],[Total]]*10%, 0)</f>
        <v>1</v>
      </c>
      <c r="K1384" s="6">
        <f>IFERROR(VLOOKUP(VENTAS[[#This Row],[Código del producto Vendido]],STOCK[],16,FALSE)*VENTAS[[#This Row],[Cantidad]] + VLOOKUP(VENTAS[[#This Row],[Código del producto Vendido]],STOCK[],19,FALSE)*VENTAS[[#This Row],[Cantidad]],VENTAS[[#This Row],[Total]])</f>
        <v>4.32</v>
      </c>
      <c r="L1384" s="6">
        <f>VENTAS[[#This Row],[Total]]-VENTAS[[#This Row],[Comisión 10%]]-VENTAS[[#This Row],[Costo SIN Comision]]</f>
        <v>4.68</v>
      </c>
      <c r="M1384" s="5"/>
    </row>
    <row r="1385" spans="1:13" ht="14" x14ac:dyDescent="0.15">
      <c r="A1385" s="22"/>
      <c r="C1385" s="4"/>
      <c r="D1385" s="4" t="s">
        <v>3113</v>
      </c>
      <c r="E1385" s="4" t="s">
        <v>2814</v>
      </c>
      <c r="F1385" s="2" t="str">
        <f>IFERROR(VLOOKUP(VENTAS[[#This Row],[Código del producto Vendido]],STOCK[],5,FALSE),"-")</f>
        <v>Pullover largo unicolor tela traslúcida beige</v>
      </c>
      <c r="G1385" s="2">
        <v>1</v>
      </c>
      <c r="H1385" s="6">
        <v>10</v>
      </c>
      <c r="I1385" s="6">
        <f>VENTAS[[#This Row],[Cantidad]]*VENTAS[[#This Row],[Precio Venta]]</f>
        <v>10</v>
      </c>
      <c r="J1385" s="6">
        <f>IF(VENTAS[[#This Row],[Nombre del Gestor]]&gt;1,  VENTAS[[#This Row],[Total]]*10%, 0)</f>
        <v>1</v>
      </c>
      <c r="K1385" s="6">
        <f>IFERROR(VLOOKUP(VENTAS[[#This Row],[Código del producto Vendido]],STOCK[],16,FALSE)*VENTAS[[#This Row],[Cantidad]] + VLOOKUP(VENTAS[[#This Row],[Código del producto Vendido]],STOCK[],19,FALSE)*VENTAS[[#This Row],[Cantidad]],VENTAS[[#This Row],[Total]])</f>
        <v>4.32</v>
      </c>
      <c r="L1385" s="6">
        <f>VENTAS[[#This Row],[Total]]-VENTAS[[#This Row],[Comisión 10%]]-VENTAS[[#This Row],[Costo SIN Comision]]</f>
        <v>4.68</v>
      </c>
      <c r="M1385" s="5"/>
    </row>
    <row r="1386" spans="1:13" ht="14" x14ac:dyDescent="0.15">
      <c r="A1386" s="22"/>
      <c r="C1386" s="4"/>
      <c r="D1386" s="4" t="s">
        <v>3113</v>
      </c>
      <c r="E1386" s="4" t="s">
        <v>3121</v>
      </c>
      <c r="F1386" s="2" t="str">
        <f>IFERROR(VLOOKUP(VENTAS[[#This Row],[Código del producto Vendido]],STOCK[],5,FALSE),"-")</f>
        <v>Pullover largo unicolor tela traslúcida blanco</v>
      </c>
      <c r="G1386" s="2">
        <v>1</v>
      </c>
      <c r="H1386" s="6">
        <v>10</v>
      </c>
      <c r="I1386" s="6">
        <f>VENTAS[[#This Row],[Cantidad]]*VENTAS[[#This Row],[Precio Venta]]</f>
        <v>10</v>
      </c>
      <c r="J1386" s="6">
        <f>IF(VENTAS[[#This Row],[Nombre del Gestor]]&gt;1,  VENTAS[[#This Row],[Total]]*10%, 0)</f>
        <v>1</v>
      </c>
      <c r="K1386" s="6">
        <f>IFERROR(VLOOKUP(VENTAS[[#This Row],[Código del producto Vendido]],STOCK[],16,FALSE)*VENTAS[[#This Row],[Cantidad]] + VLOOKUP(VENTAS[[#This Row],[Código del producto Vendido]],STOCK[],19,FALSE)*VENTAS[[#This Row],[Cantidad]],VENTAS[[#This Row],[Total]])</f>
        <v>4.32</v>
      </c>
      <c r="L1386" s="6">
        <f>VENTAS[[#This Row],[Total]]-VENTAS[[#This Row],[Comisión 10%]]-VENTAS[[#This Row],[Costo SIN Comision]]</f>
        <v>4.68</v>
      </c>
      <c r="M1386" s="5"/>
    </row>
    <row r="1387" spans="1:13" ht="14" x14ac:dyDescent="0.15">
      <c r="A1387" s="22"/>
      <c r="C1387" s="4"/>
      <c r="D1387" s="4" t="s">
        <v>3113</v>
      </c>
      <c r="E1387" s="4" t="s">
        <v>3121</v>
      </c>
      <c r="F1387" s="2" t="str">
        <f>IFERROR(VLOOKUP(VENTAS[[#This Row],[Código del producto Vendido]],STOCK[],5,FALSE),"-")</f>
        <v>Pullover largo unicolor tela traslúcida blanco</v>
      </c>
      <c r="G1387" s="2">
        <v>1</v>
      </c>
      <c r="H1387" s="6">
        <v>10</v>
      </c>
      <c r="I1387" s="6">
        <f>VENTAS[[#This Row],[Cantidad]]*VENTAS[[#This Row],[Precio Venta]]</f>
        <v>10</v>
      </c>
      <c r="J1387" s="6">
        <f>IF(VENTAS[[#This Row],[Nombre del Gestor]]&gt;1,  VENTAS[[#This Row],[Total]]*10%, 0)</f>
        <v>1</v>
      </c>
      <c r="K1387" s="6">
        <f>IFERROR(VLOOKUP(VENTAS[[#This Row],[Código del producto Vendido]],STOCK[],16,FALSE)*VENTAS[[#This Row],[Cantidad]] + VLOOKUP(VENTAS[[#This Row],[Código del producto Vendido]],STOCK[],19,FALSE)*VENTAS[[#This Row],[Cantidad]],VENTAS[[#This Row],[Total]])</f>
        <v>4.32</v>
      </c>
      <c r="L1387" s="6">
        <f>VENTAS[[#This Row],[Total]]-VENTAS[[#This Row],[Comisión 10%]]-VENTAS[[#This Row],[Costo SIN Comision]]</f>
        <v>4.68</v>
      </c>
      <c r="M1387" s="5"/>
    </row>
    <row r="1388" spans="1:13" ht="14" x14ac:dyDescent="0.15">
      <c r="A1388" s="22"/>
      <c r="C1388" s="4"/>
      <c r="D1388" s="4" t="s">
        <v>3113</v>
      </c>
      <c r="E1388" s="4" t="s">
        <v>3120</v>
      </c>
      <c r="F1388" s="2" t="str">
        <f>IFERROR(VLOOKUP(VENTAS[[#This Row],[Código del producto Vendido]],STOCK[],5,FALSE),"-")</f>
        <v>Pullover largo unicolor tela traslúcida blanco</v>
      </c>
      <c r="G1388" s="2">
        <v>1</v>
      </c>
      <c r="H1388" s="6">
        <v>10</v>
      </c>
      <c r="I1388" s="6">
        <f>VENTAS[[#This Row],[Cantidad]]*VENTAS[[#This Row],[Precio Venta]]</f>
        <v>10</v>
      </c>
      <c r="J1388" s="6">
        <f>IF(VENTAS[[#This Row],[Nombre del Gestor]]&gt;1,  VENTAS[[#This Row],[Total]]*10%, 0)</f>
        <v>1</v>
      </c>
      <c r="K1388" s="6">
        <f>IFERROR(VLOOKUP(VENTAS[[#This Row],[Código del producto Vendido]],STOCK[],16,FALSE)*VENTAS[[#This Row],[Cantidad]] + VLOOKUP(VENTAS[[#This Row],[Código del producto Vendido]],STOCK[],19,FALSE)*VENTAS[[#This Row],[Cantidad]],VENTAS[[#This Row],[Total]])</f>
        <v>4.32</v>
      </c>
      <c r="L1388" s="6">
        <f>VENTAS[[#This Row],[Total]]-VENTAS[[#This Row],[Comisión 10%]]-VENTAS[[#This Row],[Costo SIN Comision]]</f>
        <v>4.68</v>
      </c>
      <c r="M1388" s="5"/>
    </row>
    <row r="1389" spans="1:13" ht="14" x14ac:dyDescent="0.15">
      <c r="A1389" s="22"/>
      <c r="C1389" s="4"/>
      <c r="D1389" s="4" t="s">
        <v>3113</v>
      </c>
      <c r="E1389" s="4" t="s">
        <v>3119</v>
      </c>
      <c r="F1389" s="2" t="str">
        <f>IFERROR(VLOOKUP(VENTAS[[#This Row],[Código del producto Vendido]],STOCK[],5,FALSE),"-")</f>
        <v>Pullover largo unicolor tela traslúcida blanco</v>
      </c>
      <c r="G1389" s="2">
        <v>1</v>
      </c>
      <c r="H1389" s="6">
        <v>10</v>
      </c>
      <c r="I1389" s="6">
        <f>VENTAS[[#This Row],[Cantidad]]*VENTAS[[#This Row],[Precio Venta]]</f>
        <v>10</v>
      </c>
      <c r="J1389" s="6">
        <f>IF(VENTAS[[#This Row],[Nombre del Gestor]]&gt;1,  VENTAS[[#This Row],[Total]]*10%, 0)</f>
        <v>1</v>
      </c>
      <c r="K1389" s="6">
        <f>IFERROR(VLOOKUP(VENTAS[[#This Row],[Código del producto Vendido]],STOCK[],16,FALSE)*VENTAS[[#This Row],[Cantidad]] + VLOOKUP(VENTAS[[#This Row],[Código del producto Vendido]],STOCK[],19,FALSE)*VENTAS[[#This Row],[Cantidad]],VENTAS[[#This Row],[Total]])</f>
        <v>4.32</v>
      </c>
      <c r="L1389" s="6">
        <f>VENTAS[[#This Row],[Total]]-VENTAS[[#This Row],[Comisión 10%]]-VENTAS[[#This Row],[Costo SIN Comision]]</f>
        <v>4.68</v>
      </c>
      <c r="M1389" s="5"/>
    </row>
    <row r="1390" spans="1:13" ht="28" x14ac:dyDescent="0.15">
      <c r="A1390" s="22"/>
      <c r="C1390" s="4" t="s">
        <v>2971</v>
      </c>
      <c r="D1390" s="4"/>
      <c r="E1390" s="4" t="s">
        <v>2940</v>
      </c>
      <c r="F1390" s="2" t="str">
        <f>IFERROR(VLOOKUP(VENTAS[[#This Row],[Código del producto Vendido]],STOCK[],5,FALSE),"-")</f>
        <v>Pullover carmelita letrero de mariposa algodón PRIMARK</v>
      </c>
      <c r="G1390" s="2">
        <v>1</v>
      </c>
      <c r="H1390" s="6">
        <v>13</v>
      </c>
      <c r="I1390" s="6">
        <f>VENTAS[[#This Row],[Cantidad]]*VENTAS[[#This Row],[Precio Venta]]</f>
        <v>13</v>
      </c>
      <c r="J1390" s="6">
        <f>IF(VENTAS[[#This Row],[Nombre del Gestor]]&gt;1,  VENTAS[[#This Row],[Total]]*10%, 0)</f>
        <v>0</v>
      </c>
      <c r="K1390" s="6">
        <f>IFERROR(VLOOKUP(VENTAS[[#This Row],[Código del producto Vendido]],STOCK[],16,FALSE)*VENTAS[[#This Row],[Cantidad]] + VLOOKUP(VENTAS[[#This Row],[Código del producto Vendido]],STOCK[],19,FALSE)*VENTAS[[#This Row],[Cantidad]],VENTAS[[#This Row],[Total]])</f>
        <v>7</v>
      </c>
      <c r="L1390" s="6">
        <f>VENTAS[[#This Row],[Total]]-VENTAS[[#This Row],[Comisión 10%]]-VENTAS[[#This Row],[Costo SIN Comision]]</f>
        <v>6</v>
      </c>
      <c r="M1390" s="5"/>
    </row>
    <row r="1391" spans="1:13" ht="14" x14ac:dyDescent="0.15">
      <c r="A1391" s="22">
        <v>45480</v>
      </c>
      <c r="C1391" s="4"/>
      <c r="D1391" s="4" t="s">
        <v>2045</v>
      </c>
      <c r="E1391" s="4" t="s">
        <v>1831</v>
      </c>
      <c r="F1391" s="2" t="str">
        <f>IFERROR(VLOOKUP(VENTAS[[#This Row],[Código del producto Vendido]],STOCK[],5,FALSE),"-")</f>
        <v>Bolso Baguette Negro</v>
      </c>
      <c r="G1391" s="2">
        <v>1</v>
      </c>
      <c r="H1391" s="6">
        <v>25</v>
      </c>
      <c r="I1391" s="6">
        <f>VENTAS[[#This Row],[Cantidad]]*VENTAS[[#This Row],[Precio Venta]]</f>
        <v>25</v>
      </c>
      <c r="J1391" s="6">
        <f>IF(VENTAS[[#This Row],[Nombre del Gestor]]&gt;1,  VENTAS[[#This Row],[Total]]*10%, 0)</f>
        <v>2.5</v>
      </c>
      <c r="K1391" s="6">
        <f>IFERROR(VLOOKUP(VENTAS[[#This Row],[Código del producto Vendido]],STOCK[],16,FALSE)*VENTAS[[#This Row],[Cantidad]] + VLOOKUP(VENTAS[[#This Row],[Código del producto Vendido]],STOCK[],19,FALSE)*VENTAS[[#This Row],[Cantidad]],VENTAS[[#This Row],[Total]])</f>
        <v>15.790000000000001</v>
      </c>
      <c r="L1391" s="6">
        <f>VENTAS[[#This Row],[Total]]-VENTAS[[#This Row],[Comisión 10%]]-VENTAS[[#This Row],[Costo SIN Comision]]</f>
        <v>6.7099999999999991</v>
      </c>
      <c r="M1391" s="5"/>
    </row>
    <row r="1392" spans="1:13" ht="14" x14ac:dyDescent="0.15">
      <c r="A1392" s="22"/>
      <c r="C1392" s="4" t="s">
        <v>1205</v>
      </c>
      <c r="D1392" s="4"/>
      <c r="E1392" s="4" t="s">
        <v>704</v>
      </c>
      <c r="F1392" s="2" t="str">
        <f>IFERROR(VLOOKUP(VENTAS[[#This Row],[Código del producto Vendido]],STOCK[],5,FALSE),"-")</f>
        <v>Vestido asimétrico</v>
      </c>
      <c r="G1392" s="2">
        <v>1</v>
      </c>
      <c r="H1392" s="6">
        <v>0</v>
      </c>
      <c r="I1392" s="6">
        <f>VENTAS[[#This Row],[Cantidad]]*VENTAS[[#This Row],[Precio Venta]]</f>
        <v>0</v>
      </c>
      <c r="J1392" s="6">
        <f>IF(VENTAS[[#This Row],[Nombre del Gestor]]&gt;1,  VENTAS[[#This Row],[Total]]*10%, 0)</f>
        <v>0</v>
      </c>
      <c r="K1392" s="6">
        <f>IFERROR(VLOOKUP(VENTAS[[#This Row],[Código del producto Vendido]],STOCK[],16,FALSE)*VENTAS[[#This Row],[Cantidad]] + VLOOKUP(VENTAS[[#This Row],[Código del producto Vendido]],STOCK[],19,FALSE)*VENTAS[[#This Row],[Cantidad]],VENTAS[[#This Row],[Total]])</f>
        <v>11.316666666666666</v>
      </c>
      <c r="L1392" s="6">
        <f>VENTAS[[#This Row],[Total]]-VENTAS[[#This Row],[Comisión 10%]]-VENTAS[[#This Row],[Costo SIN Comision]]</f>
        <v>-11.316666666666666</v>
      </c>
      <c r="M1392" s="5"/>
    </row>
    <row r="1393" spans="1:13" ht="14" x14ac:dyDescent="0.15">
      <c r="A1393" s="22"/>
      <c r="C1393" s="4"/>
      <c r="D1393" s="4" t="s">
        <v>3113</v>
      </c>
      <c r="E1393" s="4" t="s">
        <v>725</v>
      </c>
      <c r="F1393" s="2" t="str">
        <f>IFERROR(VLOOKUP(VENTAS[[#This Row],[Código del producto Vendido]],STOCK[],5,FALSE),"-")</f>
        <v xml:space="preserve">Gafas minimalista de moda </v>
      </c>
      <c r="G1393" s="2">
        <v>1</v>
      </c>
      <c r="H1393" s="6">
        <v>12</v>
      </c>
      <c r="I1393" s="6">
        <f>VENTAS[[#This Row],[Cantidad]]*VENTAS[[#This Row],[Precio Venta]]</f>
        <v>12</v>
      </c>
      <c r="J1393" s="6">
        <f>IF(VENTAS[[#This Row],[Nombre del Gestor]]&gt;1,  VENTAS[[#This Row],[Total]]*10%, 0)</f>
        <v>1.2000000000000002</v>
      </c>
      <c r="K1393" s="6">
        <f>IFERROR(VLOOKUP(VENTAS[[#This Row],[Código del producto Vendido]],STOCK[],16,FALSE)*VENTAS[[#This Row],[Cantidad]] + VLOOKUP(VENTAS[[#This Row],[Código del producto Vendido]],STOCK[],19,FALSE)*VENTAS[[#This Row],[Cantidad]],VENTAS[[#This Row],[Total]])</f>
        <v>5.8305555555555557</v>
      </c>
      <c r="L1393" s="6">
        <f>VENTAS[[#This Row],[Total]]-VENTAS[[#This Row],[Comisión 10%]]-VENTAS[[#This Row],[Costo SIN Comision]]</f>
        <v>4.969444444444445</v>
      </c>
      <c r="M1393" s="5"/>
    </row>
    <row r="1394" spans="1:13" ht="14" x14ac:dyDescent="0.15">
      <c r="A1394" s="22">
        <v>45528</v>
      </c>
      <c r="C1394" s="4" t="s">
        <v>2987</v>
      </c>
      <c r="D1394" s="4" t="s">
        <v>2599</v>
      </c>
      <c r="E1394" s="4" t="s">
        <v>838</v>
      </c>
      <c r="F1394" s="2" t="str">
        <f>IFERROR(VLOOKUP(VENTAS[[#This Row],[Código del producto Vendido]],STOCK[],5,FALSE),"-")</f>
        <v>Vestido venturina</v>
      </c>
      <c r="G1394" s="2">
        <v>1</v>
      </c>
      <c r="H1394" s="6">
        <v>16</v>
      </c>
      <c r="I1394" s="6">
        <f>VENTAS[[#This Row],[Cantidad]]*VENTAS[[#This Row],[Precio Venta]]</f>
        <v>16</v>
      </c>
      <c r="J1394" s="6">
        <f>IF(VENTAS[[#This Row],[Nombre del Gestor]]&gt;1,  VENTAS[[#This Row],[Total]]*10%, 0)</f>
        <v>1.6</v>
      </c>
      <c r="K1394" s="6">
        <f>IFERROR(VLOOKUP(VENTAS[[#This Row],[Código del producto Vendido]],STOCK[],16,FALSE)*VENTAS[[#This Row],[Cantidad]] + VLOOKUP(VENTAS[[#This Row],[Código del producto Vendido]],STOCK[],19,FALSE)*VENTAS[[#This Row],[Cantidad]],VENTAS[[#This Row],[Total]])</f>
        <v>9.1111111111111107</v>
      </c>
      <c r="L1394" s="6">
        <f>VENTAS[[#This Row],[Total]]-VENTAS[[#This Row],[Comisión 10%]]-VENTAS[[#This Row],[Costo SIN Comision]]</f>
        <v>5.2888888888888896</v>
      </c>
      <c r="M1394" s="5"/>
    </row>
    <row r="1395" spans="1:13" ht="14" x14ac:dyDescent="0.15">
      <c r="A1395" s="22">
        <v>45497</v>
      </c>
      <c r="C1395" s="4" t="s">
        <v>3122</v>
      </c>
      <c r="D1395" s="4" t="s">
        <v>2599</v>
      </c>
      <c r="E1395" s="4" t="s">
        <v>1473</v>
      </c>
      <c r="F1395" s="2" t="str">
        <f>IFERROR(VLOOKUP(VENTAS[[#This Row],[Código del producto Vendido]],STOCK[],5,FALSE),"-")</f>
        <v>Vestido Asimétrico con cuerdas</v>
      </c>
      <c r="G1395" s="2">
        <v>1</v>
      </c>
      <c r="H1395" s="6">
        <v>13</v>
      </c>
      <c r="I1395" s="6">
        <f>VENTAS[[#This Row],[Cantidad]]*VENTAS[[#This Row],[Precio Venta]]</f>
        <v>13</v>
      </c>
      <c r="J1395" s="6">
        <f>IF(VENTAS[[#This Row],[Nombre del Gestor]]&gt;1,  VENTAS[[#This Row],[Total]]*10%, 0)</f>
        <v>1.3</v>
      </c>
      <c r="K1395" s="6">
        <f>IFERROR(VLOOKUP(VENTAS[[#This Row],[Código del producto Vendido]],STOCK[],16,FALSE)*VENTAS[[#This Row],[Cantidad]] + VLOOKUP(VENTAS[[#This Row],[Código del producto Vendido]],STOCK[],19,FALSE)*VENTAS[[#This Row],[Cantidad]],VENTAS[[#This Row],[Total]])</f>
        <v>12</v>
      </c>
      <c r="L1395" s="6">
        <f>VENTAS[[#This Row],[Total]]-VENTAS[[#This Row],[Comisión 10%]]-VENTAS[[#This Row],[Costo SIN Comision]]</f>
        <v>-0.30000000000000071</v>
      </c>
      <c r="M1395" s="5"/>
    </row>
    <row r="1396" spans="1:13" ht="14" x14ac:dyDescent="0.15">
      <c r="A1396" s="22">
        <v>45482</v>
      </c>
      <c r="C1396" s="4"/>
      <c r="D1396" s="4" t="s">
        <v>3113</v>
      </c>
      <c r="E1396" s="4" t="s">
        <v>1473</v>
      </c>
      <c r="F1396" s="2" t="str">
        <f>IFERROR(VLOOKUP(VENTAS[[#This Row],[Código del producto Vendido]],STOCK[],5,FALSE),"-")</f>
        <v>Vestido Asimétrico con cuerdas</v>
      </c>
      <c r="G1396" s="2">
        <v>1</v>
      </c>
      <c r="H1396" s="6">
        <v>13</v>
      </c>
      <c r="I1396" s="6">
        <f>VENTAS[[#This Row],[Cantidad]]*VENTAS[[#This Row],[Precio Venta]]</f>
        <v>13</v>
      </c>
      <c r="J1396" s="6">
        <f>IF(VENTAS[[#This Row],[Nombre del Gestor]]&gt;1,  VENTAS[[#This Row],[Total]]*10%, 0)</f>
        <v>1.3</v>
      </c>
      <c r="K1396" s="6">
        <f>IFERROR(VLOOKUP(VENTAS[[#This Row],[Código del producto Vendido]],STOCK[],16,FALSE)*VENTAS[[#This Row],[Cantidad]] + VLOOKUP(VENTAS[[#This Row],[Código del producto Vendido]],STOCK[],19,FALSE)*VENTAS[[#This Row],[Cantidad]],VENTAS[[#This Row],[Total]])</f>
        <v>12</v>
      </c>
      <c r="L1396" s="6">
        <f>VENTAS[[#This Row],[Total]]-VENTAS[[#This Row],[Comisión 10%]]-VENTAS[[#This Row],[Costo SIN Comision]]</f>
        <v>-0.30000000000000071</v>
      </c>
      <c r="M1396" s="5"/>
    </row>
    <row r="1397" spans="1:13" ht="14" x14ac:dyDescent="0.15">
      <c r="A1397" s="22">
        <v>45513</v>
      </c>
      <c r="C1397" s="4" t="s">
        <v>1171</v>
      </c>
      <c r="D1397" s="4" t="s">
        <v>1490</v>
      </c>
      <c r="E1397" s="4" t="s">
        <v>2840</v>
      </c>
      <c r="F1397" s="2" t="str">
        <f>IFERROR(VLOOKUP(VENTAS[[#This Row],[Código del producto Vendido]],STOCK[],5,FALSE),"-")</f>
        <v>Vestido negro espalda cruzada</v>
      </c>
      <c r="G1397" s="2">
        <v>1</v>
      </c>
      <c r="H1397" s="6">
        <v>30</v>
      </c>
      <c r="I1397" s="6">
        <f>VENTAS[[#This Row],[Cantidad]]*VENTAS[[#This Row],[Precio Venta]]</f>
        <v>30</v>
      </c>
      <c r="J1397" s="6">
        <f>IF(VENTAS[[#This Row],[Nombre del Gestor]]&gt;1,  VENTAS[[#This Row],[Total]]*10%, 0)</f>
        <v>3</v>
      </c>
      <c r="K1397" s="6">
        <f>IFERROR(VLOOKUP(VENTAS[[#This Row],[Código del producto Vendido]],STOCK[],16,FALSE)*VENTAS[[#This Row],[Cantidad]] + VLOOKUP(VENTAS[[#This Row],[Código del producto Vendido]],STOCK[],19,FALSE)*VENTAS[[#This Row],[Cantidad]],VENTAS[[#This Row],[Total]])</f>
        <v>15.440000000000001</v>
      </c>
      <c r="L1397" s="6">
        <f>VENTAS[[#This Row],[Total]]-VENTAS[[#This Row],[Comisión 10%]]-VENTAS[[#This Row],[Costo SIN Comision]]</f>
        <v>11.559999999999999</v>
      </c>
      <c r="M1397" s="5"/>
    </row>
    <row r="1398" spans="1:13" ht="14" x14ac:dyDescent="0.15">
      <c r="A1398" s="22"/>
      <c r="C1398" s="4"/>
      <c r="D1398" s="4" t="s">
        <v>3113</v>
      </c>
      <c r="E1398" s="4" t="s">
        <v>2840</v>
      </c>
      <c r="F1398" s="2" t="str">
        <f>IFERROR(VLOOKUP(VENTAS[[#This Row],[Código del producto Vendido]],STOCK[],5,FALSE),"-")</f>
        <v>Vestido negro espalda cruzada</v>
      </c>
      <c r="G1398" s="2">
        <v>1</v>
      </c>
      <c r="H1398" s="6">
        <v>30</v>
      </c>
      <c r="I1398" s="6">
        <f>VENTAS[[#This Row],[Cantidad]]*VENTAS[[#This Row],[Precio Venta]]</f>
        <v>30</v>
      </c>
      <c r="J1398" s="6">
        <f>IF(VENTAS[[#This Row],[Nombre del Gestor]]&gt;1,  VENTAS[[#This Row],[Total]]*10%, 0)</f>
        <v>3</v>
      </c>
      <c r="K1398" s="6">
        <f>IFERROR(VLOOKUP(VENTAS[[#This Row],[Código del producto Vendido]],STOCK[],16,FALSE)*VENTAS[[#This Row],[Cantidad]] + VLOOKUP(VENTAS[[#This Row],[Código del producto Vendido]],STOCK[],19,FALSE)*VENTAS[[#This Row],[Cantidad]],VENTAS[[#This Row],[Total]])</f>
        <v>15.440000000000001</v>
      </c>
      <c r="L1398" s="6">
        <f>VENTAS[[#This Row],[Total]]-VENTAS[[#This Row],[Comisión 10%]]-VENTAS[[#This Row],[Costo SIN Comision]]</f>
        <v>11.559999999999999</v>
      </c>
      <c r="M1398" s="5"/>
    </row>
    <row r="1399" spans="1:13" ht="14" x14ac:dyDescent="0.15">
      <c r="A1399" s="22"/>
      <c r="C1399" s="4"/>
      <c r="D1399" s="4" t="s">
        <v>1497</v>
      </c>
      <c r="E1399" s="4" t="s">
        <v>2847</v>
      </c>
      <c r="F1399" s="2" t="str">
        <f>IFERROR(VLOOKUP(VENTAS[[#This Row],[Código del producto Vendido]],STOCK[],5,FALSE),"-")</f>
        <v>Vestido crochet playero de tirantes</v>
      </c>
      <c r="G1399" s="2">
        <v>1</v>
      </c>
      <c r="H1399" s="6">
        <v>30</v>
      </c>
      <c r="I1399" s="6">
        <f>VENTAS[[#This Row],[Cantidad]]*VENTAS[[#This Row],[Precio Venta]]</f>
        <v>30</v>
      </c>
      <c r="J1399" s="6">
        <f>IF(VENTAS[[#This Row],[Nombre del Gestor]]&gt;1,  VENTAS[[#This Row],[Total]]*10%, 0)</f>
        <v>3</v>
      </c>
      <c r="K1399" s="6">
        <f>IFERROR(VLOOKUP(VENTAS[[#This Row],[Código del producto Vendido]],STOCK[],16,FALSE)*VENTAS[[#This Row],[Cantidad]] + VLOOKUP(VENTAS[[#This Row],[Código del producto Vendido]],STOCK[],19,FALSE)*VENTAS[[#This Row],[Cantidad]],VENTAS[[#This Row],[Total]])</f>
        <v>13.56</v>
      </c>
      <c r="L1399" s="6">
        <f>VENTAS[[#This Row],[Total]]-VENTAS[[#This Row],[Comisión 10%]]-VENTAS[[#This Row],[Costo SIN Comision]]</f>
        <v>13.44</v>
      </c>
      <c r="M1399" s="5"/>
    </row>
    <row r="1400" spans="1:13" ht="14" x14ac:dyDescent="0.15">
      <c r="A1400" s="22"/>
      <c r="C1400" s="4"/>
      <c r="D1400" s="4" t="s">
        <v>3113</v>
      </c>
      <c r="E1400" s="4" t="s">
        <v>1472</v>
      </c>
      <c r="F1400" s="2" t="str">
        <f>IFERROR(VLOOKUP(VENTAS[[#This Row],[Código del producto Vendido]],STOCK[],5,FALSE),"-")</f>
        <v>Vestido Asimétrico con cuerdas</v>
      </c>
      <c r="G1400" s="2">
        <v>1</v>
      </c>
      <c r="H1400" s="6">
        <v>13</v>
      </c>
      <c r="I1400" s="6">
        <f>VENTAS[[#This Row],[Cantidad]]*VENTAS[[#This Row],[Precio Venta]]</f>
        <v>13</v>
      </c>
      <c r="J1400" s="6">
        <f>IF(VENTAS[[#This Row],[Nombre del Gestor]]&gt;1,  VENTAS[[#This Row],[Total]]*10%, 0)</f>
        <v>1.3</v>
      </c>
      <c r="K1400" s="6">
        <f>IFERROR(VLOOKUP(VENTAS[[#This Row],[Código del producto Vendido]],STOCK[],16,FALSE)*VENTAS[[#This Row],[Cantidad]] + VLOOKUP(VENTAS[[#This Row],[Código del producto Vendido]],STOCK[],19,FALSE)*VENTAS[[#This Row],[Cantidad]],VENTAS[[#This Row],[Total]])</f>
        <v>12</v>
      </c>
      <c r="L1400" s="6">
        <f>VENTAS[[#This Row],[Total]]-VENTAS[[#This Row],[Comisión 10%]]-VENTAS[[#This Row],[Costo SIN Comision]]</f>
        <v>-0.30000000000000071</v>
      </c>
      <c r="M1400" s="5"/>
    </row>
    <row r="1401" spans="1:13" ht="14" x14ac:dyDescent="0.15">
      <c r="A1401" s="22"/>
      <c r="C1401" s="4"/>
      <c r="D1401" s="4" t="s">
        <v>3113</v>
      </c>
      <c r="E1401" s="4" t="s">
        <v>1472</v>
      </c>
      <c r="F1401" s="2" t="str">
        <f>IFERROR(VLOOKUP(VENTAS[[#This Row],[Código del producto Vendido]],STOCK[],5,FALSE),"-")</f>
        <v>Vestido Asimétrico con cuerdas</v>
      </c>
      <c r="G1401" s="2">
        <v>1</v>
      </c>
      <c r="H1401" s="6">
        <v>13</v>
      </c>
      <c r="I1401" s="6">
        <f>VENTAS[[#This Row],[Cantidad]]*VENTAS[[#This Row],[Precio Venta]]</f>
        <v>13</v>
      </c>
      <c r="J1401" s="6">
        <f>IF(VENTAS[[#This Row],[Nombre del Gestor]]&gt;1,  VENTAS[[#This Row],[Total]]*10%, 0)</f>
        <v>1.3</v>
      </c>
      <c r="K1401" s="6">
        <f>IFERROR(VLOOKUP(VENTAS[[#This Row],[Código del producto Vendido]],STOCK[],16,FALSE)*VENTAS[[#This Row],[Cantidad]] + VLOOKUP(VENTAS[[#This Row],[Código del producto Vendido]],STOCK[],19,FALSE)*VENTAS[[#This Row],[Cantidad]],VENTAS[[#This Row],[Total]])</f>
        <v>12</v>
      </c>
      <c r="L1401" s="6">
        <f>VENTAS[[#This Row],[Total]]-VENTAS[[#This Row],[Comisión 10%]]-VENTAS[[#This Row],[Costo SIN Comision]]</f>
        <v>-0.30000000000000071</v>
      </c>
      <c r="M1401" s="5"/>
    </row>
    <row r="1402" spans="1:13" ht="14" x14ac:dyDescent="0.15">
      <c r="A1402" s="22"/>
      <c r="C1402" s="4"/>
      <c r="D1402" s="4" t="s">
        <v>3113</v>
      </c>
      <c r="E1402" s="4" t="s">
        <v>2844</v>
      </c>
      <c r="F1402" s="2" t="str">
        <f>IFERROR(VLOOKUP(VENTAS[[#This Row],[Código del producto Vendido]],STOCK[],5,FALSE),"-")</f>
        <v>Vestido crochet Playero espalda descubierta</v>
      </c>
      <c r="G1402" s="2">
        <v>1</v>
      </c>
      <c r="H1402" s="6">
        <v>30</v>
      </c>
      <c r="I1402" s="6">
        <f>VENTAS[[#This Row],[Cantidad]]*VENTAS[[#This Row],[Precio Venta]]</f>
        <v>30</v>
      </c>
      <c r="J1402" s="6">
        <f>IF(VENTAS[[#This Row],[Nombre del Gestor]]&gt;1,  VENTAS[[#This Row],[Total]]*10%, 0)</f>
        <v>3</v>
      </c>
      <c r="K1402" s="6">
        <f>IFERROR(VLOOKUP(VENTAS[[#This Row],[Código del producto Vendido]],STOCK[],16,FALSE)*VENTAS[[#This Row],[Cantidad]] + VLOOKUP(VENTAS[[#This Row],[Código del producto Vendido]],STOCK[],19,FALSE)*VENTAS[[#This Row],[Cantidad]],VENTAS[[#This Row],[Total]])</f>
        <v>14.020000000000001</v>
      </c>
      <c r="L1402" s="6">
        <f>VENTAS[[#This Row],[Total]]-VENTAS[[#This Row],[Comisión 10%]]-VENTAS[[#This Row],[Costo SIN Comision]]</f>
        <v>12.979999999999999</v>
      </c>
      <c r="M1402" s="5"/>
    </row>
    <row r="1403" spans="1:13" ht="14" x14ac:dyDescent="0.15">
      <c r="A1403" s="22"/>
      <c r="C1403" s="4"/>
      <c r="D1403" s="4" t="s">
        <v>3113</v>
      </c>
      <c r="E1403" s="4" t="s">
        <v>780</v>
      </c>
      <c r="F1403" s="2" t="str">
        <f>IFERROR(VLOOKUP(VENTAS[[#This Row],[Código del producto Vendido]],STOCK[],5,FALSE),"-")</f>
        <v>Vestido bodycon</v>
      </c>
      <c r="G1403" s="2">
        <v>1</v>
      </c>
      <c r="H1403" s="6">
        <v>10</v>
      </c>
      <c r="I1403" s="6">
        <f>VENTAS[[#This Row],[Cantidad]]*VENTAS[[#This Row],[Precio Venta]]</f>
        <v>10</v>
      </c>
      <c r="J1403" s="6">
        <f>IF(VENTAS[[#This Row],[Nombre del Gestor]]&gt;1,  VENTAS[[#This Row],[Total]]*10%, 0)</f>
        <v>1</v>
      </c>
      <c r="K1403" s="6">
        <f>IFERROR(VLOOKUP(VENTAS[[#This Row],[Código del producto Vendido]],STOCK[],16,FALSE)*VENTAS[[#This Row],[Cantidad]] + VLOOKUP(VENTAS[[#This Row],[Código del producto Vendido]],STOCK[],19,FALSE)*VENTAS[[#This Row],[Cantidad]],VENTAS[[#This Row],[Total]])</f>
        <v>5.7222222222222223</v>
      </c>
      <c r="L1403" s="6">
        <f>VENTAS[[#This Row],[Total]]-VENTAS[[#This Row],[Comisión 10%]]-VENTAS[[#This Row],[Costo SIN Comision]]</f>
        <v>3.2777777777777777</v>
      </c>
      <c r="M1403" s="5"/>
    </row>
    <row r="1404" spans="1:13" ht="14" x14ac:dyDescent="0.15">
      <c r="A1404" s="22"/>
      <c r="C1404" s="4"/>
      <c r="D1404" s="4" t="s">
        <v>3113</v>
      </c>
      <c r="E1404" s="4" t="s">
        <v>780</v>
      </c>
      <c r="F1404" s="2" t="str">
        <f>IFERROR(VLOOKUP(VENTAS[[#This Row],[Código del producto Vendido]],STOCK[],5,FALSE),"-")</f>
        <v>Vestido bodycon</v>
      </c>
      <c r="G1404" s="2">
        <v>1</v>
      </c>
      <c r="H1404" s="6">
        <v>10</v>
      </c>
      <c r="I1404" s="6">
        <f>VENTAS[[#This Row],[Cantidad]]*VENTAS[[#This Row],[Precio Venta]]</f>
        <v>10</v>
      </c>
      <c r="J1404" s="6">
        <f>IF(VENTAS[[#This Row],[Nombre del Gestor]]&gt;1,  VENTAS[[#This Row],[Total]]*10%, 0)</f>
        <v>1</v>
      </c>
      <c r="K1404" s="6">
        <f>IFERROR(VLOOKUP(VENTAS[[#This Row],[Código del producto Vendido]],STOCK[],16,FALSE)*VENTAS[[#This Row],[Cantidad]] + VLOOKUP(VENTAS[[#This Row],[Código del producto Vendido]],STOCK[],19,FALSE)*VENTAS[[#This Row],[Cantidad]],VENTAS[[#This Row],[Total]])</f>
        <v>5.7222222222222223</v>
      </c>
      <c r="L1404" s="6">
        <f>VENTAS[[#This Row],[Total]]-VENTAS[[#This Row],[Comisión 10%]]-VENTAS[[#This Row],[Costo SIN Comision]]</f>
        <v>3.2777777777777777</v>
      </c>
      <c r="M1404" s="5"/>
    </row>
    <row r="1405" spans="1:13" ht="14" x14ac:dyDescent="0.15">
      <c r="A1405" s="22"/>
      <c r="C1405" s="4"/>
      <c r="D1405" s="4" t="s">
        <v>3113</v>
      </c>
      <c r="E1405" s="4" t="s">
        <v>2828</v>
      </c>
      <c r="F1405" s="2" t="str">
        <f>IFERROR(VLOOKUP(VENTAS[[#This Row],[Código del producto Vendido]],STOCK[],5,FALSE),"-")</f>
        <v>Vestido Largo con cinturón fruncido</v>
      </c>
      <c r="G1405" s="2">
        <v>1</v>
      </c>
      <c r="H1405" s="6">
        <v>30</v>
      </c>
      <c r="I1405" s="6">
        <f>VENTAS[[#This Row],[Cantidad]]*VENTAS[[#This Row],[Precio Venta]]</f>
        <v>30</v>
      </c>
      <c r="J1405" s="6">
        <f>IF(VENTAS[[#This Row],[Nombre del Gestor]]&gt;1,  VENTAS[[#This Row],[Total]]*10%, 0)</f>
        <v>3</v>
      </c>
      <c r="K1405" s="6">
        <f>IFERROR(VLOOKUP(VENTAS[[#This Row],[Código del producto Vendido]],STOCK[],16,FALSE)*VENTAS[[#This Row],[Cantidad]] + VLOOKUP(VENTAS[[#This Row],[Código del producto Vendido]],STOCK[],19,FALSE)*VENTAS[[#This Row],[Cantidad]],VENTAS[[#This Row],[Total]])</f>
        <v>13.66</v>
      </c>
      <c r="L1405" s="6">
        <f>VENTAS[[#This Row],[Total]]-VENTAS[[#This Row],[Comisión 10%]]-VENTAS[[#This Row],[Costo SIN Comision]]</f>
        <v>13.34</v>
      </c>
      <c r="M1405" s="5"/>
    </row>
    <row r="1406" spans="1:13" ht="14" x14ac:dyDescent="0.15">
      <c r="A1406" s="22"/>
      <c r="C1406" s="4"/>
      <c r="D1406" s="4"/>
      <c r="E1406" s="4" t="s">
        <v>2846</v>
      </c>
      <c r="F1406" s="2" t="str">
        <f>IFERROR(VLOOKUP(VENTAS[[#This Row],[Código del producto Vendido]],STOCK[],5,FALSE),"-")</f>
        <v>Vestido crochet Playero espalda descubierta</v>
      </c>
      <c r="G1406" s="2">
        <v>1</v>
      </c>
      <c r="H1406" s="6">
        <v>30</v>
      </c>
      <c r="I1406" s="6">
        <f>VENTAS[[#This Row],[Cantidad]]*VENTAS[[#This Row],[Precio Venta]]</f>
        <v>30</v>
      </c>
      <c r="J1406" s="6">
        <f>IF(VENTAS[[#This Row],[Nombre del Gestor]]&gt;1,  VENTAS[[#This Row],[Total]]*10%, 0)</f>
        <v>0</v>
      </c>
      <c r="K1406" s="6">
        <f>IFERROR(VLOOKUP(VENTAS[[#This Row],[Código del producto Vendido]],STOCK[],16,FALSE)*VENTAS[[#This Row],[Cantidad]] + VLOOKUP(VENTAS[[#This Row],[Código del producto Vendido]],STOCK[],19,FALSE)*VENTAS[[#This Row],[Cantidad]],VENTAS[[#This Row],[Total]])</f>
        <v>14.020000000000001</v>
      </c>
      <c r="L1406" s="6">
        <f>VENTAS[[#This Row],[Total]]-VENTAS[[#This Row],[Comisión 10%]]-VENTAS[[#This Row],[Costo SIN Comision]]</f>
        <v>15.979999999999999</v>
      </c>
      <c r="M1406" s="5"/>
    </row>
    <row r="1407" spans="1:13" ht="14" x14ac:dyDescent="0.15">
      <c r="A1407" s="22"/>
      <c r="C1407" s="4"/>
      <c r="D1407" s="4" t="s">
        <v>2599</v>
      </c>
      <c r="E1407" s="4" t="s">
        <v>2107</v>
      </c>
      <c r="F1407" s="2" t="str">
        <f>IFERROR(VLOOKUP(VENTAS[[#This Row],[Código del producto Vendido]],STOCK[],5,FALSE),"-")</f>
        <v>Vestido acanalado de manga larga</v>
      </c>
      <c r="G1407" s="2">
        <v>1</v>
      </c>
      <c r="H1407" s="6">
        <v>25</v>
      </c>
      <c r="I1407" s="6">
        <f>VENTAS[[#This Row],[Cantidad]]*VENTAS[[#This Row],[Precio Venta]]</f>
        <v>25</v>
      </c>
      <c r="J1407" s="6">
        <f>IF(VENTAS[[#This Row],[Nombre del Gestor]]&gt;1,  VENTAS[[#This Row],[Total]]*10%, 0)</f>
        <v>2.5</v>
      </c>
      <c r="K1407" s="6">
        <f>IFERROR(VLOOKUP(VENTAS[[#This Row],[Código del producto Vendido]],STOCK[],16,FALSE)*VENTAS[[#This Row],[Cantidad]] + VLOOKUP(VENTAS[[#This Row],[Código del producto Vendido]],STOCK[],19,FALSE)*VENTAS[[#This Row],[Cantidad]],VENTAS[[#This Row],[Total]])</f>
        <v>18.100000000000001</v>
      </c>
      <c r="L1407" s="6">
        <f>VENTAS[[#This Row],[Total]]-VENTAS[[#This Row],[Comisión 10%]]-VENTAS[[#This Row],[Costo SIN Comision]]</f>
        <v>4.3999999999999986</v>
      </c>
      <c r="M1407" s="5"/>
    </row>
    <row r="1408" spans="1:13" ht="187" x14ac:dyDescent="0.15">
      <c r="A1408" s="95"/>
      <c r="B1408" s="96"/>
      <c r="C1408" s="96"/>
      <c r="D1408" s="99" t="s">
        <v>3031</v>
      </c>
      <c r="E1408" s="94" t="s">
        <v>3027</v>
      </c>
      <c r="F1408" s="98" t="s">
        <v>3029</v>
      </c>
      <c r="G1408" s="94" t="s">
        <v>3027</v>
      </c>
      <c r="H1408" s="94" t="s">
        <v>3027</v>
      </c>
      <c r="I1408" s="92" t="s">
        <v>3026</v>
      </c>
      <c r="J1408" s="92" t="s">
        <v>3026</v>
      </c>
      <c r="K1408" s="92" t="s">
        <v>3026</v>
      </c>
      <c r="L1408" s="92" t="s">
        <v>3026</v>
      </c>
      <c r="M1408" s="97"/>
    </row>
  </sheetData>
  <mergeCells count="2">
    <mergeCell ref="A1:E1"/>
    <mergeCell ref="G1:H1"/>
  </mergeCells>
  <phoneticPr fontId="6" type="noConversion"/>
  <conditionalFormatting sqref="E445">
    <cfRule type="duplicateValues" dxfId="6" priority="4"/>
  </conditionalFormatting>
  <conditionalFormatting sqref="E520:E531">
    <cfRule type="duplicateValues" dxfId="5" priority="2"/>
  </conditionalFormatting>
  <conditionalFormatting sqref="E359">
    <cfRule type="expression" dxfId="4" priority="2433">
      <formula>#REF!=0</formula>
    </cfRule>
    <cfRule type="duplicateValues" dxfId="3" priority="2434"/>
  </conditionalFormatting>
  <conditionalFormatting sqref="E368">
    <cfRule type="expression" dxfId="2" priority="2435">
      <formula>#REF!=0</formula>
    </cfRule>
    <cfRule type="duplicateValues" dxfId="1" priority="2436"/>
  </conditionalFormatting>
  <conditionalFormatting sqref="E445 E520:E531">
    <cfRule type="expression" dxfId="0" priority="2437">
      <formula>#REF!=0</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29640F7-0B79-7049-AB46-225D39590AAF}">
          <x14:formula1>
            <xm:f>STOCK!$A$2:$A$1000698</xm:f>
          </x14:formula1>
          <xm:sqref>E3:E165 E167:E228 E230:E239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890D-D3E1-5D43-AC30-8D85C7B0917C}">
  <dimension ref="A1:D1303"/>
  <sheetViews>
    <sheetView topLeftCell="A795" zoomScale="150" zoomScaleNormal="125" workbookViewId="0">
      <selection activeCell="C105" sqref="C105"/>
    </sheetView>
  </sheetViews>
  <sheetFormatPr baseColWidth="10" defaultRowHeight="13" x14ac:dyDescent="0.15"/>
  <cols>
    <col min="1" max="1" width="12.33203125" bestFit="1" customWidth="1"/>
    <col min="2" max="2" width="12.33203125" customWidth="1"/>
    <col min="3" max="3" width="52.1640625" customWidth="1"/>
  </cols>
  <sheetData>
    <row r="1" spans="1:4" s="58" customFormat="1" ht="37" customHeight="1" x14ac:dyDescent="0.15">
      <c r="A1" s="55" t="s">
        <v>5</v>
      </c>
      <c r="B1" s="55" t="s">
        <v>213</v>
      </c>
      <c r="C1" s="55" t="s">
        <v>21</v>
      </c>
    </row>
    <row r="2" spans="1:4" s="71" customFormat="1" ht="55" customHeight="1" x14ac:dyDescent="0.15">
      <c r="A2" s="69" t="s">
        <v>556</v>
      </c>
      <c r="B2" s="70"/>
      <c r="C2" s="71" t="str">
        <f>IFERROR(VLOOKUP(VENTAS4[[#This Row],[Code]],STOCK[],5,FALSE),"-")</f>
        <v xml:space="preserve">Pareo falda </v>
      </c>
      <c r="D2" s="73"/>
    </row>
    <row r="3" spans="1:4" s="71" customFormat="1" ht="55" customHeight="1" x14ac:dyDescent="0.15">
      <c r="A3" s="69" t="s">
        <v>557</v>
      </c>
      <c r="B3" s="70"/>
      <c r="C3" s="71" t="str">
        <f>IFERROR(VLOOKUP(VENTAS4[[#This Row],[Code]],STOCK[],5,FALSE),"-")</f>
        <v>Bikini Floral</v>
      </c>
      <c r="D3" s="73"/>
    </row>
    <row r="4" spans="1:4" s="71" customFormat="1" ht="55" customHeight="1" x14ac:dyDescent="0.15">
      <c r="A4" s="69" t="s">
        <v>558</v>
      </c>
      <c r="B4" s="70"/>
      <c r="C4" s="71" t="str">
        <f>IFERROR(VLOOKUP(VENTAS4[[#This Row],[Code]],STOCK[],5,FALSE),"-")</f>
        <v>Bikini Floral</v>
      </c>
      <c r="D4" s="74"/>
    </row>
    <row r="5" spans="1:4" s="71" customFormat="1" ht="55" customHeight="1" x14ac:dyDescent="0.15">
      <c r="A5" s="69" t="s">
        <v>559</v>
      </c>
      <c r="B5" s="70"/>
      <c r="C5" s="71" t="str">
        <f>IFERROR(VLOOKUP(VENTAS4[[#This Row],[Code]],STOCK[],5,FALSE),"-")</f>
        <v>Vestido camisero elegante</v>
      </c>
    </row>
    <row r="6" spans="1:4" s="71" customFormat="1" ht="55" customHeight="1" x14ac:dyDescent="0.15">
      <c r="A6" s="69" t="s">
        <v>560</v>
      </c>
      <c r="B6" s="70"/>
      <c r="C6" s="71" t="str">
        <f>IFERROR(VLOOKUP(VENTAS4[[#This Row],[Code]],STOCK[],5,FALSE),"-")</f>
        <v>Vestido Camisero Elegante</v>
      </c>
    </row>
    <row r="7" spans="1:4" s="71" customFormat="1" ht="55" customHeight="1" x14ac:dyDescent="0.15">
      <c r="A7" s="69" t="s">
        <v>46</v>
      </c>
      <c r="B7" s="70"/>
      <c r="C7" s="71" t="str">
        <f>IFERROR(VLOOKUP(VENTAS4[[#This Row],[Code]],STOCK[],5,FALSE),"-")</f>
        <v>Vestido Camisero Elegante</v>
      </c>
    </row>
    <row r="8" spans="1:4" s="71" customFormat="1" ht="55" customHeight="1" x14ac:dyDescent="0.15">
      <c r="A8" s="69" t="s">
        <v>205</v>
      </c>
      <c r="B8" s="70"/>
      <c r="C8" s="71" t="str">
        <f>IFERROR(VLOOKUP(VENTAS4[[#This Row],[Code]],STOCK[],5,FALSE),"-")</f>
        <v>Pareo Pantalón</v>
      </c>
    </row>
    <row r="9" spans="1:4" s="71" customFormat="1" ht="55" customHeight="1" x14ac:dyDescent="0.15">
      <c r="A9" s="69" t="s">
        <v>206</v>
      </c>
      <c r="B9" s="70"/>
      <c r="C9" s="71" t="str">
        <f>IFERROR(VLOOKUP(VENTAS4[[#This Row],[Code]],STOCK[],5,FALSE),"-")</f>
        <v>Pareo pantalón</v>
      </c>
    </row>
    <row r="10" spans="1:4" s="71" customFormat="1" ht="55" customHeight="1" x14ac:dyDescent="0.15">
      <c r="A10" s="69" t="s">
        <v>207</v>
      </c>
      <c r="B10" s="70"/>
      <c r="C10" s="71" t="str">
        <f>IFERROR(VLOOKUP(VENTAS4[[#This Row],[Code]],STOCK[],5,FALSE),"-")</f>
        <v>Pareo pantalón en malla</v>
      </c>
    </row>
    <row r="11" spans="1:4" s="71" customFormat="1" ht="55" customHeight="1" x14ac:dyDescent="0.15">
      <c r="A11" s="69" t="s">
        <v>24</v>
      </c>
      <c r="B11" s="70"/>
      <c r="C11" s="71" t="str">
        <f>IFERROR(VLOOKUP(VENTAS4[[#This Row],[Code]],STOCK[],5,FALSE),"-")</f>
        <v xml:space="preserve">Bañador con cremallera </v>
      </c>
    </row>
    <row r="12" spans="1:4" s="71" customFormat="1" ht="55" customHeight="1" x14ac:dyDescent="0.15">
      <c r="A12" s="69" t="s">
        <v>561</v>
      </c>
      <c r="B12" s="70"/>
      <c r="C12" s="71" t="str">
        <f>IFERROR(VLOOKUP(VENTAS4[[#This Row],[Code]],STOCK[],5,FALSE),"-")</f>
        <v>Bikini Mangas Fuccia</v>
      </c>
    </row>
    <row r="13" spans="1:4" s="71" customFormat="1" ht="55" customHeight="1" x14ac:dyDescent="0.15">
      <c r="A13" s="69" t="s">
        <v>562</v>
      </c>
      <c r="B13" s="70"/>
      <c r="C13" s="71" t="str">
        <f>IFERROR(VLOOKUP(VENTAS4[[#This Row],[Code]],STOCK[],5,FALSE),"-")</f>
        <v>Bikini Mangas Fuccia</v>
      </c>
    </row>
    <row r="14" spans="1:4" s="71" customFormat="1" ht="55" customHeight="1" x14ac:dyDescent="0.15">
      <c r="A14" s="69" t="s">
        <v>563</v>
      </c>
      <c r="B14" s="70"/>
      <c r="C14" s="71" t="str">
        <f>IFERROR(VLOOKUP(VENTAS4[[#This Row],[Code]],STOCK[],5,FALSE),"-")</f>
        <v>Enguatada con protección UV</v>
      </c>
    </row>
    <row r="15" spans="1:4" s="71" customFormat="1" ht="55" customHeight="1" x14ac:dyDescent="0.15">
      <c r="A15" s="69" t="s">
        <v>564</v>
      </c>
      <c r="B15" s="70"/>
      <c r="C15" s="71" t="str">
        <f>IFERROR(VLOOKUP(VENTAS4[[#This Row],[Code]],STOCK[],5,FALSE),"-")</f>
        <v>Bañador Elegante con Lazo</v>
      </c>
    </row>
    <row r="16" spans="1:4" s="71" customFormat="1" ht="55" customHeight="1" x14ac:dyDescent="0.15">
      <c r="A16" s="69" t="s">
        <v>565</v>
      </c>
      <c r="B16" s="70"/>
      <c r="C16" s="71" t="str">
        <f>IFERROR(VLOOKUP(VENTAS4[[#This Row],[Code]],STOCK[],5,FALSE),"-")</f>
        <v>Bikini Elegante con Herrajes</v>
      </c>
    </row>
    <row r="17" spans="1:3" s="71" customFormat="1" ht="55" customHeight="1" x14ac:dyDescent="0.15">
      <c r="A17" s="69" t="s">
        <v>190</v>
      </c>
      <c r="B17" s="70"/>
      <c r="C17" s="71" t="str">
        <f>IFERROR(VLOOKUP(VENTAS4[[#This Row],[Code]],STOCK[],5,FALSE),"-")</f>
        <v>Bikini Elegante con Herrajes</v>
      </c>
    </row>
    <row r="18" spans="1:3" s="71" customFormat="1" ht="55" customHeight="1" x14ac:dyDescent="0.15">
      <c r="A18" s="69" t="s">
        <v>25</v>
      </c>
      <c r="B18" s="70"/>
      <c r="C18" s="71" t="str">
        <f>IFERROR(VLOOKUP(VENTAS4[[#This Row],[Code]],STOCK[],5,FALSE),"-")</f>
        <v>Bañador de una pieza con degradado</v>
      </c>
    </row>
    <row r="19" spans="1:3" s="71" customFormat="1" ht="55" customHeight="1" x14ac:dyDescent="0.15">
      <c r="A19" s="69" t="s">
        <v>28</v>
      </c>
      <c r="B19" s="70"/>
      <c r="C19" s="71" t="str">
        <f>IFERROR(VLOOKUP(VENTAS4[[#This Row],[Code]],STOCK[],5,FALSE),"-")</f>
        <v>Bañador con estampado floral</v>
      </c>
    </row>
    <row r="20" spans="1:3" s="71" customFormat="1" ht="55" customHeight="1" x14ac:dyDescent="0.15">
      <c r="A20" s="69" t="s">
        <v>566</v>
      </c>
      <c r="B20" s="70"/>
      <c r="C20" s="71" t="str">
        <f>IFERROR(VLOOKUP(VENTAS4[[#This Row],[Code]],STOCK[],5,FALSE),"-")</f>
        <v xml:space="preserve">Bañador floral </v>
      </c>
    </row>
    <row r="21" spans="1:3" s="71" customFormat="1" ht="55" customHeight="1" x14ac:dyDescent="0.15">
      <c r="A21" s="69" t="s">
        <v>567</v>
      </c>
      <c r="B21" s="70"/>
      <c r="C21" s="71" t="str">
        <f>IFERROR(VLOOKUP(VENTAS4[[#This Row],[Code]],STOCK[],5,FALSE),"-")</f>
        <v>Pareo pantalón de malla</v>
      </c>
    </row>
    <row r="22" spans="1:3" s="71" customFormat="1" ht="55" customHeight="1" x14ac:dyDescent="0.15">
      <c r="A22" s="69" t="s">
        <v>29</v>
      </c>
      <c r="B22" s="70"/>
      <c r="C22" s="71" t="str">
        <f>IFERROR(VLOOKUP(VENTAS4[[#This Row],[Code]],STOCK[],5,FALSE),"-")</f>
        <v>-</v>
      </c>
    </row>
    <row r="23" spans="1:3" s="71" customFormat="1" ht="55" customHeight="1" x14ac:dyDescent="0.15">
      <c r="A23" s="69" t="s">
        <v>568</v>
      </c>
      <c r="B23" s="70"/>
      <c r="C23" s="71" t="str">
        <f>IFERROR(VLOOKUP(VENTAS4[[#This Row],[Code]],STOCK[],5,FALSE),"-")</f>
        <v>Bikini con cordón lateral</v>
      </c>
    </row>
    <row r="24" spans="1:3" s="71" customFormat="1" ht="55" customHeight="1" x14ac:dyDescent="0.15">
      <c r="A24" s="69" t="s">
        <v>569</v>
      </c>
      <c r="B24" s="70"/>
      <c r="C24" s="71" t="str">
        <f>IFERROR(VLOOKUP(VENTAS4[[#This Row],[Code]],STOCK[],5,FALSE),"-")</f>
        <v>Pareo pantalón de malla</v>
      </c>
    </row>
    <row r="25" spans="1:3" s="71" customFormat="1" ht="55" customHeight="1" x14ac:dyDescent="0.15">
      <c r="A25" s="69" t="s">
        <v>570</v>
      </c>
      <c r="B25" s="70"/>
      <c r="C25" s="71" t="str">
        <f>IFERROR(VLOOKUP(VENTAS4[[#This Row],[Code]],STOCK[],5,FALSE),"-")</f>
        <v>Enguatada solera sin parte de abajo</v>
      </c>
    </row>
    <row r="26" spans="1:3" s="71" customFormat="1" ht="55" customHeight="1" x14ac:dyDescent="0.15">
      <c r="A26" s="69" t="s">
        <v>571</v>
      </c>
      <c r="B26" s="70"/>
      <c r="C26" s="71" t="str">
        <f>IFERROR(VLOOKUP(VENTAS4[[#This Row],[Code]],STOCK[],5,FALSE),"-")</f>
        <v>Bikini elegante con herrajes color humo</v>
      </c>
    </row>
    <row r="27" spans="1:3" s="71" customFormat="1" ht="55" customHeight="1" x14ac:dyDescent="0.15">
      <c r="A27" s="69" t="s">
        <v>572</v>
      </c>
      <c r="B27" s="70"/>
      <c r="C27" s="71" t="str">
        <f>IFERROR(VLOOKUP(VENTAS4[[#This Row],[Code]],STOCK[],5,FALSE),"-")</f>
        <v>Bikini Elegante con Herrajes</v>
      </c>
    </row>
    <row r="28" spans="1:3" s="71" customFormat="1" ht="55" customHeight="1" x14ac:dyDescent="0.15">
      <c r="A28" s="69" t="s">
        <v>573</v>
      </c>
      <c r="B28" s="70"/>
      <c r="C28" s="71" t="str">
        <f>IFERROR(VLOOKUP(VENTAS4[[#This Row],[Code]],STOCK[],5,FALSE),"-")</f>
        <v>Bañador con Cremallera</v>
      </c>
    </row>
    <row r="29" spans="1:3" s="71" customFormat="1" ht="55" customHeight="1" x14ac:dyDescent="0.15">
      <c r="A29" s="69" t="s">
        <v>30</v>
      </c>
      <c r="B29" s="70"/>
      <c r="C29" s="71" t="str">
        <f>IFERROR(VLOOKUP(VENTAS4[[#This Row],[Code]],STOCK[],5,FALSE),"-")</f>
        <v>Bañador una pieza de malla en contraste</v>
      </c>
    </row>
    <row r="30" spans="1:3" s="71" customFormat="1" ht="55" customHeight="1" x14ac:dyDescent="0.15">
      <c r="A30" s="69" t="s">
        <v>191</v>
      </c>
      <c r="B30" s="70"/>
      <c r="C30" s="71" t="str">
        <f>IFERROR(VLOOKUP(VENTAS4[[#This Row],[Code]],STOCK[],5,FALSE),"-")</f>
        <v>Sets de Bikini Casual</v>
      </c>
    </row>
    <row r="31" spans="1:3" s="71" customFormat="1" ht="55" customHeight="1" x14ac:dyDescent="0.15">
      <c r="A31" s="69" t="s">
        <v>31</v>
      </c>
      <c r="B31" s="70"/>
      <c r="C31" s="71" t="str">
        <f>IFERROR(VLOOKUP(VENTAS4[[#This Row],[Code]],STOCK[],5,FALSE),"-")</f>
        <v xml:space="preserve">Bañador estampado de planta </v>
      </c>
    </row>
    <row r="32" spans="1:3" s="71" customFormat="1" ht="55" customHeight="1" x14ac:dyDescent="0.15">
      <c r="A32" s="69" t="s">
        <v>32</v>
      </c>
      <c r="B32" s="70"/>
      <c r="C32" s="71" t="str">
        <f>IFERROR(VLOOKUP(VENTAS4[[#This Row],[Code]],STOCK[],5,FALSE),"-")</f>
        <v>Bañador estampado de planta</v>
      </c>
    </row>
    <row r="33" spans="1:3" s="71" customFormat="1" ht="55" customHeight="1" x14ac:dyDescent="0.15">
      <c r="A33" s="69" t="s">
        <v>33</v>
      </c>
      <c r="B33" s="70"/>
      <c r="C33" s="71" t="str">
        <f>IFERROR(VLOOKUP(VENTAS4[[#This Row],[Code]],STOCK[],5,FALSE),"-")</f>
        <v>Bañador estampado de planta</v>
      </c>
    </row>
    <row r="34" spans="1:3" s="71" customFormat="1" ht="55" customHeight="1" x14ac:dyDescent="0.15">
      <c r="A34" s="69" t="s">
        <v>574</v>
      </c>
      <c r="B34" s="70"/>
      <c r="C34" s="71" t="str">
        <f>IFERROR(VLOOKUP(VENTAS4[[#This Row],[Code]],STOCK[],5,FALSE),"-")</f>
        <v>Pareo pantalón de malla</v>
      </c>
    </row>
    <row r="35" spans="1:3" s="71" customFormat="1" ht="55" customHeight="1" x14ac:dyDescent="0.15">
      <c r="A35" s="69" t="s">
        <v>34</v>
      </c>
      <c r="B35" s="70"/>
      <c r="C35" s="71" t="str">
        <f>IFERROR(VLOOKUP(VENTAS4[[#This Row],[Code]],STOCK[],5,FALSE),"-")</f>
        <v xml:space="preserve">Bañador con tira cruzada </v>
      </c>
    </row>
    <row r="36" spans="1:3" s="71" customFormat="1" ht="55" customHeight="1" x14ac:dyDescent="0.15">
      <c r="A36" s="69" t="s">
        <v>575</v>
      </c>
      <c r="B36" s="70"/>
      <c r="C36" s="71" t="str">
        <f>IFERROR(VLOOKUP(VENTAS4[[#This Row],[Code]],STOCK[],5,FALSE),"-")</f>
        <v>Bikini Elegante con Herrajes</v>
      </c>
    </row>
    <row r="37" spans="1:3" s="71" customFormat="1" ht="55" customHeight="1" x14ac:dyDescent="0.15">
      <c r="A37" s="69" t="s">
        <v>576</v>
      </c>
      <c r="B37" s="70"/>
      <c r="C37" s="71" t="str">
        <f>IFERROR(VLOOKUP(VENTAS4[[#This Row],[Code]],STOCK[],5,FALSE),"-")</f>
        <v>Bikini elegante con herrajes color negro</v>
      </c>
    </row>
    <row r="38" spans="1:3" s="71" customFormat="1" ht="55" customHeight="1" x14ac:dyDescent="0.15">
      <c r="A38" s="69" t="s">
        <v>35</v>
      </c>
      <c r="B38" s="70"/>
      <c r="C38" s="71" t="str">
        <f>IFERROR(VLOOKUP(VENTAS4[[#This Row],[Code]],STOCK[],5,FALSE),"-")</f>
        <v>Bañador color combinado</v>
      </c>
    </row>
    <row r="39" spans="1:3" s="71" customFormat="1" ht="55" customHeight="1" x14ac:dyDescent="0.15">
      <c r="A39" s="69" t="s">
        <v>36</v>
      </c>
      <c r="B39" s="70"/>
      <c r="C39" s="71" t="str">
        <f>IFERROR(VLOOKUP(VENTAS4[[#This Row],[Code]],STOCK[],5,FALSE),"-")</f>
        <v>Bañador de zíper en color combinado</v>
      </c>
    </row>
    <row r="40" spans="1:3" s="71" customFormat="1" ht="55" customHeight="1" x14ac:dyDescent="0.15">
      <c r="A40" s="69" t="s">
        <v>577</v>
      </c>
      <c r="B40" s="70"/>
      <c r="C40" s="71" t="str">
        <f>IFERROR(VLOOKUP(VENTAS4[[#This Row],[Code]],STOCK[],5,FALSE),"-")</f>
        <v>Bikini Floral</v>
      </c>
    </row>
    <row r="41" spans="1:3" s="71" customFormat="1" ht="55" customHeight="1" x14ac:dyDescent="0.15">
      <c r="A41" s="69" t="s">
        <v>578</v>
      </c>
      <c r="B41" s="70"/>
      <c r="C41" s="71" t="str">
        <f>IFERROR(VLOOKUP(VENTAS4[[#This Row],[Code]],STOCK[],5,FALSE),"-")</f>
        <v>Bikini Mangas Negro</v>
      </c>
    </row>
    <row r="42" spans="1:3" s="71" customFormat="1" ht="55" customHeight="1" x14ac:dyDescent="0.15">
      <c r="A42" s="69" t="s">
        <v>192</v>
      </c>
      <c r="B42" s="70"/>
      <c r="C42" s="71" t="str">
        <f>IFERROR(VLOOKUP(VENTAS4[[#This Row],[Code]],STOCK[],5,FALSE),"-")</f>
        <v>Bikini con cordón lateral</v>
      </c>
    </row>
    <row r="43" spans="1:3" s="71" customFormat="1" ht="55" customHeight="1" x14ac:dyDescent="0.15">
      <c r="A43" s="69" t="s">
        <v>37</v>
      </c>
      <c r="B43" s="70"/>
      <c r="C43" s="71" t="str">
        <f>IFERROR(VLOOKUP(VENTAS4[[#This Row],[Code]],STOCK[],5,FALSE),"-")</f>
        <v>Bañador con estampado floral</v>
      </c>
    </row>
    <row r="44" spans="1:3" s="71" customFormat="1" ht="55" customHeight="1" x14ac:dyDescent="0.15">
      <c r="A44" s="69" t="s">
        <v>38</v>
      </c>
      <c r="B44" s="70"/>
      <c r="C44" s="71" t="str">
        <f>IFERROR(VLOOKUP(VENTAS4[[#This Row],[Code]],STOCK[],5,FALSE),"-")</f>
        <v>Bañador en contraste con cremallera</v>
      </c>
    </row>
    <row r="45" spans="1:3" s="71" customFormat="1" ht="55" customHeight="1" x14ac:dyDescent="0.15">
      <c r="A45" s="69" t="s">
        <v>39</v>
      </c>
      <c r="B45" s="70"/>
      <c r="C45" s="71" t="str">
        <f>IFERROR(VLOOKUP(VENTAS4[[#This Row],[Code]],STOCK[],5,FALSE),"-")</f>
        <v>Bañador color combinado con cremallera_S</v>
      </c>
    </row>
    <row r="46" spans="1:3" s="71" customFormat="1" ht="55" customHeight="1" x14ac:dyDescent="0.15">
      <c r="A46" s="69" t="s">
        <v>579</v>
      </c>
      <c r="B46" s="70"/>
      <c r="C46" s="71" t="str">
        <f>IFERROR(VLOOKUP(VENTAS4[[#This Row],[Code]],STOCK[],5,FALSE),"-")</f>
        <v>Bañador una pieza tropical</v>
      </c>
    </row>
    <row r="47" spans="1:3" s="71" customFormat="1" ht="55" customHeight="1" x14ac:dyDescent="0.15">
      <c r="A47" s="69" t="s">
        <v>219</v>
      </c>
      <c r="B47" s="70"/>
      <c r="C47" s="71" t="str">
        <f>IFERROR(VLOOKUP(VENTAS4[[#This Row],[Code]],STOCK[],5,FALSE),"-")</f>
        <v>Bikini chicas estampado tropical</v>
      </c>
    </row>
    <row r="48" spans="1:3" s="71" customFormat="1" ht="55" customHeight="1" x14ac:dyDescent="0.15">
      <c r="A48" s="69" t="s">
        <v>220</v>
      </c>
      <c r="B48" s="70"/>
      <c r="C48" s="71" t="str">
        <f>IFERROR(VLOOKUP(VENTAS4[[#This Row],[Code]],STOCK[],5,FALSE),"-")</f>
        <v>Bañador chicas con estampado de letra con cremallera</v>
      </c>
    </row>
    <row r="49" spans="1:3" s="71" customFormat="1" ht="55" customHeight="1" x14ac:dyDescent="0.15">
      <c r="A49" s="69" t="s">
        <v>580</v>
      </c>
      <c r="B49" s="70"/>
      <c r="C49" s="71" t="str">
        <f>IFERROR(VLOOKUP(VENTAS4[[#This Row],[Code]],STOCK[],5,FALSE),"-")</f>
        <v>Bibiki niñita Pez</v>
      </c>
    </row>
    <row r="50" spans="1:3" s="71" customFormat="1" ht="55" customHeight="1" x14ac:dyDescent="0.15">
      <c r="A50" s="69" t="s">
        <v>581</v>
      </c>
      <c r="B50" s="70"/>
      <c r="C50" s="71" t="str">
        <f>IFERROR(VLOOKUP(VENTAS4[[#This Row],[Code]],STOCK[],5,FALSE),"-")</f>
        <v>Traje de baño Mariposa</v>
      </c>
    </row>
    <row r="51" spans="1:3" s="71" customFormat="1" ht="55" customHeight="1" x14ac:dyDescent="0.15">
      <c r="A51" s="69" t="s">
        <v>221</v>
      </c>
      <c r="B51" s="70"/>
      <c r="C51" s="71" t="str">
        <f>IFERROR(VLOOKUP(VENTAS4[[#This Row],[Code]],STOCK[],5,FALSE),"-")</f>
        <v>Bañador con estampado de girasol con cover up</v>
      </c>
    </row>
    <row r="52" spans="1:3" s="71" customFormat="1" ht="55" customHeight="1" x14ac:dyDescent="0.15">
      <c r="A52" s="69" t="s">
        <v>582</v>
      </c>
      <c r="B52" s="70"/>
      <c r="C52" s="71" t="str">
        <f>IFERROR(VLOOKUP(VENTAS4[[#This Row],[Code]],STOCK[],5,FALSE),"-")</f>
        <v>Bikini niñitas Sandía</v>
      </c>
    </row>
    <row r="53" spans="1:3" s="71" customFormat="1" ht="55" customHeight="1" x14ac:dyDescent="0.15">
      <c r="A53" s="69" t="s">
        <v>583</v>
      </c>
      <c r="B53" s="70"/>
      <c r="C53" s="71" t="str">
        <f>IFERROR(VLOOKUP(VENTAS4[[#This Row],[Code]],STOCK[],5,FALSE),"-")</f>
        <v>Bikini niñitas Sandía</v>
      </c>
    </row>
    <row r="54" spans="1:3" s="71" customFormat="1" ht="55" customHeight="1" x14ac:dyDescent="0.15">
      <c r="A54" s="69" t="s">
        <v>584</v>
      </c>
      <c r="B54" s="70"/>
      <c r="C54" s="71" t="str">
        <f>IFERROR(VLOOKUP(VENTAS4[[#This Row],[Code]],STOCK[],5,FALSE),"-")</f>
        <v>Traje de baño niñitas Pastel con diadema</v>
      </c>
    </row>
    <row r="55" spans="1:3" s="71" customFormat="1" ht="55" customHeight="1" x14ac:dyDescent="0.15">
      <c r="A55" s="69" t="s">
        <v>585</v>
      </c>
      <c r="B55" s="70"/>
      <c r="C55" s="71" t="str">
        <f>IFERROR(VLOOKUP(VENTAS4[[#This Row],[Code]],STOCK[],5,FALSE),"-")</f>
        <v>Bikini niñitas unicornio con Diadema</v>
      </c>
    </row>
    <row r="56" spans="1:3" s="71" customFormat="1" ht="55" customHeight="1" x14ac:dyDescent="0.15">
      <c r="A56" s="69" t="s">
        <v>586</v>
      </c>
      <c r="B56" s="70"/>
      <c r="C56" s="71" t="str">
        <f>IFERROR(VLOOKUP(VENTAS4[[#This Row],[Code]],STOCK[],5,FALSE),"-")</f>
        <v>Jean Boyfriend con rotos</v>
      </c>
    </row>
    <row r="57" spans="1:3" s="71" customFormat="1" ht="55" customHeight="1" x14ac:dyDescent="0.15">
      <c r="A57" s="69" t="s">
        <v>587</v>
      </c>
      <c r="B57" s="70"/>
      <c r="C57" s="71" t="str">
        <f>IFERROR(VLOOKUP(VENTAS4[[#This Row],[Code]],STOCK[],5,FALSE),"-")</f>
        <v>Jeans de pierna recta desgarro</v>
      </c>
    </row>
    <row r="58" spans="1:3" s="71" customFormat="1" ht="55" customHeight="1" x14ac:dyDescent="0.15">
      <c r="A58" s="69" t="s">
        <v>588</v>
      </c>
      <c r="B58" s="70"/>
      <c r="C58" s="71" t="str">
        <f>IFERROR(VLOOKUP(VENTAS4[[#This Row],[Code]],STOCK[],5,FALSE),"-")</f>
        <v>Jeans de pierna recta desgarro</v>
      </c>
    </row>
    <row r="59" spans="1:3" s="71" customFormat="1" ht="55" customHeight="1" x14ac:dyDescent="0.15">
      <c r="A59" s="69" t="s">
        <v>47</v>
      </c>
      <c r="B59" s="70"/>
      <c r="C59" s="71" t="str">
        <f>IFERROR(VLOOKUP(VENTAS4[[#This Row],[Code]],STOCK[],5,FALSE),"-")</f>
        <v>Jeans de pierna recta desgarro</v>
      </c>
    </row>
    <row r="60" spans="1:3" s="71" customFormat="1" ht="55" customHeight="1" x14ac:dyDescent="0.15">
      <c r="A60" s="69" t="s">
        <v>589</v>
      </c>
      <c r="B60" s="70"/>
      <c r="C60" s="71" t="str">
        <f>IFERROR(VLOOKUP(VENTAS4[[#This Row],[Code]],STOCK[],5,FALSE),"-")</f>
        <v>Bañador con estampado floral</v>
      </c>
    </row>
    <row r="61" spans="1:3" s="71" customFormat="1" ht="55" customHeight="1" x14ac:dyDescent="0.15">
      <c r="A61" s="69" t="s">
        <v>590</v>
      </c>
      <c r="B61" s="70"/>
      <c r="C61" s="71" t="str">
        <f>IFERROR(VLOOKUP(VENTAS4[[#This Row],[Code]],STOCK[],5,FALSE),"-")</f>
        <v>Bikini niñita Arcoíris</v>
      </c>
    </row>
    <row r="62" spans="1:3" s="71" customFormat="1" ht="55" customHeight="1" x14ac:dyDescent="0.15">
      <c r="A62" s="69" t="s">
        <v>591</v>
      </c>
      <c r="B62" s="70"/>
      <c r="C62" s="71" t="str">
        <f>IFERROR(VLOOKUP(VENTAS4[[#This Row],[Code]],STOCK[],5,FALSE),"-")</f>
        <v>Bañador una pieza con adorno de mariposas</v>
      </c>
    </row>
    <row r="63" spans="1:3" s="71" customFormat="1" ht="55" customHeight="1" x14ac:dyDescent="0.15">
      <c r="A63" s="69" t="s">
        <v>592</v>
      </c>
      <c r="B63" s="70"/>
      <c r="C63" s="71" t="str">
        <f>IFERROR(VLOOKUP(VENTAS4[[#This Row],[Code]],STOCK[],5,FALSE),"-")</f>
        <v>Traje de baño niñitas malla protectora</v>
      </c>
    </row>
    <row r="64" spans="1:3" s="71" customFormat="1" ht="55" customHeight="1" x14ac:dyDescent="0.15">
      <c r="A64" s="69" t="s">
        <v>48</v>
      </c>
      <c r="B64" s="70"/>
      <c r="C64" s="71" t="str">
        <f>IFERROR(VLOOKUP(VENTAS4[[#This Row],[Code]],STOCK[],5,FALSE),"-")</f>
        <v>Vestido de manga farol con cordón delantero</v>
      </c>
    </row>
    <row r="65" spans="1:3" s="71" customFormat="1" ht="55" customHeight="1" x14ac:dyDescent="0.15">
      <c r="A65" s="69" t="s">
        <v>593</v>
      </c>
      <c r="B65" s="70"/>
      <c r="C65" s="71" t="str">
        <f>IFERROR(VLOOKUP(VENTAS4[[#This Row],[Code]],STOCK[],5,FALSE),"-")</f>
        <v>Vestido con estampado floral con abertura alta</v>
      </c>
    </row>
    <row r="66" spans="1:3" s="71" customFormat="1" ht="55" customHeight="1" x14ac:dyDescent="0.15">
      <c r="A66" s="69" t="s">
        <v>49</v>
      </c>
      <c r="B66" s="70"/>
      <c r="C66" s="71" t="str">
        <f>IFERROR(VLOOKUP(VENTAS4[[#This Row],[Code]],STOCK[],5,FALSE),"-")</f>
        <v>Vestido floral de cuello cuadrado</v>
      </c>
    </row>
    <row r="67" spans="1:3" s="71" customFormat="1" ht="55" customHeight="1" x14ac:dyDescent="0.15">
      <c r="A67" s="69" t="s">
        <v>51</v>
      </c>
      <c r="B67" s="70"/>
      <c r="C67" s="71" t="str">
        <f>IFERROR(VLOOKUP(VENTAS4[[#This Row],[Code]],STOCK[],5,FALSE),"-")</f>
        <v>Camiseta unicolor de malla</v>
      </c>
    </row>
    <row r="68" spans="1:3" s="71" customFormat="1" ht="55" customHeight="1" x14ac:dyDescent="0.15">
      <c r="A68" s="69" t="s">
        <v>594</v>
      </c>
      <c r="B68" s="70"/>
      <c r="C68" s="71" t="str">
        <f>IFERROR(VLOOKUP(VENTAS4[[#This Row],[Code]],STOCK[],5,FALSE),"-")</f>
        <v xml:space="preserve">Vestido cruzado con abertura con nudo delantero </v>
      </c>
    </row>
    <row r="69" spans="1:3" s="71" customFormat="1" ht="55" customHeight="1" x14ac:dyDescent="0.15">
      <c r="A69" s="69" t="s">
        <v>595</v>
      </c>
      <c r="B69" s="70"/>
      <c r="C69" s="71" t="str">
        <f>IFERROR(VLOOKUP(VENTAS4[[#This Row],[Code]],STOCK[],5,FALSE),"-")</f>
        <v>Vestido cruzado con abertura con nudo delantero</v>
      </c>
    </row>
    <row r="70" spans="1:3" s="71" customFormat="1" ht="55" customHeight="1" x14ac:dyDescent="0.15">
      <c r="A70" s="69" t="s">
        <v>596</v>
      </c>
      <c r="B70" s="70"/>
      <c r="C70" s="71" t="str">
        <f>IFERROR(VLOOKUP(VENTAS4[[#This Row],[Code]],STOCK[],5,FALSE),"-")</f>
        <v>Top de manga farol con abertura en espalda</v>
      </c>
    </row>
    <row r="71" spans="1:3" s="71" customFormat="1" ht="55" customHeight="1" x14ac:dyDescent="0.15">
      <c r="A71" s="69" t="s">
        <v>597</v>
      </c>
      <c r="B71" s="70"/>
      <c r="C71" s="71" t="str">
        <f>IFERROR(VLOOKUP(VENTAS4[[#This Row],[Code]],STOCK[],5,FALSE),"-")</f>
        <v>Top de manga farol con abertura en espalda</v>
      </c>
    </row>
    <row r="72" spans="1:3" s="71" customFormat="1" ht="55" customHeight="1" x14ac:dyDescent="0.15">
      <c r="A72" s="69" t="s">
        <v>52</v>
      </c>
      <c r="B72" s="70"/>
      <c r="C72" s="71" t="str">
        <f>IFERROR(VLOOKUP(VENTAS4[[#This Row],[Code]],STOCK[],5,FALSE),"-")</f>
        <v>Top de manga farol con abertura en espald</v>
      </c>
    </row>
    <row r="73" spans="1:3" s="71" customFormat="1" ht="55" customHeight="1" x14ac:dyDescent="0.15">
      <c r="A73" s="69" t="s">
        <v>598</v>
      </c>
      <c r="B73" s="70"/>
      <c r="C73" s="71" t="str">
        <f>IFERROR(VLOOKUP(VENTAS4[[#This Row],[Code]],STOCK[],5,FALSE),"-")</f>
        <v>Blusa espalda cruzada color rosa</v>
      </c>
    </row>
    <row r="74" spans="1:3" s="71" customFormat="1" ht="55" customHeight="1" x14ac:dyDescent="0.15">
      <c r="A74" s="69" t="s">
        <v>599</v>
      </c>
      <c r="B74" s="70"/>
      <c r="C74" s="71" t="str">
        <f>IFERROR(VLOOKUP(VENTAS4[[#This Row],[Code]],STOCK[],5,FALSE),"-")</f>
        <v xml:space="preserve"> Top de espalda cruzada</v>
      </c>
    </row>
    <row r="75" spans="1:3" s="71" customFormat="1" ht="55" customHeight="1" x14ac:dyDescent="0.15">
      <c r="A75" s="69" t="s">
        <v>53</v>
      </c>
      <c r="B75" s="70"/>
      <c r="C75" s="71" t="str">
        <f>IFERROR(VLOOKUP(VENTAS4[[#This Row],[Code]],STOCK[],5,FALSE),"-")</f>
        <v>Pantalones de pierna ancha de talle alto con abertura</v>
      </c>
    </row>
    <row r="76" spans="1:3" s="71" customFormat="1" ht="55" customHeight="1" x14ac:dyDescent="0.15">
      <c r="A76" s="69" t="s">
        <v>600</v>
      </c>
      <c r="B76" s="70"/>
      <c r="C76" s="71" t="str">
        <f>IFERROR(VLOOKUP(VENTAS4[[#This Row],[Code]],STOCK[],5,FALSE),"-")</f>
        <v>Pantalones de pierna ancha de talle alto con abertura</v>
      </c>
    </row>
    <row r="77" spans="1:3" s="71" customFormat="1" ht="55" customHeight="1" x14ac:dyDescent="0.15">
      <c r="A77" s="69" t="s">
        <v>601</v>
      </c>
      <c r="B77" s="70"/>
      <c r="C77" s="71" t="str">
        <f>IFERROR(VLOOKUP(VENTAS4[[#This Row],[Code]],STOCK[],5,FALSE),"-")</f>
        <v>Pantalones de pierna ancha de talle alto con abertura</v>
      </c>
    </row>
    <row r="78" spans="1:3" s="71" customFormat="1" ht="55" customHeight="1" x14ac:dyDescent="0.15">
      <c r="A78" s="69" t="s">
        <v>602</v>
      </c>
      <c r="B78" s="70"/>
      <c r="C78" s="71" t="str">
        <f>IFERROR(VLOOKUP(VENTAS4[[#This Row],[Code]],STOCK[],5,FALSE),"-")</f>
        <v>Falda de trabajo entallada</v>
      </c>
    </row>
    <row r="79" spans="1:3" s="71" customFormat="1" ht="55" customHeight="1" x14ac:dyDescent="0.15">
      <c r="A79" s="69" t="s">
        <v>603</v>
      </c>
      <c r="B79" s="70"/>
      <c r="C79" s="71" t="str">
        <f>IFERROR(VLOOKUP(VENTAS4[[#This Row],[Code]],STOCK[],5,FALSE),"-")</f>
        <v>Falda de trabajo entallada</v>
      </c>
    </row>
    <row r="80" spans="1:3" s="71" customFormat="1" ht="55" customHeight="1" x14ac:dyDescent="0.15">
      <c r="A80" s="69" t="s">
        <v>50</v>
      </c>
      <c r="B80" s="70"/>
      <c r="C80" s="71" t="str">
        <f>IFERROR(VLOOKUP(VENTAS4[[#This Row],[Code]],STOCK[],5,FALSE),"-")</f>
        <v>Vestido ajustado de tirantes</v>
      </c>
    </row>
    <row r="81" spans="1:3" s="71" customFormat="1" ht="55" customHeight="1" x14ac:dyDescent="0.15">
      <c r="A81" s="69" t="s">
        <v>604</v>
      </c>
      <c r="B81" s="70"/>
      <c r="C81" s="71" t="str">
        <f>IFERROR(VLOOKUP(VENTAS4[[#This Row],[Code]],STOCK[],5,FALSE),"-")</f>
        <v>Vestido moca ajustado</v>
      </c>
    </row>
    <row r="82" spans="1:3" s="71" customFormat="1" ht="55" customHeight="1" x14ac:dyDescent="0.15">
      <c r="A82" s="69" t="s">
        <v>605</v>
      </c>
      <c r="B82" s="70"/>
      <c r="C82" s="71" t="str">
        <f>IFERROR(VLOOKUP(VENTAS4[[#This Row],[Code]],STOCK[],5,FALSE),"-")</f>
        <v>Vestido de satén ajustado de tirantes fruncido</v>
      </c>
    </row>
    <row r="83" spans="1:3" s="71" customFormat="1" ht="55" customHeight="1" x14ac:dyDescent="0.15">
      <c r="A83" s="69" t="s">
        <v>606</v>
      </c>
      <c r="B83" s="70"/>
      <c r="C83" s="71" t="str">
        <f>IFERROR(VLOOKUP(VENTAS4[[#This Row],[Code]],STOCK[],5,FALSE),"-")</f>
        <v>Maxi vestido de bajo floral</v>
      </c>
    </row>
    <row r="84" spans="1:3" s="71" customFormat="1" ht="55" customHeight="1" x14ac:dyDescent="0.15">
      <c r="A84" s="69" t="s">
        <v>607</v>
      </c>
      <c r="B84" s="70"/>
      <c r="C84" s="71" t="str">
        <f>IFERROR(VLOOKUP(VENTAS4[[#This Row],[Code]],STOCK[],5,FALSE),"-")</f>
        <v>Maxi vestido de bajo floral</v>
      </c>
    </row>
    <row r="85" spans="1:3" s="71" customFormat="1" ht="55" customHeight="1" x14ac:dyDescent="0.15">
      <c r="A85" s="69" t="s">
        <v>608</v>
      </c>
      <c r="B85" s="70"/>
      <c r="C85" s="71" t="str">
        <f>IFERROR(VLOOKUP(VENTAS4[[#This Row],[Code]],STOCK[],5,FALSE),"-")</f>
        <v>Maxi vestido con bajo floral</v>
      </c>
    </row>
    <row r="86" spans="1:3" s="71" customFormat="1" ht="55" customHeight="1" x14ac:dyDescent="0.15">
      <c r="A86" s="69" t="s">
        <v>609</v>
      </c>
      <c r="B86" s="70"/>
      <c r="C86" s="71" t="str">
        <f>IFERROR(VLOOKUP(VENTAS4[[#This Row],[Code]],STOCK[],5,FALSE),"-")</f>
        <v>Vestido de solapa y abertura</v>
      </c>
    </row>
    <row r="87" spans="1:3" s="71" customFormat="1" ht="55" customHeight="1" x14ac:dyDescent="0.15">
      <c r="A87" s="69" t="s">
        <v>610</v>
      </c>
      <c r="B87" s="70"/>
      <c r="C87" s="71" t="str">
        <f>IFERROR(VLOOKUP(VENTAS4[[#This Row],[Code]],STOCK[],5,FALSE),"-")</f>
        <v>Vestido de solapa y abertura</v>
      </c>
    </row>
    <row r="88" spans="1:3" s="71" customFormat="1" ht="55" customHeight="1" x14ac:dyDescent="0.15">
      <c r="A88" s="69" t="s">
        <v>611</v>
      </c>
      <c r="B88" s="70"/>
      <c r="C88" s="71" t="str">
        <f>IFERROR(VLOOKUP(VENTAS4[[#This Row],[Code]],STOCK[],5,FALSE),"-")</f>
        <v>Camisetaen contraste tejido canalé</v>
      </c>
    </row>
    <row r="89" spans="1:3" s="71" customFormat="1" ht="55" customHeight="1" x14ac:dyDescent="0.15">
      <c r="A89" s="69" t="s">
        <v>612</v>
      </c>
      <c r="B89" s="70"/>
      <c r="C89" s="71" t="str">
        <f>IFERROR(VLOOKUP(VENTAS4[[#This Row],[Code]],STOCK[],5,FALSE),"-")</f>
        <v>Vestido slip abertura de espalda abierta de cuello desbocado</v>
      </c>
    </row>
    <row r="90" spans="1:3" s="71" customFormat="1" ht="55" customHeight="1" x14ac:dyDescent="0.15">
      <c r="A90" s="69" t="s">
        <v>613</v>
      </c>
      <c r="B90" s="70"/>
      <c r="C90" s="71" t="str">
        <f>IFERROR(VLOOKUP(VENTAS4[[#This Row],[Code]],STOCK[],5,FALSE),"-")</f>
        <v>Vestido ajustado de tirantes con abertura</v>
      </c>
    </row>
    <row r="91" spans="1:3" s="71" customFormat="1" ht="55" customHeight="1" x14ac:dyDescent="0.15">
      <c r="A91" s="69" t="s">
        <v>614</v>
      </c>
      <c r="B91" s="70"/>
      <c r="C91" s="71" t="str">
        <f>IFERROR(VLOOKUP(VENTAS4[[#This Row],[Code]],STOCK[],5,FALSE),"-")</f>
        <v>Vestido de manga farol con cordón delantero</v>
      </c>
    </row>
    <row r="92" spans="1:3" s="71" customFormat="1" ht="55" customHeight="1" x14ac:dyDescent="0.15">
      <c r="A92" s="69" t="s">
        <v>615</v>
      </c>
      <c r="B92" s="70"/>
      <c r="C92" s="71" t="str">
        <f>IFERROR(VLOOKUP(VENTAS4[[#This Row],[Code]],STOCK[],5,FALSE),"-")</f>
        <v xml:space="preserve"> Pantalón ancho con cinturón</v>
      </c>
    </row>
    <row r="93" spans="1:3" s="71" customFormat="1" ht="55" customHeight="1" x14ac:dyDescent="0.15">
      <c r="A93" s="69" t="s">
        <v>616</v>
      </c>
      <c r="B93" s="70"/>
      <c r="C93" s="71" t="str">
        <f>IFERROR(VLOOKUP(VENTAS4[[#This Row],[Code]],STOCK[],5,FALSE),"-")</f>
        <v>Pantalón pierna ancha con cinturón</v>
      </c>
    </row>
    <row r="94" spans="1:3" s="71" customFormat="1" ht="55" customHeight="1" x14ac:dyDescent="0.15">
      <c r="A94" s="69" t="s">
        <v>55</v>
      </c>
      <c r="B94" s="70"/>
      <c r="C94" s="71" t="str">
        <f>IFERROR(VLOOKUP(VENTAS4[[#This Row],[Code]],STOCK[],5,FALSE),"-")</f>
        <v>Vestido Esmeralda Fruncido</v>
      </c>
    </row>
    <row r="95" spans="1:3" s="71" customFormat="1" ht="55" customHeight="1" x14ac:dyDescent="0.15">
      <c r="A95" s="69" t="s">
        <v>54</v>
      </c>
      <c r="B95" s="70"/>
      <c r="C95" s="71" t="str">
        <f>IFERROR(VLOOKUP(VENTAS4[[#This Row],[Code]],STOCK[],5,FALSE),"-")</f>
        <v>Top estampado de cuello con cordón</v>
      </c>
    </row>
    <row r="96" spans="1:3" s="71" customFormat="1" ht="55" customHeight="1" x14ac:dyDescent="0.15">
      <c r="A96" s="69" t="s">
        <v>617</v>
      </c>
      <c r="B96" s="70"/>
      <c r="C96" s="71" t="str">
        <f>IFERROR(VLOOKUP(VENTAS4[[#This Row],[Code]],STOCK[],5,FALSE),"-")</f>
        <v>Top de cuello con cordón de lunares</v>
      </c>
    </row>
    <row r="97" spans="1:3" s="71" customFormat="1" ht="55" customHeight="1" x14ac:dyDescent="0.15">
      <c r="A97" s="69" t="s">
        <v>56</v>
      </c>
      <c r="B97" s="70"/>
      <c r="C97" s="71" t="str">
        <f>IFERROR(VLOOKUP(VENTAS4[[#This Row],[Code]],STOCK[],5,FALSE),"-")</f>
        <v>Top de cuello con cordón de lunares</v>
      </c>
    </row>
    <row r="98" spans="1:3" s="71" customFormat="1" ht="55" customHeight="1" x14ac:dyDescent="0.15">
      <c r="A98" s="69" t="s">
        <v>618</v>
      </c>
      <c r="B98" s="70"/>
      <c r="C98" s="71" t="str">
        <f>IFERROR(VLOOKUP(VENTAS4[[#This Row],[Code]],STOCK[],5,FALSE),"-")</f>
        <v>Vestido tank tejido de canalé con cinturón</v>
      </c>
    </row>
    <row r="99" spans="1:3" s="71" customFormat="1" ht="55" customHeight="1" x14ac:dyDescent="0.15">
      <c r="A99" s="69" t="s">
        <v>619</v>
      </c>
      <c r="B99" s="70"/>
      <c r="C99" s="71" t="str">
        <f>IFERROR(VLOOKUP(VENTAS4[[#This Row],[Code]],STOCK[],5,FALSE),"-")</f>
        <v>Vestido tank tejido de canalé con cinturón</v>
      </c>
    </row>
    <row r="100" spans="1:3" s="71" customFormat="1" ht="55" customHeight="1" x14ac:dyDescent="0.15">
      <c r="A100" s="69" t="s">
        <v>620</v>
      </c>
      <c r="B100" s="70"/>
      <c r="C100" s="71" t="str">
        <f>IFERROR(VLOOKUP(VENTAS4[[#This Row],[Code]],STOCK[],5,FALSE),"-")</f>
        <v>Vestido de cuello cuadrado de espalda abierta</v>
      </c>
    </row>
    <row r="101" spans="1:3" s="71" customFormat="1" ht="55" customHeight="1" x14ac:dyDescent="0.15">
      <c r="A101" s="69" t="s">
        <v>57</v>
      </c>
      <c r="B101" s="70"/>
      <c r="C101" s="71" t="str">
        <f>IFERROR(VLOOKUP(VENTAS4[[#This Row],[Code]],STOCK[],5,FALSE),"-")</f>
        <v>Vestido de cuello cuadrado de espalda abierta</v>
      </c>
    </row>
    <row r="102" spans="1:3" s="71" customFormat="1" ht="55" customHeight="1" x14ac:dyDescent="0.15">
      <c r="A102" s="69" t="s">
        <v>621</v>
      </c>
      <c r="B102" s="70"/>
      <c r="C102" s="71" t="str">
        <f>IFERROR(VLOOKUP(VENTAS4[[#This Row],[Code]],STOCK[],5,FALSE),"-")</f>
        <v>Blusa de manga mariposa escote V</v>
      </c>
    </row>
    <row r="103" spans="1:3" s="71" customFormat="1" ht="55" customHeight="1" x14ac:dyDescent="0.15">
      <c r="A103" s="69" t="s">
        <v>622</v>
      </c>
      <c r="B103" s="70"/>
      <c r="C103" s="71" t="str">
        <f>IFERROR(VLOOKUP(VENTAS4[[#This Row],[Code]],STOCK[],5,FALSE),"-")</f>
        <v>Top de mangas anchas y lentejuelas amarillo</v>
      </c>
    </row>
    <row r="104" spans="1:3" s="71" customFormat="1" ht="55" customHeight="1" x14ac:dyDescent="0.15">
      <c r="A104" s="69" t="s">
        <v>623</v>
      </c>
      <c r="B104" s="70"/>
      <c r="C104" s="71" t="str">
        <f>IFERROR(VLOOKUP(VENTAS4[[#This Row],[Code]],STOCK[],5,FALSE),"-")</f>
        <v>Vestido con abertura con botón floral de margarita</v>
      </c>
    </row>
    <row r="105" spans="1:3" s="71" customFormat="1" ht="55" customHeight="1" x14ac:dyDescent="0.15">
      <c r="A105" s="69" t="s">
        <v>624</v>
      </c>
      <c r="B105" s="70"/>
      <c r="C105" s="71" t="str">
        <f>IFERROR(VLOOKUP(VENTAS4[[#This Row],[Code]],STOCK[],5,FALSE),"-")</f>
        <v>Vestido flor y botones</v>
      </c>
    </row>
    <row r="106" spans="1:3" s="71" customFormat="1" ht="55" customHeight="1" x14ac:dyDescent="0.15">
      <c r="A106" s="69" t="s">
        <v>625</v>
      </c>
      <c r="B106" s="70"/>
      <c r="C106" s="71" t="str">
        <f>IFERROR(VLOOKUP(VENTAS4[[#This Row],[Code]],STOCK[],5,FALSE),"-")</f>
        <v>Vestido con abertura con botón floral de margarita</v>
      </c>
    </row>
    <row r="107" spans="1:3" s="71" customFormat="1" ht="55" customHeight="1" x14ac:dyDescent="0.15">
      <c r="A107" s="69" t="s">
        <v>626</v>
      </c>
      <c r="B107" s="70"/>
      <c r="C107" s="71" t="str">
        <f>IFERROR(VLOOKUP(VENTAS4[[#This Row],[Code]],STOCK[],5,FALSE),"-")</f>
        <v>Blusa espalda cruzada blanca</v>
      </c>
    </row>
    <row r="108" spans="1:3" s="71" customFormat="1" ht="55" customHeight="1" x14ac:dyDescent="0.15">
      <c r="A108" s="69" t="s">
        <v>627</v>
      </c>
      <c r="B108" s="70"/>
      <c r="C108" s="71" t="str">
        <f>IFERROR(VLOOKUP(VENTAS4[[#This Row],[Code]],STOCK[],5,FALSE),"-")</f>
        <v>Top de espalda cruzada</v>
      </c>
    </row>
    <row r="109" spans="1:3" s="71" customFormat="1" ht="55" customHeight="1" x14ac:dyDescent="0.15">
      <c r="A109" s="69" t="s">
        <v>628</v>
      </c>
      <c r="B109" s="70"/>
      <c r="C109" s="71" t="str">
        <f>IFERROR(VLOOKUP(VENTAS4[[#This Row],[Code]],STOCK[],5,FALSE),"-")</f>
        <v>Top unicolor de hombros con almohadilla</v>
      </c>
    </row>
    <row r="110" spans="1:3" s="71" customFormat="1" ht="55" customHeight="1" x14ac:dyDescent="0.15">
      <c r="A110" s="69" t="s">
        <v>629</v>
      </c>
      <c r="B110" s="70"/>
      <c r="C110" s="71" t="str">
        <f>IFERROR(VLOOKUP(VENTAS4[[#This Row],[Code]],STOCK[],5,FALSE),"-")</f>
        <v>Blusas Botón Floral Casual</v>
      </c>
    </row>
    <row r="111" spans="1:3" s="71" customFormat="1" ht="55" customHeight="1" x14ac:dyDescent="0.15">
      <c r="A111" s="69" t="s">
        <v>630</v>
      </c>
      <c r="B111" s="70"/>
      <c r="C111" s="71" t="str">
        <f>IFERROR(VLOOKUP(VENTAS4[[#This Row],[Code]],STOCK[],5,FALSE),"-")</f>
        <v>Blusas Botón Floral Casual</v>
      </c>
    </row>
    <row r="112" spans="1:3" s="71" customFormat="1" ht="55" customHeight="1" x14ac:dyDescent="0.15">
      <c r="A112" s="69" t="s">
        <v>631</v>
      </c>
      <c r="B112" s="70"/>
      <c r="C112" s="71" t="str">
        <f>IFERROR(VLOOKUP(VENTAS4[[#This Row],[Code]],STOCK[],5,FALSE),"-")</f>
        <v>Blusas Botón Floral Casual</v>
      </c>
    </row>
    <row r="113" spans="1:3" s="71" customFormat="1" ht="55" customHeight="1" x14ac:dyDescent="0.15">
      <c r="A113" s="69" t="s">
        <v>58</v>
      </c>
      <c r="B113" s="70"/>
      <c r="C113" s="71" t="str">
        <f>IFERROR(VLOOKUP(VENTAS4[[#This Row],[Code]],STOCK[],5,FALSE),"-")</f>
        <v>Vestido de  lunares de cintura con cordó</v>
      </c>
    </row>
    <row r="114" spans="1:3" s="71" customFormat="1" ht="55" customHeight="1" x14ac:dyDescent="0.15">
      <c r="A114" s="69" t="s">
        <v>632</v>
      </c>
      <c r="B114" s="70"/>
      <c r="C114" s="71" t="str">
        <f>IFERROR(VLOOKUP(VENTAS4[[#This Row],[Code]],STOCK[],5,FALSE),"-")</f>
        <v>Vestido Malla en contraste Lunares Elegante</v>
      </c>
    </row>
    <row r="115" spans="1:3" s="71" customFormat="1" ht="55" customHeight="1" x14ac:dyDescent="0.15">
      <c r="A115" s="69" t="s">
        <v>633</v>
      </c>
      <c r="B115" s="70"/>
      <c r="C115" s="71" t="str">
        <f>IFERROR(VLOOKUP(VENTAS4[[#This Row],[Code]],STOCK[],5,FALSE),"-")</f>
        <v>Vestido Malla en contraste Lunares Elegante</v>
      </c>
    </row>
    <row r="116" spans="1:3" s="71" customFormat="1" ht="55" customHeight="1" x14ac:dyDescent="0.15">
      <c r="A116" s="69" t="s">
        <v>634</v>
      </c>
      <c r="B116" s="70"/>
      <c r="C116" s="71" t="str">
        <f>IFERROR(VLOOKUP(VENTAS4[[#This Row],[Code]],STOCK[],5,FALSE),"-")</f>
        <v>Vestido playera oversize</v>
      </c>
    </row>
    <row r="117" spans="1:3" s="71" customFormat="1" ht="55" customHeight="1" x14ac:dyDescent="0.15">
      <c r="A117" s="69" t="s">
        <v>635</v>
      </c>
      <c r="B117" s="70"/>
      <c r="C117" s="71" t="str">
        <f>IFERROR(VLOOKUP(VENTAS4[[#This Row],[Code]],STOCK[],5,FALSE),"-")</f>
        <v>Vestido camiseta bajo con abertura</v>
      </c>
    </row>
    <row r="118" spans="1:3" s="71" customFormat="1" ht="55" customHeight="1" x14ac:dyDescent="0.15">
      <c r="A118" s="69" t="s">
        <v>636</v>
      </c>
      <c r="B118" s="70"/>
      <c r="C118" s="71" t="str">
        <f>IFERROR(VLOOKUP(VENTAS4[[#This Row],[Code]],STOCK[],5,FALSE),"-")</f>
        <v>Vestido playera oversize</v>
      </c>
    </row>
    <row r="119" spans="1:3" s="71" customFormat="1" ht="55" customHeight="1" x14ac:dyDescent="0.15">
      <c r="A119" s="69" t="s">
        <v>59</v>
      </c>
      <c r="B119" s="70"/>
      <c r="C119" s="71" t="str">
        <f>IFERROR(VLOOKUP(VENTAS4[[#This Row],[Code]],STOCK[],5,FALSE),"-")</f>
        <v>Vestido camiseta bajo con abertura</v>
      </c>
    </row>
    <row r="120" spans="1:3" s="71" customFormat="1" ht="55" customHeight="1" x14ac:dyDescent="0.15">
      <c r="A120" s="69" t="s">
        <v>637</v>
      </c>
      <c r="B120" s="70"/>
      <c r="C120" s="71" t="str">
        <f>IFERROR(VLOOKUP(VENTAS4[[#This Row],[Code]],STOCK[],5,FALSE),"-")</f>
        <v>Falda larga viniletto</v>
      </c>
    </row>
    <row r="121" spans="1:3" s="71" customFormat="1" ht="55" customHeight="1" x14ac:dyDescent="0.15">
      <c r="A121" s="69" t="s">
        <v>638</v>
      </c>
      <c r="B121" s="70"/>
      <c r="C121" s="71" t="str">
        <f>IFERROR(VLOOKUP(VENTAS4[[#This Row],[Code]],STOCK[],5,FALSE),"-")</f>
        <v>Top de cuello V media manga</v>
      </c>
    </row>
    <row r="122" spans="1:3" s="71" customFormat="1" ht="55" customHeight="1" x14ac:dyDescent="0.15">
      <c r="A122" s="69" t="s">
        <v>639</v>
      </c>
      <c r="B122" s="70"/>
      <c r="C122" s="71" t="str">
        <f>IFERROR(VLOOKUP(VENTAS4[[#This Row],[Code]],STOCK[],5,FALSE),"-")</f>
        <v>Conjunto cuadros</v>
      </c>
    </row>
    <row r="123" spans="1:3" s="71" customFormat="1" ht="55" customHeight="1" x14ac:dyDescent="0.15">
      <c r="A123" s="69" t="s">
        <v>640</v>
      </c>
      <c r="B123" s="70"/>
      <c r="C123" s="71" t="str">
        <f>IFERROR(VLOOKUP(VENTAS4[[#This Row],[Code]],STOCK[],5,FALSE),"-")</f>
        <v>Vestido lápiz de manga con malla fina</v>
      </c>
    </row>
    <row r="124" spans="1:3" s="71" customFormat="1" ht="55" customHeight="1" x14ac:dyDescent="0.15">
      <c r="A124" s="69" t="s">
        <v>18</v>
      </c>
      <c r="B124" s="70"/>
      <c r="C124" s="71" t="str">
        <f>IFERROR(VLOOKUP(VENTAS4[[#This Row],[Code]],STOCK[],5,FALSE),"-")</f>
        <v>Conjunto de cuello profundo con girante delantero con falda</v>
      </c>
    </row>
    <row r="125" spans="1:3" s="71" customFormat="1" ht="55" customHeight="1" x14ac:dyDescent="0.15">
      <c r="A125" s="69" t="s">
        <v>19</v>
      </c>
      <c r="B125" s="70"/>
      <c r="C125" s="71" t="str">
        <f>IFERROR(VLOOKUP(VENTAS4[[#This Row],[Code]],STOCK[],5,FALSE),"-")</f>
        <v>Conjunto de cuello profundo con girante delantero con falda</v>
      </c>
    </row>
    <row r="126" spans="1:3" s="71" customFormat="1" ht="55" customHeight="1" x14ac:dyDescent="0.15">
      <c r="A126" s="69" t="s">
        <v>641</v>
      </c>
      <c r="B126" s="70"/>
      <c r="C126" s="71" t="str">
        <f>IFERROR(VLOOKUP(VENTAS4[[#This Row],[Code]],STOCK[],5,FALSE),"-")</f>
        <v xml:space="preserve"> Conjunto elegante acanalado </v>
      </c>
    </row>
    <row r="127" spans="1:3" s="71" customFormat="1" ht="55" customHeight="1" x14ac:dyDescent="0.15">
      <c r="A127" s="69" t="s">
        <v>642</v>
      </c>
      <c r="B127" s="70"/>
      <c r="C127" s="71" t="str">
        <f>IFERROR(VLOOKUP(VENTAS4[[#This Row],[Code]],STOCK[],5,FALSE),"-")</f>
        <v>Blusa geométrica</v>
      </c>
    </row>
    <row r="128" spans="1:3" s="71" customFormat="1" ht="55" customHeight="1" x14ac:dyDescent="0.15">
      <c r="A128" s="69" t="s">
        <v>643</v>
      </c>
      <c r="B128" s="70"/>
      <c r="C128" s="71" t="str">
        <f>IFERROR(VLOOKUP(VENTAS4[[#This Row],[Code]],STOCK[],5,FALSE),"-")</f>
        <v>Conjunto falda y blusa</v>
      </c>
    </row>
    <row r="129" spans="1:3" s="71" customFormat="1" ht="55" customHeight="1" x14ac:dyDescent="0.15">
      <c r="A129" s="69" t="s">
        <v>644</v>
      </c>
      <c r="B129" s="70"/>
      <c r="C129" s="71" t="str">
        <f>IFERROR(VLOOKUP(VENTAS4[[#This Row],[Code]],STOCK[],5,FALSE),"-")</f>
        <v>Jumpsuit palazzo con lazo delantero</v>
      </c>
    </row>
    <row r="130" spans="1:3" s="71" customFormat="1" ht="55" customHeight="1" x14ac:dyDescent="0.15">
      <c r="A130" s="69" t="s">
        <v>645</v>
      </c>
      <c r="B130" s="70"/>
      <c r="C130" s="71" t="str">
        <f>IFERROR(VLOOKUP(VENTAS4[[#This Row],[Code]],STOCK[],5,FALSE),"-")</f>
        <v>Jumpsuit palazzo de tie dye</v>
      </c>
    </row>
    <row r="131" spans="1:3" s="71" customFormat="1" ht="55" customHeight="1" x14ac:dyDescent="0.15">
      <c r="A131" s="69" t="s">
        <v>1125</v>
      </c>
      <c r="B131" s="70"/>
      <c r="C131" s="71" t="str">
        <f>IFERROR(VLOOKUP(VENTAS4[[#This Row],[Code]],STOCK[],5,FALSE),"-")</f>
        <v>Jumpsuit palazzo de tie dye</v>
      </c>
    </row>
    <row r="132" spans="1:3" s="71" customFormat="1" ht="55" customHeight="1" x14ac:dyDescent="0.15">
      <c r="A132" s="69" t="s">
        <v>646</v>
      </c>
      <c r="B132" s="70"/>
      <c r="C132" s="71" t="str">
        <f>IFERROR(VLOOKUP(VENTAS4[[#This Row],[Code]],STOCK[],5,FALSE),"-")</f>
        <v>Conjunto short, camisa y top</v>
      </c>
    </row>
    <row r="133" spans="1:3" s="71" customFormat="1" ht="55" customHeight="1" x14ac:dyDescent="0.15">
      <c r="A133" s="69" t="s">
        <v>647</v>
      </c>
      <c r="B133" s="70"/>
      <c r="C133" s="71" t="str">
        <f>IFERROR(VLOOKUP(VENTAS4[[#This Row],[Code]],STOCK[],5,FALSE),"-")</f>
        <v>Conjunto short, camisa y top</v>
      </c>
    </row>
    <row r="134" spans="1:3" s="71" customFormat="1" ht="55" customHeight="1" x14ac:dyDescent="0.15">
      <c r="A134" s="69" t="s">
        <v>648</v>
      </c>
      <c r="B134" s="70"/>
      <c r="C134" s="71" t="str">
        <f>IFERROR(VLOOKUP(VENTAS4[[#This Row],[Code]],STOCK[],5,FALSE),"-")</f>
        <v>Conjunto de top y pantalón</v>
      </c>
    </row>
    <row r="135" spans="1:3" s="71" customFormat="1" ht="55" customHeight="1" x14ac:dyDescent="0.15">
      <c r="A135" s="69" t="s">
        <v>649</v>
      </c>
      <c r="B135" s="70"/>
      <c r="C135" s="71" t="str">
        <f>IFERROR(VLOOKUP(VENTAS4[[#This Row],[Code]],STOCK[],5,FALSE),"-")</f>
        <v>Vestido ajustado de titrantes finos</v>
      </c>
    </row>
    <row r="136" spans="1:3" s="71" customFormat="1" ht="55" customHeight="1" x14ac:dyDescent="0.15">
      <c r="A136" s="69" t="s">
        <v>650</v>
      </c>
      <c r="B136" s="70"/>
      <c r="C136" s="71" t="str">
        <f>IFERROR(VLOOKUP(VENTAS4[[#This Row],[Code]],STOCK[],5,FALSE),"-")</f>
        <v>Vestido ajustado de titrantes finos</v>
      </c>
    </row>
    <row r="137" spans="1:3" s="71" customFormat="1" ht="55" customHeight="1" x14ac:dyDescent="0.15">
      <c r="A137" s="69" t="s">
        <v>651</v>
      </c>
      <c r="B137" s="70"/>
      <c r="C137" s="71" t="str">
        <f>IFERROR(VLOOKUP(VENTAS4[[#This Row],[Code]],STOCK[],5,FALSE),"-")</f>
        <v>Vestido línea A elegante</v>
      </c>
    </row>
    <row r="138" spans="1:3" s="71" customFormat="1" ht="55" customHeight="1" x14ac:dyDescent="0.15">
      <c r="A138" s="69" t="s">
        <v>652</v>
      </c>
      <c r="B138" s="70"/>
      <c r="C138" s="72" t="str">
        <f>IFERROR(VLOOKUP(VENTAS4[[#This Row],[Code]],STOCK[],5,FALSE),"-")</f>
        <v>Vestido línea A elegante</v>
      </c>
    </row>
    <row r="139" spans="1:3" s="71" customFormat="1" ht="55" customHeight="1" x14ac:dyDescent="0.15">
      <c r="A139" s="69" t="s">
        <v>653</v>
      </c>
      <c r="B139" s="70"/>
      <c r="C139" s="72" t="str">
        <f>IFERROR(VLOOKUP(VENTAS4[[#This Row],[Code]],STOCK[],5,FALSE),"-")</f>
        <v>Conjunto Top y Falda con textura</v>
      </c>
    </row>
    <row r="140" spans="1:3" s="71" customFormat="1" ht="55" customHeight="1" x14ac:dyDescent="0.15">
      <c r="A140" s="69" t="s">
        <v>654</v>
      </c>
      <c r="B140" s="70"/>
      <c r="C140" s="72" t="str">
        <f>IFERROR(VLOOKUP(VENTAS4[[#This Row],[Code]],STOCK[],5,FALSE),"-")</f>
        <v>Conjuntot Top corto &amp; Pantalones</v>
      </c>
    </row>
    <row r="141" spans="1:3" s="71" customFormat="1" ht="55" customHeight="1" x14ac:dyDescent="0.15">
      <c r="A141" s="69" t="s">
        <v>189</v>
      </c>
      <c r="B141" s="70"/>
      <c r="C141" s="72" t="str">
        <f>IFERROR(VLOOKUP(VENTAS4[[#This Row],[Code]],STOCK[],5,FALSE),"-")</f>
        <v>Falda en mezclilla de talle alto con abertura</v>
      </c>
    </row>
    <row r="142" spans="1:3" s="71" customFormat="1" ht="55" customHeight="1" x14ac:dyDescent="0.15">
      <c r="A142" s="69" t="s">
        <v>655</v>
      </c>
      <c r="B142" s="70"/>
      <c r="C142" s="72" t="str">
        <f>IFERROR(VLOOKUP(VENTAS4[[#This Row],[Code]],STOCK[],5,FALSE),"-")</f>
        <v>Conjunto top corto y pantalones</v>
      </c>
    </row>
    <row r="143" spans="1:3" s="71" customFormat="1" ht="55" customHeight="1" x14ac:dyDescent="0.15">
      <c r="A143" s="69" t="s">
        <v>84</v>
      </c>
      <c r="B143" s="70"/>
      <c r="C143" s="72" t="str">
        <f>IFERROR(VLOOKUP(VENTAS4[[#This Row],[Code]],STOCK[],5,FALSE),"-")</f>
        <v>Vestido Tie-Dye Bohemio</v>
      </c>
    </row>
    <row r="144" spans="1:3" s="71" customFormat="1" ht="55" customHeight="1" x14ac:dyDescent="0.15">
      <c r="A144" s="69" t="s">
        <v>656</v>
      </c>
      <c r="B144" s="70"/>
      <c r="C144" s="72" t="str">
        <f>IFERROR(VLOOKUP(VENTAS4[[#This Row],[Code]],STOCK[],5,FALSE),"-")</f>
        <v>Vestido camisero con cinturón</v>
      </c>
    </row>
    <row r="145" spans="1:3" s="71" customFormat="1" ht="55" customHeight="1" x14ac:dyDescent="0.15">
      <c r="A145" s="69" t="s">
        <v>85</v>
      </c>
      <c r="B145" s="70"/>
      <c r="C145" s="72" t="str">
        <f>IFERROR(VLOOKUP(VENTAS4[[#This Row],[Code]],STOCK[],5,FALSE),"-")</f>
        <v>Vestido tubo con abertura de muslo con abertura</v>
      </c>
    </row>
    <row r="146" spans="1:3" s="71" customFormat="1" ht="55" customHeight="1" x14ac:dyDescent="0.15">
      <c r="A146" s="69" t="s">
        <v>657</v>
      </c>
      <c r="B146" s="70"/>
      <c r="C146" s="72" t="str">
        <f>IFERROR(VLOOKUP(VENTAS4[[#This Row],[Code]],STOCK[],5,FALSE),"-")</f>
        <v>Vestido ajustado con abertura</v>
      </c>
    </row>
    <row r="147" spans="1:3" s="71" customFormat="1" ht="55" customHeight="1" x14ac:dyDescent="0.15">
      <c r="A147" s="69" t="s">
        <v>658</v>
      </c>
      <c r="B147" s="70"/>
      <c r="C147" s="72" t="str">
        <f>IFERROR(VLOOKUP(VENTAS4[[#This Row],[Code]],STOCK[],5,FALSE),"-")</f>
        <v>Vestido floral con cinturón</v>
      </c>
    </row>
    <row r="148" spans="1:3" s="71" customFormat="1" ht="55" customHeight="1" x14ac:dyDescent="0.15">
      <c r="A148" s="69" t="s">
        <v>86</v>
      </c>
      <c r="B148" s="70"/>
      <c r="C148" s="72" t="str">
        <f>IFERROR(VLOOKUP(VENTAS4[[#This Row],[Code]],STOCK[],5,FALSE),"-")</f>
        <v xml:space="preserve">Vestido cruzado de lunares </v>
      </c>
    </row>
    <row r="149" spans="1:3" s="71" customFormat="1" ht="55" customHeight="1" x14ac:dyDescent="0.15">
      <c r="A149" s="69" t="s">
        <v>87</v>
      </c>
      <c r="B149" s="70"/>
      <c r="C149" s="72" t="str">
        <f>IFERROR(VLOOKUP(VENTAS4[[#This Row],[Code]],STOCK[],5,FALSE),"-")</f>
        <v xml:space="preserve">Vestido cruzado de lunares </v>
      </c>
    </row>
    <row r="150" spans="1:3" s="71" customFormat="1" ht="55" customHeight="1" x14ac:dyDescent="0.15">
      <c r="A150" s="69" t="s">
        <v>659</v>
      </c>
      <c r="B150" s="70"/>
      <c r="C150" s="72" t="str">
        <f>IFERROR(VLOOKUP(VENTAS4[[#This Row],[Code]],STOCK[],5,FALSE),"-")</f>
        <v>Vestido healter dama de honor</v>
      </c>
    </row>
    <row r="151" spans="1:3" s="71" customFormat="1" ht="55" customHeight="1" x14ac:dyDescent="0.15">
      <c r="A151" s="69" t="s">
        <v>660</v>
      </c>
      <c r="B151" s="70"/>
      <c r="C151" s="72" t="str">
        <f>IFERROR(VLOOKUP(VENTAS4[[#This Row],[Code]],STOCK[],5,FALSE),"-")</f>
        <v>Vestido healter dama de honor</v>
      </c>
    </row>
    <row r="152" spans="1:3" s="71" customFormat="1" ht="55" customHeight="1" x14ac:dyDescent="0.15">
      <c r="A152" s="69" t="s">
        <v>661</v>
      </c>
      <c r="B152" s="70"/>
      <c r="C152" s="72" t="str">
        <f>IFERROR(VLOOKUP(VENTAS4[[#This Row],[Code]],STOCK[],5,FALSE),"-")</f>
        <v>Vestido healter dama de honor</v>
      </c>
    </row>
    <row r="153" spans="1:3" s="71" customFormat="1" ht="55" customHeight="1" x14ac:dyDescent="0.15">
      <c r="A153" s="69" t="s">
        <v>662</v>
      </c>
      <c r="B153" s="70"/>
      <c r="C153" s="72" t="str">
        <f>IFERROR(VLOOKUP(VENTAS4[[#This Row],[Code]],STOCK[],5,FALSE),"-")</f>
        <v xml:space="preserve"> Body de encaje</v>
      </c>
    </row>
    <row r="154" spans="1:3" s="71" customFormat="1" ht="55" customHeight="1" x14ac:dyDescent="0.15">
      <c r="A154" s="69" t="s">
        <v>663</v>
      </c>
      <c r="B154" s="70"/>
      <c r="C154" s="72" t="str">
        <f>IFERROR(VLOOKUP(VENTAS4[[#This Row],[Code]],STOCK[],5,FALSE),"-")</f>
        <v>Vestido ajustado</v>
      </c>
    </row>
    <row r="155" spans="1:3" s="71" customFormat="1" ht="55" customHeight="1" x14ac:dyDescent="0.15">
      <c r="A155" s="69" t="s">
        <v>89</v>
      </c>
      <c r="B155" s="70"/>
      <c r="C155" s="72" t="str">
        <f>IFERROR(VLOOKUP(VENTAS4[[#This Row],[Code]],STOCK[],5,FALSE),"-")</f>
        <v>SHEIN Belle Vestido de dama de honor de hombros descubiertos fruncido cruzado de satén</v>
      </c>
    </row>
    <row r="156" spans="1:3" s="71" customFormat="1" ht="55" customHeight="1" x14ac:dyDescent="0.15">
      <c r="A156" s="69" t="s">
        <v>664</v>
      </c>
      <c r="B156" s="70"/>
      <c r="C156" s="72" t="str">
        <f>IFERROR(VLOOKUP(VENTAS4[[#This Row],[Code]],STOCK[],5,FALSE),"-")</f>
        <v>Vestido bajo cruzado de tie dye</v>
      </c>
    </row>
    <row r="157" spans="1:3" s="71" customFormat="1" ht="55" customHeight="1" x14ac:dyDescent="0.15">
      <c r="A157" s="69" t="s">
        <v>665</v>
      </c>
      <c r="B157" s="70"/>
      <c r="C157" s="72" t="str">
        <f>IFERROR(VLOOKUP(VENTAS4[[#This Row],[Code]],STOCK[],5,FALSE),"-")</f>
        <v>Pañuelo con estampado de paisley</v>
      </c>
    </row>
    <row r="158" spans="1:3" s="71" customFormat="1" ht="55" customHeight="1" x14ac:dyDescent="0.15">
      <c r="A158" s="69" t="s">
        <v>666</v>
      </c>
      <c r="B158" s="70"/>
      <c r="C158" s="72" t="str">
        <f>IFERROR(VLOOKUP(VENTAS4[[#This Row],[Code]],STOCK[],5,FALSE),"-")</f>
        <v>Vestido de espalda cruzada</v>
      </c>
    </row>
    <row r="159" spans="1:3" s="71" customFormat="1" ht="55" customHeight="1" x14ac:dyDescent="0.15">
      <c r="A159" s="69" t="s">
        <v>91</v>
      </c>
      <c r="B159" s="70"/>
      <c r="C159" s="72" t="str">
        <f>IFERROR(VLOOKUP(VENTAS4[[#This Row],[Code]],STOCK[],5,FALSE),"-")</f>
        <v>EMERY ROSE Vestido maxi floral con estampado de pañuelo de manga farol bajo con fruncido</v>
      </c>
    </row>
    <row r="160" spans="1:3" s="71" customFormat="1" ht="55" customHeight="1" x14ac:dyDescent="0.15">
      <c r="A160" s="69" t="s">
        <v>667</v>
      </c>
      <c r="B160" s="70"/>
      <c r="C160" s="72" t="str">
        <f>IFERROR(VLOOKUP(VENTAS4[[#This Row],[Code]],STOCK[],5,FALSE),"-")</f>
        <v>Vestido elegante de espalda corrida</v>
      </c>
    </row>
    <row r="161" spans="1:3" s="71" customFormat="1" ht="55" customHeight="1" x14ac:dyDescent="0.15">
      <c r="A161" s="69" t="s">
        <v>668</v>
      </c>
      <c r="B161" s="70"/>
      <c r="C161" s="72" t="str">
        <f>IFERROR(VLOOKUP(VENTAS4[[#This Row],[Code]],STOCK[],5,FALSE),"-")</f>
        <v xml:space="preserve">Pantalón tejido de rayas </v>
      </c>
    </row>
    <row r="162" spans="1:3" s="71" customFormat="1" ht="55" customHeight="1" x14ac:dyDescent="0.15">
      <c r="A162" s="69" t="s">
        <v>669</v>
      </c>
      <c r="B162" s="70"/>
      <c r="C162" s="72" t="str">
        <f>IFERROR(VLOOKUP(VENTAS4[[#This Row],[Code]],STOCK[],5,FALSE),"-")</f>
        <v xml:space="preserve">Pantalones tejido de rayas </v>
      </c>
    </row>
    <row r="163" spans="1:3" s="71" customFormat="1" ht="55" customHeight="1" x14ac:dyDescent="0.15">
      <c r="A163" s="69" t="s">
        <v>670</v>
      </c>
      <c r="B163" s="70"/>
      <c r="C163" s="72" t="str">
        <f>IFERROR(VLOOKUP(VENTAS4[[#This Row],[Code]],STOCK[],5,FALSE),"-")</f>
        <v>Vestido satinado elegante</v>
      </c>
    </row>
    <row r="164" spans="1:3" s="71" customFormat="1" ht="55" customHeight="1" x14ac:dyDescent="0.15">
      <c r="A164" s="69" t="s">
        <v>671</v>
      </c>
      <c r="B164" s="70"/>
      <c r="C164" s="72" t="str">
        <f>IFERROR(VLOOKUP(VENTAS4[[#This Row],[Code]],STOCK[],5,FALSE),"-")</f>
        <v>Vestido manga larga con cinturón</v>
      </c>
    </row>
    <row r="165" spans="1:3" s="71" customFormat="1" ht="55" customHeight="1" x14ac:dyDescent="0.15">
      <c r="A165" s="69" t="s">
        <v>92</v>
      </c>
      <c r="B165" s="70"/>
      <c r="C165" s="72" t="str">
        <f>IFERROR(VLOOKUP(VENTAS4[[#This Row],[Code]],STOCK[],5,FALSE),"-")</f>
        <v>Vestido de un hombro con nudo</v>
      </c>
    </row>
    <row r="166" spans="1:3" s="71" customFormat="1" ht="55" customHeight="1" x14ac:dyDescent="0.15">
      <c r="A166" s="69" t="s">
        <v>210</v>
      </c>
      <c r="B166" s="70"/>
      <c r="C166" s="72" t="str">
        <f>IFERROR(VLOOKUP(VENTAS4[[#This Row],[Code]],STOCK[],5,FALSE),"-")</f>
        <v>SHEIN Vestido niña ceremonia de tirantes bajo con malla con lazo grande_98CM</v>
      </c>
    </row>
    <row r="167" spans="1:3" s="71" customFormat="1" ht="55" customHeight="1" x14ac:dyDescent="0.15">
      <c r="A167" s="69" t="s">
        <v>97</v>
      </c>
      <c r="B167" s="70"/>
      <c r="C167" s="72" t="str">
        <f>IFERROR(VLOOKUP(VENTAS4[[#This Row],[Code]],STOCK[],5,FALSE),"-")</f>
        <v>SHEIN VCAY Vestido ajustado con estampado de corazón de confeti de hombros descubiertos ribete fruncido_S</v>
      </c>
    </row>
    <row r="168" spans="1:3" s="71" customFormat="1" ht="55" customHeight="1" x14ac:dyDescent="0.15">
      <c r="A168" s="69" t="s">
        <v>98</v>
      </c>
      <c r="B168" s="70"/>
      <c r="C168" s="72" t="str">
        <f>IFERROR(VLOOKUP(VENTAS4[[#This Row],[Code]],STOCK[],5,FALSE),"-")</f>
        <v>SHEIN Belle Vestido de dama de honor de hombros descubiertos fruncido cruzado_S</v>
      </c>
    </row>
    <row r="169" spans="1:3" s="71" customFormat="1" ht="55" customHeight="1" x14ac:dyDescent="0.15">
      <c r="A169" s="69" t="s">
        <v>99</v>
      </c>
      <c r="B169" s="70"/>
      <c r="C169" s="72" t="str">
        <f>IFERROR(VLOOKUP(VENTAS4[[#This Row],[Code]],STOCK[],5,FALSE),"-")</f>
        <v>SHEIN Felegant Vestido ajustado con estampado de leopardo_M</v>
      </c>
    </row>
    <row r="170" spans="1:3" s="71" customFormat="1" ht="55" customHeight="1" x14ac:dyDescent="0.15">
      <c r="A170" s="69" t="s">
        <v>100</v>
      </c>
      <c r="B170" s="70"/>
      <c r="C170" s="72" t="str">
        <f>IFERROR(VLOOKUP(VENTAS4[[#This Row],[Code]],STOCK[],5,FALSE),"-")</f>
        <v>Elegant Vestido ajustado con estampado de leopardo</v>
      </c>
    </row>
    <row r="171" spans="1:3" s="71" customFormat="1" ht="55" customHeight="1" x14ac:dyDescent="0.15">
      <c r="A171" s="69" t="s">
        <v>672</v>
      </c>
      <c r="B171" s="70"/>
      <c r="C171" s="72" t="str">
        <f>IFERROR(VLOOKUP(VENTAS4[[#This Row],[Code]],STOCK[],5,FALSE),"-")</f>
        <v xml:space="preserve">Vestido corto de puntos </v>
      </c>
    </row>
    <row r="172" spans="1:3" s="71" customFormat="1" ht="55" customHeight="1" x14ac:dyDescent="0.15">
      <c r="A172" s="69" t="s">
        <v>94</v>
      </c>
      <c r="B172" s="70"/>
      <c r="C172" s="72" t="str">
        <f>IFERROR(VLOOKUP(VENTAS4[[#This Row],[Code]],STOCK[],5,FALSE),"-")</f>
        <v>Cinturón con hebilla_Unitalla</v>
      </c>
    </row>
    <row r="173" spans="1:3" s="71" customFormat="1" ht="55" customHeight="1" x14ac:dyDescent="0.15">
      <c r="A173" s="69" t="s">
        <v>96</v>
      </c>
      <c r="B173" s="70"/>
      <c r="C173" s="72" t="str">
        <f>IFERROR(VLOOKUP(VENTAS4[[#This Row],[Code]],STOCK[],5,FALSE),"-")</f>
        <v>Bolsa cartera con manija_Negro</v>
      </c>
    </row>
    <row r="174" spans="1:3" s="71" customFormat="1" ht="55" customHeight="1" x14ac:dyDescent="0.15">
      <c r="A174" s="69" t="s">
        <v>93</v>
      </c>
      <c r="B174" s="70"/>
      <c r="C174" s="72" t="str">
        <f>IFERROR(VLOOKUP(VENTAS4[[#This Row],[Code]],STOCK[],5,FALSE),"-")</f>
        <v>Bolsa cartera con solapa con lagartija_Caqui</v>
      </c>
    </row>
    <row r="175" spans="1:3" s="71" customFormat="1" ht="55" customHeight="1" x14ac:dyDescent="0.15">
      <c r="A175" s="69" t="s">
        <v>673</v>
      </c>
      <c r="B175" s="70"/>
      <c r="C175" s="72" t="str">
        <f>IFERROR(VLOOKUP(VENTAS4[[#This Row],[Code]],STOCK[],5,FALSE),"-")</f>
        <v>Brocha para maquillaje</v>
      </c>
    </row>
    <row r="176" spans="1:3" s="71" customFormat="1" ht="55" customHeight="1" x14ac:dyDescent="0.15">
      <c r="A176" s="69" t="s">
        <v>169</v>
      </c>
      <c r="B176" s="70"/>
      <c r="C176" s="72" t="str">
        <f>IFERROR(VLOOKUP(VENTAS4[[#This Row],[Code]],STOCK[],5,FALSE),"-")</f>
        <v>Bolsa cartera de cocodrilo_Naranja Quemada</v>
      </c>
    </row>
    <row r="177" spans="1:3" s="71" customFormat="1" ht="55" customHeight="1" x14ac:dyDescent="0.15">
      <c r="A177" s="69" t="s">
        <v>674</v>
      </c>
      <c r="B177" s="70"/>
      <c r="C177" s="72" t="str">
        <f>IFERROR(VLOOKUP(VENTAS4[[#This Row],[Code]],STOCK[],5,FALSE),"-")</f>
        <v>Cinturones Casual</v>
      </c>
    </row>
    <row r="178" spans="1:3" s="71" customFormat="1" ht="55" customHeight="1" x14ac:dyDescent="0.15">
      <c r="A178" s="69" t="s">
        <v>132</v>
      </c>
      <c r="B178" s="70"/>
      <c r="C178" s="72" t="str">
        <f>IFERROR(VLOOKUP(VENTAS4[[#This Row],[Code]],STOCK[],5,FALSE),"-")</f>
        <v>EMERY ROSE Vestido Volante rígido Floral Sencillo_L</v>
      </c>
    </row>
    <row r="179" spans="1:3" s="71" customFormat="1" ht="55" customHeight="1" x14ac:dyDescent="0.15">
      <c r="A179" s="69" t="s">
        <v>675</v>
      </c>
      <c r="B179" s="70"/>
      <c r="C179" s="72" t="str">
        <f>IFERROR(VLOOKUP(VENTAS4[[#This Row],[Code]],STOCK[],5,FALSE),"-")</f>
        <v xml:space="preserve">Vestido Volante rígido Floral </v>
      </c>
    </row>
    <row r="180" spans="1:3" s="71" customFormat="1" ht="55" customHeight="1" x14ac:dyDescent="0.15">
      <c r="A180" s="69" t="s">
        <v>676</v>
      </c>
      <c r="B180" s="70"/>
      <c r="C180" s="72" t="str">
        <f>IFERROR(VLOOKUP(VENTAS4[[#This Row],[Code]],STOCK[],5,FALSE),"-")</f>
        <v>Vestido Floreado corte de sirena</v>
      </c>
    </row>
    <row r="181" spans="1:3" s="71" customFormat="1" ht="55" customHeight="1" x14ac:dyDescent="0.15">
      <c r="A181" s="69" t="s">
        <v>677</v>
      </c>
      <c r="B181" s="70"/>
      <c r="C181" s="72" t="str">
        <f>IFERROR(VLOOKUP(VENTAS4[[#This Row],[Code]],STOCK[],5,FALSE),"-")</f>
        <v>Vestido Bohemio</v>
      </c>
    </row>
    <row r="182" spans="1:3" s="71" customFormat="1" ht="55" customHeight="1" x14ac:dyDescent="0.15">
      <c r="A182" s="69" t="s">
        <v>678</v>
      </c>
      <c r="B182" s="70"/>
      <c r="C182" s="72" t="str">
        <f>IFERROR(VLOOKUP(VENTAS4[[#This Row],[Code]],STOCK[],5,FALSE),"-")</f>
        <v xml:space="preserve">Bañador una pieza de color combinado </v>
      </c>
    </row>
    <row r="183" spans="1:3" s="71" customFormat="1" ht="55" customHeight="1" x14ac:dyDescent="0.15">
      <c r="A183" s="69" t="s">
        <v>679</v>
      </c>
      <c r="B183" s="70"/>
      <c r="C183" s="72" t="str">
        <f>IFERROR(VLOOKUP(VENTAS4[[#This Row],[Code]],STOCK[],5,FALSE),"-")</f>
        <v xml:space="preserve">Bañador una pieza de color combinado </v>
      </c>
    </row>
    <row r="184" spans="1:3" s="71" customFormat="1" ht="55" customHeight="1" x14ac:dyDescent="0.15">
      <c r="A184" s="69" t="s">
        <v>680</v>
      </c>
      <c r="B184" s="70"/>
      <c r="C184" s="72" t="str">
        <f>IFERROR(VLOOKUP(VENTAS4[[#This Row],[Code]],STOCK[],5,FALSE),"-")</f>
        <v xml:space="preserve">Bañador una pieza de color combinado </v>
      </c>
    </row>
    <row r="185" spans="1:3" s="71" customFormat="1" ht="55" customHeight="1" x14ac:dyDescent="0.15">
      <c r="A185" s="69" t="s">
        <v>681</v>
      </c>
      <c r="B185" s="70"/>
      <c r="C185" s="72" t="str">
        <f>IFERROR(VLOOKUP(VENTAS4[[#This Row],[Code]],STOCK[],5,FALSE),"-")</f>
        <v>Bikini Floral</v>
      </c>
    </row>
    <row r="186" spans="1:3" s="71" customFormat="1" ht="55" customHeight="1" x14ac:dyDescent="0.15">
      <c r="A186" s="69" t="s">
        <v>682</v>
      </c>
      <c r="B186" s="70"/>
      <c r="C186" s="72" t="str">
        <f>IFERROR(VLOOKUP(VENTAS4[[#This Row],[Code]],STOCK[],5,FALSE),"-")</f>
        <v>Bikini Floral</v>
      </c>
    </row>
    <row r="187" spans="1:3" s="71" customFormat="1" ht="55" customHeight="1" x14ac:dyDescent="0.15">
      <c r="A187" s="69" t="s">
        <v>683</v>
      </c>
      <c r="B187" s="70"/>
      <c r="C187" s="72" t="str">
        <f>IFERROR(VLOOKUP(VENTAS4[[#This Row],[Code]],STOCK[],5,FALSE),"-")</f>
        <v>Bikini Floral</v>
      </c>
    </row>
    <row r="188" spans="1:3" s="71" customFormat="1" ht="55" customHeight="1" x14ac:dyDescent="0.15">
      <c r="A188" s="69" t="s">
        <v>193</v>
      </c>
      <c r="B188" s="70"/>
      <c r="C188" s="72" t="str">
        <f>IFERROR(VLOOKUP(VENTAS4[[#This Row],[Code]],STOCK[],5,FALSE),"-")</f>
        <v>Bañador bikini tropical con estampado de hoja de talle alto_L</v>
      </c>
    </row>
    <row r="189" spans="1:3" s="71" customFormat="1" ht="55" customHeight="1" x14ac:dyDescent="0.15">
      <c r="A189" s="69" t="s">
        <v>194</v>
      </c>
      <c r="B189" s="70"/>
      <c r="C189" s="72" t="str">
        <f>IFERROR(VLOOKUP(VENTAS4[[#This Row],[Code]],STOCK[],5,FALSE),"-")</f>
        <v>Bañador bikini tropical con estampado de hoja de talle alto_M</v>
      </c>
    </row>
    <row r="190" spans="1:3" s="71" customFormat="1" ht="55" customHeight="1" x14ac:dyDescent="0.15">
      <c r="A190" s="69" t="s">
        <v>684</v>
      </c>
      <c r="B190" s="70"/>
      <c r="C190" s="72" t="str">
        <f>IFERROR(VLOOKUP(VENTAS4[[#This Row],[Code]],STOCK[],5,FALSE),"-")</f>
        <v>Bikini tropical con estampado de hoja</v>
      </c>
    </row>
    <row r="191" spans="1:3" s="71" customFormat="1" ht="55" customHeight="1" x14ac:dyDescent="0.15">
      <c r="A191" s="69" t="s">
        <v>40</v>
      </c>
      <c r="B191" s="70"/>
      <c r="C191" s="72" t="str">
        <f>IFERROR(VLOOKUP(VENTAS4[[#This Row],[Code]],STOCK[],5,FALSE),"-")</f>
        <v>Bañador una pieza tropical_XL</v>
      </c>
    </row>
    <row r="192" spans="1:3" s="71" customFormat="1" ht="55" customHeight="1" x14ac:dyDescent="0.15">
      <c r="A192" s="69" t="s">
        <v>41</v>
      </c>
      <c r="B192" s="70"/>
      <c r="C192" s="72" t="str">
        <f>IFERROR(VLOOKUP(VENTAS4[[#This Row],[Code]],STOCK[],5,FALSE),"-")</f>
        <v>Bañador una pieza tropical_M</v>
      </c>
    </row>
    <row r="193" spans="1:3" s="71" customFormat="1" ht="55" customHeight="1" x14ac:dyDescent="0.15">
      <c r="A193" s="69" t="s">
        <v>42</v>
      </c>
      <c r="B193" s="70"/>
      <c r="C193" s="72" t="str">
        <f>IFERROR(VLOOKUP(VENTAS4[[#This Row],[Code]],STOCK[],5,FALSE),"-")</f>
        <v>Bañador una pieza tropical_L</v>
      </c>
    </row>
    <row r="194" spans="1:3" s="71" customFormat="1" ht="55" customHeight="1" x14ac:dyDescent="0.15">
      <c r="A194" s="69" t="s">
        <v>685</v>
      </c>
      <c r="B194" s="70"/>
      <c r="C194" s="72" t="str">
        <f>IFERROR(VLOOKUP(VENTAS4[[#This Row],[Code]],STOCK[],5,FALSE),"-")</f>
        <v xml:space="preserve">Mono Bohemiocon cinturón </v>
      </c>
    </row>
    <row r="195" spans="1:3" s="71" customFormat="1" ht="55" customHeight="1" x14ac:dyDescent="0.15">
      <c r="A195" s="69" t="s">
        <v>686</v>
      </c>
      <c r="B195" s="70"/>
      <c r="C195" s="72" t="str">
        <f>IFERROR(VLOOKUP(VENTAS4[[#This Row],[Code]],STOCK[],5,FALSE),"-")</f>
        <v xml:space="preserve">Mono Bohemio con cinturón </v>
      </c>
    </row>
    <row r="196" spans="1:3" s="71" customFormat="1" ht="55" customHeight="1" x14ac:dyDescent="0.15">
      <c r="A196" s="69" t="s">
        <v>133</v>
      </c>
      <c r="B196" s="70"/>
      <c r="C196" s="72" t="str">
        <f>IFERROR(VLOOKUP(VENTAS4[[#This Row],[Code]],STOCK[],5,FALSE),"-")</f>
        <v>Vestido con cordón de espalda cruzada</v>
      </c>
    </row>
    <row r="197" spans="1:3" s="71" customFormat="1" ht="55" customHeight="1" x14ac:dyDescent="0.15">
      <c r="A197" s="69" t="s">
        <v>687</v>
      </c>
      <c r="B197" s="70"/>
      <c r="C197" s="72" t="str">
        <f>IFERROR(VLOOKUP(VENTAS4[[#This Row],[Code]],STOCK[],5,FALSE),"-")</f>
        <v>Vestido con cordón de espalda cruzada</v>
      </c>
    </row>
    <row r="198" spans="1:3" s="71" customFormat="1" ht="55" customHeight="1" x14ac:dyDescent="0.15">
      <c r="A198" s="69" t="s">
        <v>135</v>
      </c>
      <c r="B198" s="70"/>
      <c r="C198" s="72" t="str">
        <f>IFERROR(VLOOKUP(VENTAS4[[#This Row],[Code]],STOCK[],5,FALSE),"-")</f>
        <v xml:space="preserve">Vestido con cordón de espalda abierta </v>
      </c>
    </row>
    <row r="199" spans="1:3" s="71" customFormat="1" ht="55" customHeight="1" x14ac:dyDescent="0.15">
      <c r="A199" s="69" t="s">
        <v>688</v>
      </c>
      <c r="B199" s="70"/>
      <c r="C199" s="72" t="str">
        <f>IFERROR(VLOOKUP(VENTAS4[[#This Row],[Code]],STOCK[],5,FALSE),"-")</f>
        <v xml:space="preserve">Camisa amplia multicolor </v>
      </c>
    </row>
    <row r="200" spans="1:3" s="71" customFormat="1" ht="55" customHeight="1" x14ac:dyDescent="0.15">
      <c r="A200" s="69" t="s">
        <v>689</v>
      </c>
      <c r="B200" s="70"/>
      <c r="C200" s="72" t="str">
        <f>IFERROR(VLOOKUP(VENTAS4[[#This Row],[Code]],STOCK[],5,FALSE),"-")</f>
        <v>Bañador bikini floral</v>
      </c>
    </row>
    <row r="201" spans="1:3" s="71" customFormat="1" ht="55" customHeight="1" x14ac:dyDescent="0.15">
      <c r="A201" s="69" t="s">
        <v>43</v>
      </c>
      <c r="B201" s="70"/>
      <c r="C201" s="72" t="str">
        <f>IFERROR(VLOOKUP(VENTAS4[[#This Row],[Code]],STOCK[],5,FALSE),"-")</f>
        <v>Bañador estampado de planta</v>
      </c>
    </row>
    <row r="202" spans="1:3" s="71" customFormat="1" ht="55" customHeight="1" x14ac:dyDescent="0.15">
      <c r="A202" s="69" t="s">
        <v>690</v>
      </c>
      <c r="B202" s="70"/>
      <c r="C202" s="72" t="str">
        <f>IFERROR(VLOOKUP(VENTAS4[[#This Row],[Code]],STOCK[],5,FALSE),"-")</f>
        <v>Blusa de cuello cisne</v>
      </c>
    </row>
    <row r="203" spans="1:3" s="71" customFormat="1" ht="55" customHeight="1" x14ac:dyDescent="0.15">
      <c r="A203" s="69" t="s">
        <v>691</v>
      </c>
      <c r="B203" s="70"/>
      <c r="C203" s="72" t="str">
        <f>IFERROR(VLOOKUP(VENTAS4[[#This Row],[Code]],STOCK[],5,FALSE),"-")</f>
        <v xml:space="preserve">Top corto de cuello cuadrado </v>
      </c>
    </row>
    <row r="204" spans="1:3" s="71" customFormat="1" ht="55" customHeight="1" x14ac:dyDescent="0.15">
      <c r="A204" s="69" t="s">
        <v>692</v>
      </c>
      <c r="B204" s="70"/>
      <c r="C204" s="72" t="str">
        <f>IFERROR(VLOOKUP(VENTAS4[[#This Row],[Code]],STOCK[],5,FALSE),"-")</f>
        <v>Vestido Amanecer</v>
      </c>
    </row>
    <row r="205" spans="1:3" s="71" customFormat="1" ht="55" customHeight="1" x14ac:dyDescent="0.15">
      <c r="A205" s="69" t="s">
        <v>693</v>
      </c>
      <c r="B205" s="70"/>
      <c r="C205" s="72" t="str">
        <f>IFERROR(VLOOKUP(VENTAS4[[#This Row],[Code]],STOCK[],5,FALSE),"-")</f>
        <v xml:space="preserve">Skort asimétrico floral </v>
      </c>
    </row>
    <row r="206" spans="1:3" s="71" customFormat="1" ht="55" customHeight="1" x14ac:dyDescent="0.15">
      <c r="A206" s="69" t="s">
        <v>44</v>
      </c>
      <c r="B206" s="70"/>
      <c r="C206" s="72" t="str">
        <f>IFERROR(VLOOKUP(VENTAS4[[#This Row],[Code]],STOCK[],5,FALSE),"-")</f>
        <v>Bañador estampado de planta</v>
      </c>
    </row>
    <row r="207" spans="1:3" s="71" customFormat="1" ht="55" customHeight="1" x14ac:dyDescent="0.15">
      <c r="A207" s="69" t="s">
        <v>694</v>
      </c>
      <c r="B207" s="70"/>
      <c r="C207" s="72" t="str">
        <f>IFERROR(VLOOKUP(VENTAS4[[#This Row],[Code]],STOCK[],5,FALSE),"-")</f>
        <v>Bañador estampado de planta</v>
      </c>
    </row>
    <row r="208" spans="1:3" s="71" customFormat="1" ht="55" customHeight="1" x14ac:dyDescent="0.15">
      <c r="A208" s="69" t="s">
        <v>45</v>
      </c>
      <c r="B208" s="70"/>
      <c r="C208" s="72" t="str">
        <f>IFERROR(VLOOKUP(VENTAS4[[#This Row],[Code]],STOCK[],5,FALSE),"-")</f>
        <v>Bañador estampado de planta</v>
      </c>
    </row>
    <row r="209" spans="1:3" s="71" customFormat="1" ht="55" customHeight="1" x14ac:dyDescent="0.15">
      <c r="A209" s="69" t="s">
        <v>695</v>
      </c>
      <c r="B209" s="70"/>
      <c r="C209" s="72" t="str">
        <f>IFERROR(VLOOKUP(VENTAS4[[#This Row],[Code]],STOCK[],5,FALSE),"-")</f>
        <v>Bañador bikini de manga raglán con cordón floral</v>
      </c>
    </row>
    <row r="210" spans="1:3" s="71" customFormat="1" ht="55" customHeight="1" x14ac:dyDescent="0.15">
      <c r="A210" s="69" t="s">
        <v>696</v>
      </c>
      <c r="B210" s="70"/>
      <c r="C210" s="72" t="str">
        <f>IFERROR(VLOOKUP(VENTAS4[[#This Row],[Code]],STOCK[],5,FALSE),"-")</f>
        <v>Bañador bikini de manga raglán con cordón floral</v>
      </c>
    </row>
    <row r="211" spans="1:3" s="71" customFormat="1" ht="55" customHeight="1" x14ac:dyDescent="0.15">
      <c r="A211" s="69" t="s">
        <v>697</v>
      </c>
      <c r="B211" s="70"/>
      <c r="C211" s="72" t="str">
        <f>IFERROR(VLOOKUP(VENTAS4[[#This Row],[Code]],STOCK[],5,FALSE),"-")</f>
        <v>Bikini de manga y short floreado</v>
      </c>
    </row>
    <row r="212" spans="1:3" s="71" customFormat="1" ht="55" customHeight="1" x14ac:dyDescent="0.15">
      <c r="A212" s="69" t="s">
        <v>698</v>
      </c>
      <c r="B212" s="70"/>
      <c r="C212" s="72" t="str">
        <f>IFERROR(VLOOKUP(VENTAS4[[#This Row],[Code]],STOCK[],5,FALSE),"-")</f>
        <v>Bolso pequeño guateado con perla artificial</v>
      </c>
    </row>
    <row r="213" spans="1:3" s="71" customFormat="1" ht="55" customHeight="1" x14ac:dyDescent="0.15">
      <c r="A213" s="69" t="s">
        <v>195</v>
      </c>
      <c r="B213" s="70"/>
      <c r="C213" s="72" t="str">
        <f>IFERROR(VLOOKUP(VENTAS4[[#This Row],[Code]],STOCK[],5,FALSE),"-")</f>
        <v>Bañador bikini con estampado tropical_M</v>
      </c>
    </row>
    <row r="214" spans="1:3" s="71" customFormat="1" ht="55" customHeight="1" x14ac:dyDescent="0.15">
      <c r="A214" s="69" t="s">
        <v>196</v>
      </c>
      <c r="B214" s="70"/>
      <c r="C214" s="72" t="str">
        <f>IFERROR(VLOOKUP(VENTAS4[[#This Row],[Code]],STOCK[],5,FALSE),"-")</f>
        <v>Bañador bikini con estampado tropical con nudo de talle alto_M</v>
      </c>
    </row>
    <row r="215" spans="1:3" s="71" customFormat="1" ht="55" customHeight="1" x14ac:dyDescent="0.15">
      <c r="A215" s="69" t="s">
        <v>699</v>
      </c>
      <c r="B215" s="70"/>
      <c r="C215" s="72" t="str">
        <f>IFERROR(VLOOKUP(VENTAS4[[#This Row],[Code]],STOCK[],5,FALSE),"-")</f>
        <v>Vestido cruzado de lunares</v>
      </c>
    </row>
    <row r="216" spans="1:3" s="71" customFormat="1" ht="55" customHeight="1" x14ac:dyDescent="0.15">
      <c r="A216" s="69" t="s">
        <v>700</v>
      </c>
      <c r="B216" s="70"/>
      <c r="C216" s="72" t="str">
        <f>IFERROR(VLOOKUP(VENTAS4[[#This Row],[Code]],STOCK[],5,FALSE),"-")</f>
        <v>Vestido escote de corazón</v>
      </c>
    </row>
    <row r="217" spans="1:3" s="71" customFormat="1" ht="55" customHeight="1" x14ac:dyDescent="0.15">
      <c r="A217" s="69" t="s">
        <v>701</v>
      </c>
      <c r="B217" s="70"/>
      <c r="C217" s="72" t="str">
        <f>IFERROR(VLOOKUP(VENTAS4[[#This Row],[Code]],STOCK[],5,FALSE),"-")</f>
        <v>Vestido escote de corazón</v>
      </c>
    </row>
    <row r="218" spans="1:3" s="71" customFormat="1" ht="55" customHeight="1" x14ac:dyDescent="0.15">
      <c r="A218" s="69" t="s">
        <v>702</v>
      </c>
      <c r="B218" s="70"/>
      <c r="C218" s="72" t="str">
        <f>IFERROR(VLOOKUP(VENTAS4[[#This Row],[Code]],STOCK[],5,FALSE),"-")</f>
        <v>Vestido plisado</v>
      </c>
    </row>
    <row r="219" spans="1:3" s="71" customFormat="1" ht="55" customHeight="1" x14ac:dyDescent="0.15">
      <c r="A219" s="69" t="s">
        <v>703</v>
      </c>
      <c r="B219" s="70"/>
      <c r="C219" s="72" t="str">
        <f>IFERROR(VLOOKUP(VENTAS4[[#This Row],[Code]],STOCK[],5,FALSE),"-")</f>
        <v>Vestido plisado</v>
      </c>
    </row>
    <row r="220" spans="1:3" s="71" customFormat="1" ht="55" customHeight="1" x14ac:dyDescent="0.15">
      <c r="A220" s="69" t="s">
        <v>136</v>
      </c>
      <c r="B220" s="70"/>
      <c r="C220" s="72" t="str">
        <f>IFERROR(VLOOKUP(VENTAS4[[#This Row],[Code]],STOCK[],5,FALSE),"-")</f>
        <v>SHEIN Vestido de hombros descubiertos con botón falso de cintura fruncido de manga farol_S</v>
      </c>
    </row>
    <row r="221" spans="1:3" s="71" customFormat="1" ht="55" customHeight="1" x14ac:dyDescent="0.15">
      <c r="A221" s="69" t="s">
        <v>197</v>
      </c>
      <c r="B221" s="70"/>
      <c r="C221" s="72" t="str">
        <f>IFERROR(VLOOKUP(VENTAS4[[#This Row],[Code]],STOCK[],5,FALSE),"-")</f>
        <v>Bañador bikini push up de cuadros girante_M</v>
      </c>
    </row>
    <row r="222" spans="1:3" s="71" customFormat="1" ht="55" customHeight="1" x14ac:dyDescent="0.15">
      <c r="A222" s="69" t="s">
        <v>704</v>
      </c>
      <c r="B222" s="70"/>
      <c r="C222" s="72" t="str">
        <f>IFERROR(VLOOKUP(VENTAS4[[#This Row],[Code]],STOCK[],5,FALSE),"-")</f>
        <v>Vestido asimétrico</v>
      </c>
    </row>
    <row r="223" spans="1:3" s="71" customFormat="1" ht="55" customHeight="1" x14ac:dyDescent="0.15">
      <c r="A223" s="69" t="s">
        <v>705</v>
      </c>
      <c r="B223" s="70"/>
      <c r="C223" s="72" t="str">
        <f>IFERROR(VLOOKUP(VENTAS4[[#This Row],[Code]],STOCK[],5,FALSE),"-")</f>
        <v xml:space="preserve">Bolsa cuadrada mini geométrico </v>
      </c>
    </row>
    <row r="224" spans="1:3" s="71" customFormat="1" ht="55" customHeight="1" x14ac:dyDescent="0.15">
      <c r="A224" s="69" t="s">
        <v>706</v>
      </c>
      <c r="B224" s="70"/>
      <c r="C224" s="72" t="str">
        <f>IFERROR(VLOOKUP(VENTAS4[[#This Row],[Code]],STOCK[],5,FALSE),"-")</f>
        <v>Bikini estampado cebra</v>
      </c>
    </row>
    <row r="225" spans="1:3" s="71" customFormat="1" ht="55" customHeight="1" x14ac:dyDescent="0.15">
      <c r="A225" s="69" t="s">
        <v>707</v>
      </c>
      <c r="B225" s="70"/>
      <c r="C225" s="72" t="str">
        <f>IFERROR(VLOOKUP(VENTAS4[[#This Row],[Code]],STOCK[],5,FALSE),"-")</f>
        <v>Bikini estampado cebra</v>
      </c>
    </row>
    <row r="226" spans="1:3" s="71" customFormat="1" ht="55" customHeight="1" x14ac:dyDescent="0.15">
      <c r="A226" s="69" t="s">
        <v>708</v>
      </c>
      <c r="B226" s="70"/>
      <c r="C226" s="72" t="str">
        <f>IFERROR(VLOOKUP(VENTAS4[[#This Row],[Code]],STOCK[],5,FALSE),"-")</f>
        <v>Bolsa cartera con manija</v>
      </c>
    </row>
    <row r="227" spans="1:3" s="71" customFormat="1" ht="55" customHeight="1" x14ac:dyDescent="0.15">
      <c r="A227" s="69" t="s">
        <v>709</v>
      </c>
      <c r="B227" s="70"/>
      <c r="C227" s="72" t="str">
        <f>IFERROR(VLOOKUP(VENTAS4[[#This Row],[Code]],STOCK[],5,FALSE),"-")</f>
        <v>Bolsa bandolera</v>
      </c>
    </row>
    <row r="228" spans="1:3" s="71" customFormat="1" ht="55" customHeight="1" x14ac:dyDescent="0.15">
      <c r="A228" s="69" t="s">
        <v>170</v>
      </c>
      <c r="B228" s="70"/>
      <c r="C228" s="72" t="str">
        <f>IFERROR(VLOOKUP(VENTAS4[[#This Row],[Code]],STOCK[],5,FALSE),"-")</f>
        <v>Bolso cartera con solapa transparente</v>
      </c>
    </row>
    <row r="229" spans="1:3" s="71" customFormat="1" ht="55" customHeight="1" x14ac:dyDescent="0.15">
      <c r="A229" s="69" t="s">
        <v>710</v>
      </c>
      <c r="B229" s="70"/>
      <c r="C229" s="72" t="str">
        <f>IFERROR(VLOOKUP(VENTAS4[[#This Row],[Code]],STOCK[],5,FALSE),"-")</f>
        <v>Bañador de talle alto con vuelos</v>
      </c>
    </row>
    <row r="230" spans="1:3" s="71" customFormat="1" ht="55" customHeight="1" x14ac:dyDescent="0.15">
      <c r="A230" s="69" t="s">
        <v>198</v>
      </c>
      <c r="B230" s="70"/>
      <c r="C230" s="72" t="str">
        <f>IFERROR(VLOOKUP(VENTAS4[[#This Row],[Code]],STOCK[],5,FALSE),"-")</f>
        <v>Bañador bikini con nudo delantero bajo fruncido tropical_S</v>
      </c>
    </row>
    <row r="231" spans="1:3" s="71" customFormat="1" ht="55" customHeight="1" x14ac:dyDescent="0.15">
      <c r="A231" s="69" t="s">
        <v>711</v>
      </c>
      <c r="B231" s="70"/>
      <c r="C231" s="72" t="str">
        <f>IFERROR(VLOOKUP(VENTAS4[[#This Row],[Code]],STOCK[],5,FALSE),"-")</f>
        <v>Bikini estampado cebra</v>
      </c>
    </row>
    <row r="232" spans="1:3" s="71" customFormat="1" ht="55" customHeight="1" x14ac:dyDescent="0.15">
      <c r="A232" s="69" t="s">
        <v>137</v>
      </c>
      <c r="B232" s="70"/>
      <c r="C232" s="72" t="str">
        <f>IFERROR(VLOOKUP(VENTAS4[[#This Row],[Code]],STOCK[],5,FALSE),"-")</f>
        <v>Vestido Bohemio</v>
      </c>
    </row>
    <row r="233" spans="1:3" s="71" customFormat="1" ht="55" customHeight="1" x14ac:dyDescent="0.15">
      <c r="A233" s="69" t="s">
        <v>712</v>
      </c>
      <c r="B233" s="70"/>
      <c r="C233" s="72" t="str">
        <f>IFERROR(VLOOKUP(VENTAS4[[#This Row],[Code]],STOCK[],5,FALSE),"-")</f>
        <v>Vestido Bohemio</v>
      </c>
    </row>
    <row r="234" spans="1:3" s="71" customFormat="1" ht="55" customHeight="1" x14ac:dyDescent="0.15">
      <c r="A234" s="69" t="s">
        <v>208</v>
      </c>
      <c r="B234" s="70"/>
      <c r="C234" s="72" t="str">
        <f>IFERROR(VLOOKUP(VENTAS4[[#This Row],[Code]],STOCK[],5,FALSE),"-")</f>
        <v>3 piezas Bañador bikini push up con estampado tropical con falda de playa</v>
      </c>
    </row>
    <row r="235" spans="1:3" s="71" customFormat="1" ht="55" customHeight="1" x14ac:dyDescent="0.15">
      <c r="A235" s="69" t="s">
        <v>713</v>
      </c>
      <c r="B235" s="70"/>
      <c r="C235" s="72" t="str">
        <f>IFERROR(VLOOKUP(VENTAS4[[#This Row],[Code]],STOCK[],5,FALSE),"-")</f>
        <v xml:space="preserve">Bikini push up tropical </v>
      </c>
    </row>
    <row r="236" spans="1:3" s="71" customFormat="1" ht="55" customHeight="1" x14ac:dyDescent="0.15">
      <c r="A236" s="69" t="s">
        <v>714</v>
      </c>
      <c r="B236" s="70"/>
      <c r="C236" s="72" t="str">
        <f>IFERROR(VLOOKUP(VENTAS4[[#This Row],[Code]],STOCK[],5,FALSE),"-")</f>
        <v>Capucha de dos tonos</v>
      </c>
    </row>
    <row r="237" spans="1:3" s="71" customFormat="1" ht="55" customHeight="1" x14ac:dyDescent="0.15">
      <c r="A237" s="69" t="s">
        <v>209</v>
      </c>
      <c r="B237" s="70"/>
      <c r="C237" s="72" t="str">
        <f>IFERROR(VLOOKUP(VENTAS4[[#This Row],[Code]],STOCK[],5,FALSE),"-")</f>
        <v>3 piezas Bañador bikini triángulo halter con estampado geométrico con pantalones cover up</v>
      </c>
    </row>
    <row r="238" spans="1:3" s="71" customFormat="1" ht="55" customHeight="1" x14ac:dyDescent="0.15">
      <c r="A238" s="69" t="s">
        <v>715</v>
      </c>
      <c r="B238" s="70"/>
      <c r="C238" s="72" t="str">
        <f>IFERROR(VLOOKUP(VENTAS4[[#This Row],[Code]],STOCK[],5,FALSE),"-")</f>
        <v>Set 3 piezas bikini</v>
      </c>
    </row>
    <row r="239" spans="1:3" s="71" customFormat="1" ht="55" customHeight="1" x14ac:dyDescent="0.15">
      <c r="A239" s="69" t="s">
        <v>716</v>
      </c>
      <c r="B239" s="70"/>
      <c r="C239" s="72" t="str">
        <f>IFERROR(VLOOKUP(VENTAS4[[#This Row],[Code]],STOCK[],5,FALSE),"-")</f>
        <v>Estuche para gafas transparente</v>
      </c>
    </row>
    <row r="240" spans="1:3" s="71" customFormat="1" ht="55" customHeight="1" x14ac:dyDescent="0.15">
      <c r="A240" s="69" t="s">
        <v>717</v>
      </c>
      <c r="B240" s="70"/>
      <c r="C240" s="72" t="str">
        <f>IFERROR(VLOOKUP(VENTAS4[[#This Row],[Code]],STOCK[],5,FALSE),"-")</f>
        <v xml:space="preserve">Zapatillas con cordón </v>
      </c>
    </row>
    <row r="241" spans="1:3" s="71" customFormat="1" ht="55" customHeight="1" x14ac:dyDescent="0.15">
      <c r="A241" s="69" t="s">
        <v>718</v>
      </c>
      <c r="B241" s="70"/>
      <c r="C241" s="72" t="str">
        <f>IFERROR(VLOOKUP(VENTAS4[[#This Row],[Code]],STOCK[],5,FALSE),"-")</f>
        <v>Calcetines unicolor</v>
      </c>
    </row>
    <row r="242" spans="1:3" s="71" customFormat="1" ht="55" customHeight="1" x14ac:dyDescent="0.15">
      <c r="A242" s="69" t="s">
        <v>719</v>
      </c>
      <c r="B242" s="70"/>
      <c r="C242" s="72" t="str">
        <f>IFERROR(VLOOKUP(VENTAS4[[#This Row],[Code]],STOCK[],5,FALSE),"-")</f>
        <v xml:space="preserve"> Mocasines con puntada</v>
      </c>
    </row>
    <row r="243" spans="1:3" s="71" customFormat="1" ht="55" customHeight="1" x14ac:dyDescent="0.15">
      <c r="A243" s="69" t="s">
        <v>720</v>
      </c>
      <c r="B243" s="70"/>
      <c r="C243" s="72" t="str">
        <f>IFERROR(VLOOKUP(VENTAS4[[#This Row],[Code]],STOCK[],5,FALSE),"-")</f>
        <v xml:space="preserve">Almohadilla de maquillaje </v>
      </c>
    </row>
    <row r="244" spans="1:3" s="71" customFormat="1" ht="55" customHeight="1" x14ac:dyDescent="0.15">
      <c r="A244" s="69" t="s">
        <v>721</v>
      </c>
      <c r="B244" s="70"/>
      <c r="C244" s="72" t="str">
        <f>IFERROR(VLOOKUP(VENTAS4[[#This Row],[Code]],STOCK[],5,FALSE),"-")</f>
        <v>Alisador</v>
      </c>
    </row>
    <row r="245" spans="1:3" s="71" customFormat="1" ht="55" customHeight="1" x14ac:dyDescent="0.15">
      <c r="A245" s="69" t="s">
        <v>722</v>
      </c>
      <c r="B245" s="70"/>
      <c r="C245" s="72" t="str">
        <f>IFERROR(VLOOKUP(VENTAS4[[#This Row],[Code]],STOCK[],5,FALSE),"-")</f>
        <v xml:space="preserve">Esponja de maquillaje </v>
      </c>
    </row>
    <row r="246" spans="1:3" s="71" customFormat="1" ht="55" customHeight="1" x14ac:dyDescent="0.15">
      <c r="A246" s="69" t="s">
        <v>723</v>
      </c>
      <c r="B246" s="70"/>
      <c r="C246" s="72" t="str">
        <f>IFERROR(VLOOKUP(VENTAS4[[#This Row],[Code]],STOCK[],5,FALSE),"-")</f>
        <v>Rizador de pelo de color al azar 10 piezas</v>
      </c>
    </row>
    <row r="247" spans="1:3" s="71" customFormat="1" ht="55" customHeight="1" x14ac:dyDescent="0.15">
      <c r="A247" s="69" t="s">
        <v>724</v>
      </c>
      <c r="B247" s="70"/>
      <c r="C247" s="72" t="str">
        <f>IFERROR(VLOOKUP(VENTAS4[[#This Row],[Code]],STOCK[],5,FALSE),"-")</f>
        <v>Vestido corrugado de vuelos</v>
      </c>
    </row>
    <row r="248" spans="1:3" s="71" customFormat="1" ht="55" customHeight="1" x14ac:dyDescent="0.15">
      <c r="A248" s="69" t="s">
        <v>725</v>
      </c>
      <c r="B248" s="70"/>
      <c r="C248" s="72" t="str">
        <f>IFERROR(VLOOKUP(VENTAS4[[#This Row],[Code]],STOCK[],5,FALSE),"-")</f>
        <v xml:space="preserve">Gafas minimalista de moda </v>
      </c>
    </row>
    <row r="249" spans="1:3" s="71" customFormat="1" ht="55" customHeight="1" x14ac:dyDescent="0.15">
      <c r="A249" s="69" t="s">
        <v>185</v>
      </c>
      <c r="B249" s="70"/>
      <c r="C249" s="72" t="str">
        <f>IFERROR(VLOOKUP(VENTAS4[[#This Row],[Code]],STOCK[],5,FALSE),"-")</f>
        <v>Sandalias de tiras con diseño de diamante de imitación con tacón grueso Plateado_MX24</v>
      </c>
    </row>
    <row r="250" spans="1:3" s="71" customFormat="1" ht="55" customHeight="1" x14ac:dyDescent="0.15">
      <c r="A250" s="69" t="s">
        <v>200</v>
      </c>
      <c r="B250" s="70"/>
      <c r="C250" s="72" t="str">
        <f>IFERROR(VLOOKUP(VENTAS4[[#This Row],[Code]],STOCK[],5,FALSE),"-")</f>
        <v>SHEIN Felegant Shorts PU de cintura con volante con cordón Negro_5</v>
      </c>
    </row>
    <row r="251" spans="1:3" s="71" customFormat="1" ht="55" customHeight="1" x14ac:dyDescent="0.15">
      <c r="A251" s="69" t="s">
        <v>726</v>
      </c>
      <c r="B251" s="70"/>
      <c r="C251" s="72" t="str">
        <f>IFERROR(VLOOKUP(VENTAS4[[#This Row],[Code]],STOCK[],5,FALSE),"-")</f>
        <v xml:space="preserve">Body de un hombro manga farol </v>
      </c>
    </row>
    <row r="252" spans="1:3" s="71" customFormat="1" ht="55" customHeight="1" x14ac:dyDescent="0.15">
      <c r="A252" s="69" t="s">
        <v>212</v>
      </c>
      <c r="B252" s="70"/>
      <c r="C252" s="72" t="str">
        <f>IFERROR(VLOOKUP(VENTAS4[[#This Row],[Code]],STOCK[],5,FALSE),"-")</f>
        <v>Cubierta de pezón de metal vinculado</v>
      </c>
    </row>
    <row r="253" spans="1:3" s="71" customFormat="1" ht="55" customHeight="1" x14ac:dyDescent="0.15">
      <c r="A253" s="69" t="s">
        <v>727</v>
      </c>
      <c r="B253" s="70"/>
      <c r="C253" s="72" t="str">
        <f>IFERROR(VLOOKUP(VENTAS4[[#This Row],[Code]],STOCK[],5,FALSE),"-")</f>
        <v xml:space="preserve">Shorts bajo de doblez de cintura </v>
      </c>
    </row>
    <row r="254" spans="1:3" s="71" customFormat="1" ht="55" customHeight="1" x14ac:dyDescent="0.15">
      <c r="A254" s="69" t="s">
        <v>186</v>
      </c>
      <c r="B254" s="70"/>
      <c r="C254" s="72" t="str">
        <f>IFERROR(VLOOKUP(VENTAS4[[#This Row],[Code]],STOCK[],5,FALSE),"-")</f>
        <v>Botines con tacón con cordón</v>
      </c>
    </row>
    <row r="255" spans="1:3" s="71" customFormat="1" ht="55" customHeight="1" x14ac:dyDescent="0.15">
      <c r="A255" s="69" t="s">
        <v>201</v>
      </c>
      <c r="B255" s="70"/>
      <c r="C255" s="72" t="str">
        <f>IFERROR(VLOOKUP(VENTAS4[[#This Row],[Code]],STOCK[],5,FALSE),"-")</f>
        <v>Falda con abertura alta_XS</v>
      </c>
    </row>
    <row r="256" spans="1:3" s="71" customFormat="1" ht="55" customHeight="1" x14ac:dyDescent="0.15">
      <c r="A256" s="69" t="s">
        <v>728</v>
      </c>
      <c r="B256" s="70"/>
      <c r="C256" s="72" t="str">
        <f>IFERROR(VLOOKUP(VENTAS4[[#This Row],[Code]],STOCK[],5,FALSE),"-")</f>
        <v>Sandalias plateadas con pedrería</v>
      </c>
    </row>
    <row r="257" spans="1:3" s="71" customFormat="1" ht="55" customHeight="1" x14ac:dyDescent="0.15">
      <c r="A257" s="69" t="s">
        <v>729</v>
      </c>
      <c r="B257" s="70"/>
      <c r="C257" s="72" t="str">
        <f>IFERROR(VLOOKUP(VENTAS4[[#This Row],[Code]],STOCK[],5,FALSE),"-")</f>
        <v>Vestido Azul Rey de tela faja</v>
      </c>
    </row>
    <row r="258" spans="1:3" s="71" customFormat="1" ht="55" customHeight="1" x14ac:dyDescent="0.15">
      <c r="A258" s="69" t="s">
        <v>730</v>
      </c>
      <c r="B258" s="70"/>
      <c r="C258" s="72" t="str">
        <f>IFERROR(VLOOKUP(VENTAS4[[#This Row],[Code]],STOCK[],5,FALSE),"-")</f>
        <v>Shorts de cintura con cordón</v>
      </c>
    </row>
    <row r="259" spans="1:3" s="71" customFormat="1" ht="55" customHeight="1" x14ac:dyDescent="0.15">
      <c r="A259" s="69" t="s">
        <v>731</v>
      </c>
      <c r="B259" s="70"/>
      <c r="C259" s="72" t="str">
        <f>IFERROR(VLOOKUP(VENTAS4[[#This Row],[Code]],STOCK[],5,FALSE),"-")</f>
        <v>Vestido de muslo con abertura .</v>
      </c>
    </row>
    <row r="260" spans="1:3" s="71" customFormat="1" ht="55" customHeight="1" x14ac:dyDescent="0.15">
      <c r="A260" s="69" t="s">
        <v>138</v>
      </c>
      <c r="B260" s="70"/>
      <c r="C260" s="72" t="str">
        <f>IFERROR(VLOOKUP(VENTAS4[[#This Row],[Code]],STOCK[],5,FALSE),"-")</f>
        <v>Vestido de espalda abierta de manga farol_S</v>
      </c>
    </row>
    <row r="261" spans="1:3" s="71" customFormat="1" ht="55" customHeight="1" x14ac:dyDescent="0.15">
      <c r="A261" s="69" t="s">
        <v>139</v>
      </c>
      <c r="B261" s="70"/>
      <c r="C261" s="72" t="str">
        <f>IFERROR(VLOOKUP(VENTAS4[[#This Row],[Code]],STOCK[],5,FALSE),"-")</f>
        <v>Vestido de espalda abierta de manga farol_XS</v>
      </c>
    </row>
    <row r="262" spans="1:3" s="71" customFormat="1" ht="55" customHeight="1" x14ac:dyDescent="0.15">
      <c r="A262" s="69" t="s">
        <v>140</v>
      </c>
      <c r="B262" s="70"/>
      <c r="C262" s="72" t="str">
        <f>IFERROR(VLOOKUP(VENTAS4[[#This Row],[Code]],STOCK[],5,FALSE),"-")</f>
        <v>Vestido de manga farol de cuello cuadrado_L</v>
      </c>
    </row>
    <row r="263" spans="1:3" s="71" customFormat="1" ht="55" customHeight="1" x14ac:dyDescent="0.15">
      <c r="A263" s="69" t="s">
        <v>141</v>
      </c>
      <c r="B263" s="70"/>
      <c r="C263" s="72" t="str">
        <f>IFERROR(VLOOKUP(VENTAS4[[#This Row],[Code]],STOCK[],5,FALSE),"-")</f>
        <v>Vestido de manga farol de cuello cuadrado_M</v>
      </c>
    </row>
    <row r="264" spans="1:3" s="71" customFormat="1" ht="55" customHeight="1" x14ac:dyDescent="0.15">
      <c r="A264" s="69" t="s">
        <v>142</v>
      </c>
      <c r="B264" s="70"/>
      <c r="C264" s="72" t="str">
        <f>IFERROR(VLOOKUP(VENTAS4[[#This Row],[Code]],STOCK[],5,FALSE),"-")</f>
        <v>Vestido de manga farol de cuello cuadrado_S</v>
      </c>
    </row>
    <row r="265" spans="1:3" s="71" customFormat="1" ht="55" customHeight="1" x14ac:dyDescent="0.15">
      <c r="A265" s="69" t="s">
        <v>143</v>
      </c>
      <c r="B265" s="70"/>
      <c r="C265" s="72" t="str">
        <f>IFERROR(VLOOKUP(VENTAS4[[#This Row],[Code]],STOCK[],5,FALSE),"-")</f>
        <v>Vestido de manga farol de cuello cuadrado_XS</v>
      </c>
    </row>
    <row r="266" spans="1:3" s="71" customFormat="1" ht="55" customHeight="1" x14ac:dyDescent="0.15">
      <c r="A266" s="69" t="s">
        <v>222</v>
      </c>
      <c r="B266" s="70"/>
      <c r="C266" s="72" t="str">
        <f>IFERROR(VLOOKUP(VENTAS4[[#This Row],[Code]],STOCK[],5,FALSE),"-")</f>
        <v>Top de hombros descubiertos unicolor ribete con fruncido_S</v>
      </c>
    </row>
    <row r="267" spans="1:3" s="71" customFormat="1" ht="55" customHeight="1" x14ac:dyDescent="0.15">
      <c r="A267" s="69" t="s">
        <v>171</v>
      </c>
      <c r="B267" s="70"/>
      <c r="C267" s="72" t="str">
        <f>IFERROR(VLOOKUP(VENTAS4[[#This Row],[Code]],STOCK[],5,FALSE),"-")</f>
        <v>SHEIN SXY Camiseta corta unicolor con abertura_XS</v>
      </c>
    </row>
    <row r="268" spans="1:3" s="71" customFormat="1" ht="55" customHeight="1" x14ac:dyDescent="0.15">
      <c r="A268" s="69" t="s">
        <v>172</v>
      </c>
      <c r="B268" s="70"/>
      <c r="C268" s="72" t="str">
        <f>IFERROR(VLOOKUP(VENTAS4[[#This Row],[Code]],STOCK[],5,FALSE),"-")</f>
        <v>Camiseta corta unicolor con abertura</v>
      </c>
    </row>
    <row r="269" spans="1:3" s="71" customFormat="1" ht="55" customHeight="1" x14ac:dyDescent="0.15">
      <c r="A269" s="69" t="s">
        <v>173</v>
      </c>
      <c r="B269" s="70"/>
      <c r="C269" s="72" t="str">
        <f>IFERROR(VLOOKUP(VENTAS4[[#This Row],[Code]],STOCK[],5,FALSE),"-")</f>
        <v>SHEIN SXY Camiseta corta unicolor con abertura</v>
      </c>
    </row>
    <row r="270" spans="1:3" s="71" customFormat="1" ht="55" customHeight="1" x14ac:dyDescent="0.15">
      <c r="A270" s="69" t="s">
        <v>732</v>
      </c>
      <c r="B270" s="70"/>
      <c r="C270" s="72" t="str">
        <f>IFERROR(VLOOKUP(VENTAS4[[#This Row],[Code]],STOCK[],5,FALSE),"-")</f>
        <v>Top cruzado blanco</v>
      </c>
    </row>
    <row r="271" spans="1:3" s="71" customFormat="1" ht="55" customHeight="1" x14ac:dyDescent="0.15">
      <c r="A271" s="69" t="s">
        <v>733</v>
      </c>
      <c r="B271" s="70"/>
      <c r="C271" s="72" t="str">
        <f>IFERROR(VLOOKUP(VENTAS4[[#This Row],[Code]],STOCK[],5,FALSE),"-")</f>
        <v>Top cruzado blanco</v>
      </c>
    </row>
    <row r="272" spans="1:3" s="71" customFormat="1" ht="55" customHeight="1" x14ac:dyDescent="0.15">
      <c r="A272" s="69" t="s">
        <v>734</v>
      </c>
      <c r="B272" s="70"/>
      <c r="C272" s="72" t="str">
        <f>IFERROR(VLOOKUP(VENTAS4[[#This Row],[Code]],STOCK[],5,FALSE),"-")</f>
        <v>Top corto manga farol</v>
      </c>
    </row>
    <row r="273" spans="1:3" s="71" customFormat="1" ht="55" customHeight="1" x14ac:dyDescent="0.15">
      <c r="A273" s="69" t="s">
        <v>175</v>
      </c>
      <c r="B273" s="70"/>
      <c r="C273" s="72" t="str">
        <f>IFERROR(VLOOKUP(VENTAS4[[#This Row],[Code]],STOCK[],5,FALSE),"-")</f>
        <v>SHEIN SXY Top corto con nudo con abertura de manga farol_S</v>
      </c>
    </row>
    <row r="274" spans="1:3" s="71" customFormat="1" ht="55" customHeight="1" x14ac:dyDescent="0.15">
      <c r="A274" s="69" t="s">
        <v>176</v>
      </c>
      <c r="B274" s="70"/>
      <c r="C274" s="72" t="str">
        <f>IFERROR(VLOOKUP(VENTAS4[[#This Row],[Code]],STOCK[],5,FALSE),"-")</f>
        <v>SHEIN SXY Top corto con nudo con abertura de manga farol_M</v>
      </c>
    </row>
    <row r="275" spans="1:3" s="71" customFormat="1" ht="55" customHeight="1" x14ac:dyDescent="0.15">
      <c r="A275" s="69" t="s">
        <v>735</v>
      </c>
      <c r="B275" s="70"/>
      <c r="C275" s="72" t="str">
        <f>IFERROR(VLOOKUP(VENTAS4[[#This Row],[Code]],STOCK[],5,FALSE),"-")</f>
        <v>Top cruzado naranja</v>
      </c>
    </row>
    <row r="276" spans="1:3" s="71" customFormat="1" ht="55" customHeight="1" x14ac:dyDescent="0.15">
      <c r="A276" s="69" t="s">
        <v>736</v>
      </c>
      <c r="B276" s="70"/>
      <c r="C276" s="72" t="str">
        <f>IFERROR(VLOOKUP(VENTAS4[[#This Row],[Code]],STOCK[],5,FALSE),"-")</f>
        <v>Top cruzado naranja</v>
      </c>
    </row>
    <row r="277" spans="1:3" s="71" customFormat="1" ht="55" customHeight="1" x14ac:dyDescent="0.15">
      <c r="A277" s="69" t="s">
        <v>737</v>
      </c>
      <c r="B277" s="70"/>
      <c r="C277" s="72" t="str">
        <f>IFERROR(VLOOKUP(VENTAS4[[#This Row],[Code]],STOCK[],5,FALSE),"-")</f>
        <v>Top cruzado naranja</v>
      </c>
    </row>
    <row r="278" spans="1:3" s="71" customFormat="1" ht="55" customHeight="1" x14ac:dyDescent="0.15">
      <c r="A278" s="69" t="s">
        <v>738</v>
      </c>
      <c r="B278" s="70"/>
      <c r="C278" s="72" t="str">
        <f>IFERROR(VLOOKUP(VENTAS4[[#This Row],[Code]],STOCK[],5,FALSE),"-")</f>
        <v>Top corsetero asimétrico</v>
      </c>
    </row>
    <row r="279" spans="1:3" s="71" customFormat="1" ht="55" customHeight="1" x14ac:dyDescent="0.15">
      <c r="A279" s="69" t="s">
        <v>739</v>
      </c>
      <c r="B279" s="70"/>
      <c r="C279" s="72" t="str">
        <f>IFERROR(VLOOKUP(VENTAS4[[#This Row],[Code]],STOCK[],5,FALSE),"-")</f>
        <v>Top corsetero asimétrico</v>
      </c>
    </row>
    <row r="280" spans="1:3" s="71" customFormat="1" ht="55" customHeight="1" x14ac:dyDescent="0.15">
      <c r="A280" s="69" t="s">
        <v>740</v>
      </c>
      <c r="B280" s="70"/>
      <c r="C280" s="72" t="str">
        <f>IFERROR(VLOOKUP(VENTAS4[[#This Row],[Code]],STOCK[],5,FALSE),"-")</f>
        <v>Top corsetero asimétrico</v>
      </c>
    </row>
    <row r="281" spans="1:3" s="71" customFormat="1" ht="55" customHeight="1" x14ac:dyDescent="0.15">
      <c r="A281" s="69" t="s">
        <v>741</v>
      </c>
      <c r="B281" s="70"/>
      <c r="C281" s="72" t="str">
        <f>IFERROR(VLOOKUP(VENTAS4[[#This Row],[Code]],STOCK[],5,FALSE),"-")</f>
        <v>Vestido floral de mangas farol</v>
      </c>
    </row>
    <row r="282" spans="1:3" s="71" customFormat="1" ht="55" customHeight="1" x14ac:dyDescent="0.15">
      <c r="A282" s="69" t="s">
        <v>742</v>
      </c>
      <c r="B282" s="70"/>
      <c r="C282" s="72" t="str">
        <f>IFERROR(VLOOKUP(VENTAS4[[#This Row],[Code]],STOCK[],5,FALSE),"-")</f>
        <v>Vestido floral de mangas farol</v>
      </c>
    </row>
    <row r="283" spans="1:3" s="71" customFormat="1" ht="55" customHeight="1" x14ac:dyDescent="0.15">
      <c r="A283" s="69" t="s">
        <v>743</v>
      </c>
      <c r="B283" s="70"/>
      <c r="C283" s="72" t="str">
        <f>IFERROR(VLOOKUP(VENTAS4[[#This Row],[Code]],STOCK[],5,FALSE),"-")</f>
        <v>Vestido floral de mangas farol</v>
      </c>
    </row>
    <row r="284" spans="1:3" s="71" customFormat="1" ht="55" customHeight="1" x14ac:dyDescent="0.15">
      <c r="A284" s="69" t="s">
        <v>144</v>
      </c>
      <c r="B284" s="70"/>
      <c r="C284" s="72" t="str">
        <f>IFERROR(VLOOKUP(VENTAS4[[#This Row],[Code]],STOCK[],5,FALSE),"-")</f>
        <v>SHEIN Vestido con estampado floral pecho con fruncido con nudo delantero bajo con fruncido_L</v>
      </c>
    </row>
    <row r="285" spans="1:3" s="71" customFormat="1" ht="55" customHeight="1" x14ac:dyDescent="0.15">
      <c r="A285" s="69" t="s">
        <v>744</v>
      </c>
      <c r="B285" s="70"/>
      <c r="C285" s="72" t="str">
        <f>IFERROR(VLOOKUP(VENTAS4[[#This Row],[Code]],STOCK[],5,FALSE),"-")</f>
        <v>Camiseta corta de cuadros</v>
      </c>
    </row>
    <row r="286" spans="1:3" s="71" customFormat="1" ht="55" customHeight="1" x14ac:dyDescent="0.15">
      <c r="A286" s="69" t="s">
        <v>145</v>
      </c>
      <c r="B286" s="70"/>
      <c r="C286" s="72" t="str">
        <f>IFERROR(VLOOKUP(VENTAS4[[#This Row],[Code]],STOCK[],5,FALSE),"-")</f>
        <v>SHEIN Vestido fruncido de cuello con cordón de manga con volante de lunares_XS</v>
      </c>
    </row>
    <row r="287" spans="1:3" s="71" customFormat="1" ht="55" customHeight="1" x14ac:dyDescent="0.15">
      <c r="A287" s="69" t="s">
        <v>146</v>
      </c>
      <c r="B287" s="70"/>
      <c r="C287" s="72" t="str">
        <f>IFERROR(VLOOKUP(VENTAS4[[#This Row],[Code]],STOCK[],5,FALSE),"-")</f>
        <v>SHEIN Vestido fruncido de cuello con cordón de manga con volante de lunares_M</v>
      </c>
    </row>
    <row r="288" spans="1:3" s="71" customFormat="1" ht="55" customHeight="1" x14ac:dyDescent="0.15">
      <c r="A288" s="69" t="s">
        <v>745</v>
      </c>
      <c r="B288" s="70"/>
      <c r="C288" s="72" t="str">
        <f>IFERROR(VLOOKUP(VENTAS4[[#This Row],[Code]],STOCK[],5,FALSE),"-")</f>
        <v>Camiseta corta de manga farol</v>
      </c>
    </row>
    <row r="289" spans="1:3" s="71" customFormat="1" ht="55" customHeight="1" x14ac:dyDescent="0.15">
      <c r="A289" s="69" t="s">
        <v>746</v>
      </c>
      <c r="B289" s="70"/>
      <c r="C289" s="72" t="str">
        <f>IFERROR(VLOOKUP(VENTAS4[[#This Row],[Code]],STOCK[],5,FALSE),"-")</f>
        <v>Camiseta corta de manga farol</v>
      </c>
    </row>
    <row r="290" spans="1:3" s="71" customFormat="1" ht="55" customHeight="1" x14ac:dyDescent="0.15">
      <c r="A290" s="69" t="s">
        <v>747</v>
      </c>
      <c r="B290" s="70"/>
      <c r="C290" s="72" t="str">
        <f>IFERROR(VLOOKUP(VENTAS4[[#This Row],[Code]],STOCK[],5,FALSE),"-")</f>
        <v xml:space="preserve">Cinturón trenzado </v>
      </c>
    </row>
    <row r="291" spans="1:3" s="71" customFormat="1" ht="55" customHeight="1" x14ac:dyDescent="0.15">
      <c r="A291" s="69" t="s">
        <v>748</v>
      </c>
      <c r="B291" s="70"/>
      <c r="C291" s="72" t="str">
        <f>IFERROR(VLOOKUP(VENTAS4[[#This Row],[Code]],STOCK[],5,FALSE),"-")</f>
        <v xml:space="preserve">Vestido pecho con fruncido </v>
      </c>
    </row>
    <row r="292" spans="1:3" s="71" customFormat="1" ht="55" customHeight="1" x14ac:dyDescent="0.15">
      <c r="A292" s="69" t="s">
        <v>148</v>
      </c>
      <c r="B292" s="70"/>
      <c r="C292" s="72" t="str">
        <f>IFERROR(VLOOKUP(VENTAS4[[#This Row],[Code]],STOCK[],5,FALSE),"-")</f>
        <v>Vestido pecho con fruncido cruzado cintura con estampado floral_S</v>
      </c>
    </row>
    <row r="293" spans="1:3" s="71" customFormat="1" ht="55" customHeight="1" x14ac:dyDescent="0.15">
      <c r="A293" s="69" t="s">
        <v>149</v>
      </c>
      <c r="B293" s="70"/>
      <c r="C293" s="72" t="str">
        <f>IFERROR(VLOOKUP(VENTAS4[[#This Row],[Code]],STOCK[],5,FALSE),"-")</f>
        <v>Vestido pecho con fruncido cruzado cintura con estampado floral_M</v>
      </c>
    </row>
    <row r="294" spans="1:3" s="71" customFormat="1" ht="55" customHeight="1" x14ac:dyDescent="0.15">
      <c r="A294" s="69" t="s">
        <v>150</v>
      </c>
      <c r="B294" s="70"/>
      <c r="C294" s="72" t="str">
        <f>IFERROR(VLOOKUP(VENTAS4[[#This Row],[Code]],STOCK[],5,FALSE),"-")</f>
        <v>Vestido pecho con fruncido cruzado cintura con estampado floral_L</v>
      </c>
    </row>
    <row r="295" spans="1:3" s="71" customFormat="1" ht="55" customHeight="1" x14ac:dyDescent="0.15">
      <c r="A295" s="69" t="s">
        <v>749</v>
      </c>
      <c r="B295" s="70"/>
      <c r="C295" s="72" t="str">
        <f>IFERROR(VLOOKUP(VENTAS4[[#This Row],[Code]],STOCK[],5,FALSE),"-")</f>
        <v>Vestido vaporoso</v>
      </c>
    </row>
    <row r="296" spans="1:3" s="71" customFormat="1" ht="55" customHeight="1" x14ac:dyDescent="0.15">
      <c r="A296" s="69" t="s">
        <v>750</v>
      </c>
      <c r="B296" s="70"/>
      <c r="C296" s="72" t="str">
        <f>IFERROR(VLOOKUP(VENTAS4[[#This Row],[Code]],STOCK[],5,FALSE),"-")</f>
        <v>Vestido ajustado de malla en contraste</v>
      </c>
    </row>
    <row r="297" spans="1:3" s="71" customFormat="1" ht="55" customHeight="1" x14ac:dyDescent="0.15">
      <c r="A297" s="69" t="s">
        <v>751</v>
      </c>
      <c r="B297" s="70"/>
      <c r="C297" s="72" t="str">
        <f>IFERROR(VLOOKUP(VENTAS4[[#This Row],[Code]],STOCK[],5,FALSE),"-")</f>
        <v>Vestido floral con abertura trasera</v>
      </c>
    </row>
    <row r="298" spans="1:3" s="71" customFormat="1" ht="55" customHeight="1" x14ac:dyDescent="0.15">
      <c r="A298" s="69" t="s">
        <v>153</v>
      </c>
      <c r="B298" s="70"/>
      <c r="C298" s="72" t="str">
        <f>IFERROR(VLOOKUP(VENTAS4[[#This Row],[Code]],STOCK[],5,FALSE),"-")</f>
        <v>Vestido floral con abertura trasera</v>
      </c>
    </row>
    <row r="299" spans="1:3" s="71" customFormat="1" ht="55" customHeight="1" x14ac:dyDescent="0.15">
      <c r="A299" s="69" t="s">
        <v>752</v>
      </c>
      <c r="B299" s="70"/>
      <c r="C299" s="72" t="str">
        <f>IFERROR(VLOOKUP(VENTAS4[[#This Row],[Code]],STOCK[],5,FALSE),"-")</f>
        <v>Vestido floral con abertura trasera</v>
      </c>
    </row>
    <row r="300" spans="1:3" s="71" customFormat="1" ht="55" customHeight="1" x14ac:dyDescent="0.15">
      <c r="A300" s="69" t="s">
        <v>753</v>
      </c>
      <c r="B300" s="70"/>
      <c r="C300" s="72" t="str">
        <f>IFERROR(VLOOKUP(VENTAS4[[#This Row],[Code]],STOCK[],5,FALSE),"-")</f>
        <v>Vestido floral escote corazón</v>
      </c>
    </row>
    <row r="301" spans="1:3" s="71" customFormat="1" ht="55" customHeight="1" x14ac:dyDescent="0.15">
      <c r="A301" s="69" t="s">
        <v>754</v>
      </c>
      <c r="B301" s="70"/>
      <c r="C301" s="72" t="str">
        <f>IFERROR(VLOOKUP(VENTAS4[[#This Row],[Code]],STOCK[],5,FALSE),"-")</f>
        <v>Vestido floral escote corazón</v>
      </c>
    </row>
    <row r="302" spans="1:3" s="71" customFormat="1" ht="55" customHeight="1" x14ac:dyDescent="0.15">
      <c r="A302" s="69" t="s">
        <v>156</v>
      </c>
      <c r="B302" s="70"/>
      <c r="C302" s="72" t="str">
        <f>IFERROR(VLOOKUP(VENTAS4[[#This Row],[Code]],STOCK[],5,FALSE),"-")</f>
        <v>SHEIN Vestido con estampado floral con nudo delantero de manga farol_L</v>
      </c>
    </row>
    <row r="303" spans="1:3" s="71" customFormat="1" ht="55" customHeight="1" x14ac:dyDescent="0.15">
      <c r="A303" s="69" t="s">
        <v>755</v>
      </c>
      <c r="B303" s="70"/>
      <c r="C303" s="72" t="str">
        <f>IFERROR(VLOOKUP(VENTAS4[[#This Row],[Code]],STOCK[],5,FALSE),"-")</f>
        <v>Vestido con estampado floral</v>
      </c>
    </row>
    <row r="304" spans="1:3" s="71" customFormat="1" ht="55" customHeight="1" x14ac:dyDescent="0.15">
      <c r="A304" s="69" t="s">
        <v>756</v>
      </c>
      <c r="B304" s="70"/>
      <c r="C304" s="72" t="str">
        <f>IFERROR(VLOOKUP(VENTAS4[[#This Row],[Code]],STOCK[],5,FALSE),"-")</f>
        <v>Vestido con estampado floral</v>
      </c>
    </row>
    <row r="305" spans="1:3" s="71" customFormat="1" ht="55" customHeight="1" x14ac:dyDescent="0.15">
      <c r="A305" s="69" t="s">
        <v>159</v>
      </c>
      <c r="B305" s="70"/>
      <c r="C305" s="72" t="str">
        <f>IFERROR(VLOOKUP(VENTAS4[[#This Row],[Code]],STOCK[],5,FALSE),"-")</f>
        <v>Vestido floral de manga farol escote corazón con cordón lateral_S</v>
      </c>
    </row>
    <row r="306" spans="1:3" s="71" customFormat="1" ht="55" customHeight="1" x14ac:dyDescent="0.15">
      <c r="A306" s="69" t="s">
        <v>757</v>
      </c>
      <c r="B306" s="70"/>
      <c r="C306" s="72" t="str">
        <f>IFERROR(VLOOKUP(VENTAS4[[#This Row],[Code]],STOCK[],5,FALSE),"-")</f>
        <v>Vestido con estampado jungla</v>
      </c>
    </row>
    <row r="307" spans="1:3" s="71" customFormat="1" ht="55" customHeight="1" x14ac:dyDescent="0.15">
      <c r="A307" s="69" t="s">
        <v>758</v>
      </c>
      <c r="B307" s="70"/>
      <c r="C307" s="72" t="str">
        <f>IFERROR(VLOOKUP(VENTAS4[[#This Row],[Code]],STOCK[],5,FALSE),"-")</f>
        <v>Vestido con estampado jungla</v>
      </c>
    </row>
    <row r="308" spans="1:3" s="71" customFormat="1" ht="55" customHeight="1" x14ac:dyDescent="0.15">
      <c r="A308" s="69" t="s">
        <v>759</v>
      </c>
      <c r="B308" s="70"/>
      <c r="C308" s="72" t="str">
        <f>IFERROR(VLOOKUP(VENTAS4[[#This Row],[Code]],STOCK[],5,FALSE),"-")</f>
        <v>Vestido con estampado jungla</v>
      </c>
    </row>
    <row r="309" spans="1:3" s="71" customFormat="1" ht="55" customHeight="1" x14ac:dyDescent="0.15">
      <c r="A309" s="69" t="s">
        <v>162</v>
      </c>
      <c r="B309" s="70"/>
      <c r="C309" s="72" t="str">
        <f>IFERROR(VLOOKUP(VENTAS4[[#This Row],[Code]],STOCK[],5,FALSE),"-")</f>
        <v>Vestido floral de manga farol de espalda abierta con cordón bajo con fruncido_XS</v>
      </c>
    </row>
    <row r="310" spans="1:3" s="71" customFormat="1" ht="55" customHeight="1" x14ac:dyDescent="0.15">
      <c r="A310" s="69" t="s">
        <v>163</v>
      </c>
      <c r="B310" s="70"/>
      <c r="C310" s="72" t="str">
        <f>IFERROR(VLOOKUP(VENTAS4[[#This Row],[Code]],STOCK[],5,FALSE),"-")</f>
        <v>Vestido floral de manga farol de espalda abierta con cordón bajo con fruncido_S</v>
      </c>
    </row>
    <row r="311" spans="1:3" s="71" customFormat="1" ht="55" customHeight="1" x14ac:dyDescent="0.15">
      <c r="A311" s="69" t="s">
        <v>164</v>
      </c>
      <c r="B311" s="70"/>
      <c r="C311" s="72" t="str">
        <f>IFERROR(VLOOKUP(VENTAS4[[#This Row],[Code]],STOCK[],5,FALSE),"-")</f>
        <v>Vestido floral de manga farol de espalda abierta con cordón bajo con fruncido_M</v>
      </c>
    </row>
    <row r="312" spans="1:3" s="71" customFormat="1" ht="55" customHeight="1" x14ac:dyDescent="0.15">
      <c r="A312" s="69" t="s">
        <v>165</v>
      </c>
      <c r="B312" s="70"/>
      <c r="C312" s="72" t="str">
        <f>IFERROR(VLOOKUP(VENTAS4[[#This Row],[Code]],STOCK[],5,FALSE),"-")</f>
        <v>Vestido floral de manga farol de espalda abierta con cordón bajo con fruncido_L</v>
      </c>
    </row>
    <row r="313" spans="1:3" s="71" customFormat="1" ht="55" customHeight="1" x14ac:dyDescent="0.15">
      <c r="A313" s="69" t="s">
        <v>166</v>
      </c>
      <c r="B313" s="70"/>
      <c r="C313" s="72" t="str">
        <f>IFERROR(VLOOKUP(VENTAS4[[#This Row],[Code]],STOCK[],5,FALSE),"-")</f>
        <v>SHEIN Vestido lencero floral de muslo con abertura_XS</v>
      </c>
    </row>
    <row r="314" spans="1:3" s="71" customFormat="1" ht="55" customHeight="1" x14ac:dyDescent="0.15">
      <c r="A314" s="69" t="s">
        <v>167</v>
      </c>
      <c r="B314" s="70"/>
      <c r="C314" s="72" t="str">
        <f>IFERROR(VLOOKUP(VENTAS4[[#This Row],[Code]],STOCK[],5,FALSE),"-")</f>
        <v>SHEIN Vestido lencero floral de muslo con abertura_S</v>
      </c>
    </row>
    <row r="315" spans="1:3" s="71" customFormat="1" ht="55" customHeight="1" x14ac:dyDescent="0.15">
      <c r="A315" s="69" t="s">
        <v>760</v>
      </c>
      <c r="B315" s="70"/>
      <c r="C315" s="72" t="str">
        <f>IFERROR(VLOOKUP(VENTAS4[[#This Row],[Code]],STOCK[],5,FALSE),"-")</f>
        <v>Top Cruzado negro</v>
      </c>
    </row>
    <row r="316" spans="1:3" s="71" customFormat="1" ht="55" customHeight="1" x14ac:dyDescent="0.15">
      <c r="A316" s="69" t="s">
        <v>761</v>
      </c>
      <c r="B316" s="70"/>
      <c r="C316" s="72" t="str">
        <f>IFERROR(VLOOKUP(VENTAS4[[#This Row],[Code]],STOCK[],5,FALSE),"-")</f>
        <v>Top Cruzado negro</v>
      </c>
    </row>
    <row r="317" spans="1:3" s="71" customFormat="1" ht="55" customHeight="1" x14ac:dyDescent="0.15">
      <c r="A317" s="69" t="s">
        <v>762</v>
      </c>
      <c r="B317" s="70"/>
      <c r="C317" s="72" t="str">
        <f>IFERROR(VLOOKUP(VENTAS4[[#This Row],[Code]],STOCK[],5,FALSE),"-")</f>
        <v>Top Cruzado negro</v>
      </c>
    </row>
    <row r="318" spans="1:3" s="71" customFormat="1" ht="55" customHeight="1" x14ac:dyDescent="0.15">
      <c r="A318" s="69" t="s">
        <v>182</v>
      </c>
      <c r="B318" s="70"/>
      <c r="C318" s="72" t="str">
        <f>IFERROR(VLOOKUP(VENTAS4[[#This Row],[Code]],STOCK[],5,FALSE),"-")</f>
        <v>SHEIN SXY Camiseta con abertura de malla_M</v>
      </c>
    </row>
    <row r="319" spans="1:3" s="71" customFormat="1" ht="55" customHeight="1" x14ac:dyDescent="0.15">
      <c r="A319" s="69" t="s">
        <v>183</v>
      </c>
      <c r="B319" s="70"/>
      <c r="C319" s="72" t="str">
        <f>IFERROR(VLOOKUP(VENTAS4[[#This Row],[Code]],STOCK[],5,FALSE),"-")</f>
        <v>SHEIN SXY Camiseta con abertura de malla_S</v>
      </c>
    </row>
    <row r="320" spans="1:3" s="71" customFormat="1" ht="55" customHeight="1" x14ac:dyDescent="0.15">
      <c r="A320" s="69" t="s">
        <v>184</v>
      </c>
      <c r="B320" s="70"/>
      <c r="C320" s="72" t="str">
        <f>IFERROR(VLOOKUP(VENTAS4[[#This Row],[Code]],STOCK[],5,FALSE),"-")</f>
        <v>SHEIN SXY Camiseta con abertura de malla_XS</v>
      </c>
    </row>
    <row r="321" spans="1:3" s="71" customFormat="1" ht="55" customHeight="1" x14ac:dyDescent="0.15">
      <c r="A321" s="69" t="s">
        <v>763</v>
      </c>
      <c r="B321" s="70"/>
      <c r="C321" s="72" t="str">
        <f>IFERROR(VLOOKUP(VENTAS4[[#This Row],[Code]],STOCK[],5,FALSE),"-")</f>
        <v>Top Cruzado azul</v>
      </c>
    </row>
    <row r="322" spans="1:3" s="71" customFormat="1" ht="55" customHeight="1" x14ac:dyDescent="0.15">
      <c r="A322" s="69" t="s">
        <v>764</v>
      </c>
      <c r="B322" s="70"/>
      <c r="C322" s="72" t="str">
        <f>IFERROR(VLOOKUP(VENTAS4[[#This Row],[Code]],STOCK[],5,FALSE),"-")</f>
        <v>Top Cruzado azul</v>
      </c>
    </row>
    <row r="323" spans="1:3" s="71" customFormat="1" ht="55" customHeight="1" x14ac:dyDescent="0.15">
      <c r="A323" s="69" t="s">
        <v>168</v>
      </c>
      <c r="B323" s="70"/>
      <c r="C323" s="72" t="str">
        <f>IFERROR(VLOOKUP(VENTAS4[[#This Row],[Code]],STOCK[],5,FALSE),"-")</f>
        <v>SHEIN Frenchy Vestido de leopardo &amp; piel de tigre con estampado de manga mariposa sin cinturón_S</v>
      </c>
    </row>
    <row r="324" spans="1:3" s="71" customFormat="1" ht="55" customHeight="1" x14ac:dyDescent="0.15">
      <c r="A324" s="69" t="s">
        <v>765</v>
      </c>
      <c r="B324" s="70"/>
      <c r="C324" s="72" t="str">
        <f>IFERROR(VLOOKUP(VENTAS4[[#This Row],[Code]],STOCK[],5,FALSE),"-")</f>
        <v>Blusa corta de manga farol</v>
      </c>
    </row>
    <row r="325" spans="1:3" s="71" customFormat="1" ht="55" customHeight="1" x14ac:dyDescent="0.15">
      <c r="A325" s="69" t="s">
        <v>766</v>
      </c>
      <c r="B325" s="70"/>
      <c r="C325" s="72" t="str">
        <f>IFERROR(VLOOKUP(VENTAS4[[#This Row],[Code]],STOCK[],5,FALSE),"-")</f>
        <v>Blusa corta de manga farol</v>
      </c>
    </row>
    <row r="326" spans="1:3" s="71" customFormat="1" ht="55" customHeight="1" x14ac:dyDescent="0.15">
      <c r="A326" s="69" t="s">
        <v>202</v>
      </c>
      <c r="B326" s="70"/>
      <c r="C326" s="72" t="str">
        <f>IFERROR(VLOOKUP(VENTAS4[[#This Row],[Code]],STOCK[],5,FALSE),"-")</f>
        <v>Vestido de espalda abierta de manga farol_L</v>
      </c>
    </row>
    <row r="327" spans="1:3" s="71" customFormat="1" ht="55" customHeight="1" x14ac:dyDescent="0.15">
      <c r="A327" s="69" t="s">
        <v>203</v>
      </c>
      <c r="B327" s="70"/>
      <c r="C327" s="72" t="str">
        <f>IFERROR(VLOOKUP(VENTAS4[[#This Row],[Code]],STOCK[],5,FALSE),"-")</f>
        <v>Vestido de espalda abierta de manga farol_M</v>
      </c>
    </row>
    <row r="328" spans="1:3" s="71" customFormat="1" ht="55" customHeight="1" x14ac:dyDescent="0.15">
      <c r="A328" s="69" t="s">
        <v>204</v>
      </c>
      <c r="B328" s="70"/>
      <c r="C328" s="72" t="str">
        <f>IFERROR(VLOOKUP(VENTAS4[[#This Row],[Code]],STOCK[],5,FALSE),"-")</f>
        <v>Top de cuello cruzado con nudo lateral</v>
      </c>
    </row>
    <row r="329" spans="1:3" s="71" customFormat="1" ht="55" customHeight="1" x14ac:dyDescent="0.15">
      <c r="A329" s="69" t="s">
        <v>767</v>
      </c>
      <c r="B329" s="70"/>
      <c r="C329" s="72" t="str">
        <f>IFERROR(VLOOKUP(VENTAS4[[#This Row],[Code]],STOCK[],5,FALSE),"-")</f>
        <v>Vestido ajustado con diseño de cadena</v>
      </c>
    </row>
    <row r="330" spans="1:3" s="71" customFormat="1" ht="55" customHeight="1" x14ac:dyDescent="0.15">
      <c r="A330" s="69" t="s">
        <v>768</v>
      </c>
      <c r="B330" s="70"/>
      <c r="C330" s="72" t="str">
        <f>IFERROR(VLOOKUP(VENTAS4[[#This Row],[Code]],STOCK[],5,FALSE),"-")</f>
        <v>Falda ajustada animal print</v>
      </c>
    </row>
    <row r="331" spans="1:3" s="71" customFormat="1" ht="55" customHeight="1" x14ac:dyDescent="0.15">
      <c r="A331" s="69" t="s">
        <v>769</v>
      </c>
      <c r="B331" s="70"/>
      <c r="C331" s="72" t="str">
        <f>IFERROR(VLOOKUP(VENTAS4[[#This Row],[Code]],STOCK[],5,FALSE),"-")</f>
        <v>Vestido con estampado de cereza</v>
      </c>
    </row>
    <row r="332" spans="1:3" s="71" customFormat="1" ht="55" customHeight="1" x14ac:dyDescent="0.15">
      <c r="A332" s="69" t="s">
        <v>770</v>
      </c>
      <c r="B332" s="70"/>
      <c r="C332" s="72" t="str">
        <f>IFERROR(VLOOKUP(VENTAS4[[#This Row],[Code]],STOCK[],5,FALSE),"-")</f>
        <v>Vestido slip de rayas de cebra</v>
      </c>
    </row>
    <row r="333" spans="1:3" s="71" customFormat="1" ht="55" customHeight="1" x14ac:dyDescent="0.15">
      <c r="A333" s="69" t="s">
        <v>771</v>
      </c>
      <c r="B333" s="70"/>
      <c r="C333" s="72" t="str">
        <f>IFERROR(VLOOKUP(VENTAS4[[#This Row],[Code]],STOCK[],5,FALSE),"-")</f>
        <v>Vestido slip cebra</v>
      </c>
    </row>
    <row r="334" spans="1:3" s="71" customFormat="1" ht="55" customHeight="1" x14ac:dyDescent="0.15">
      <c r="A334" s="69" t="s">
        <v>772</v>
      </c>
      <c r="B334" s="70"/>
      <c r="C334" s="72" t="str">
        <f>IFERROR(VLOOKUP(VENTAS4[[#This Row],[Code]],STOCK[],5,FALSE),"-")</f>
        <v xml:space="preserve"> Vestido ajustado con estampado de dragón</v>
      </c>
    </row>
    <row r="335" spans="1:3" s="71" customFormat="1" ht="55" customHeight="1" x14ac:dyDescent="0.15">
      <c r="A335" s="69" t="s">
        <v>773</v>
      </c>
      <c r="B335" s="70"/>
      <c r="C335" s="72" t="str">
        <f>IFERROR(VLOOKUP(VENTAS4[[#This Row],[Code]],STOCK[],5,FALSE),"-")</f>
        <v xml:space="preserve"> Vestido slip dragón</v>
      </c>
    </row>
    <row r="336" spans="1:3" s="71" customFormat="1" ht="55" customHeight="1" x14ac:dyDescent="0.15">
      <c r="A336" s="69" t="s">
        <v>774</v>
      </c>
      <c r="B336" s="70"/>
      <c r="C336" s="72" t="str">
        <f>IFERROR(VLOOKUP(VENTAS4[[#This Row],[Code]],STOCK[],5,FALSE),"-")</f>
        <v>Vestido corto de punto</v>
      </c>
    </row>
    <row r="337" spans="1:3" s="71" customFormat="1" ht="55" customHeight="1" x14ac:dyDescent="0.15">
      <c r="A337" s="69" t="s">
        <v>775</v>
      </c>
      <c r="B337" s="70"/>
      <c r="C337" s="72" t="str">
        <f>IFERROR(VLOOKUP(VENTAS4[[#This Row],[Code]],STOCK[],5,FALSE),"-")</f>
        <v>Body tong</v>
      </c>
    </row>
    <row r="338" spans="1:3" s="71" customFormat="1" ht="55" customHeight="1" x14ac:dyDescent="0.15">
      <c r="A338" s="69" t="s">
        <v>776</v>
      </c>
      <c r="B338" s="70"/>
      <c r="C338" s="72" t="str">
        <f>IFERROR(VLOOKUP(VENTAS4[[#This Row],[Code]],STOCK[],5,FALSE),"-")</f>
        <v>Top bandeau</v>
      </c>
    </row>
    <row r="339" spans="1:3" s="71" customFormat="1" ht="55" customHeight="1" x14ac:dyDescent="0.15">
      <c r="A339" s="69" t="s">
        <v>777</v>
      </c>
      <c r="B339" s="70"/>
      <c r="C339" s="72" t="str">
        <f>IFERROR(VLOOKUP(VENTAS4[[#This Row],[Code]],STOCK[],5,FALSE),"-")</f>
        <v>Pantalón elegante de tela brillosa</v>
      </c>
    </row>
    <row r="340" spans="1:3" s="71" customFormat="1" ht="55" customHeight="1" x14ac:dyDescent="0.15">
      <c r="A340" s="69" t="s">
        <v>778</v>
      </c>
      <c r="B340" s="70"/>
      <c r="C340" s="72" t="str">
        <f>IFERROR(VLOOKUP(VENTAS4[[#This Row],[Code]],STOCK[],5,FALSE),"-")</f>
        <v>Vestido con cordón de ajuste</v>
      </c>
    </row>
    <row r="341" spans="1:3" s="71" customFormat="1" ht="55" customHeight="1" x14ac:dyDescent="0.15">
      <c r="A341" s="69" t="s">
        <v>779</v>
      </c>
      <c r="B341" s="70"/>
      <c r="C341" s="72" t="str">
        <f>IFERROR(VLOOKUP(VENTAS4[[#This Row],[Code]],STOCK[],5,FALSE),"-")</f>
        <v>Vestido con cordón de ajuste</v>
      </c>
    </row>
    <row r="342" spans="1:3" s="71" customFormat="1" ht="55" customHeight="1" x14ac:dyDescent="0.15">
      <c r="A342" s="69" t="s">
        <v>780</v>
      </c>
      <c r="B342" s="70"/>
      <c r="C342" s="72" t="str">
        <f>IFERROR(VLOOKUP(VENTAS4[[#This Row],[Code]],STOCK[],5,FALSE),"-")</f>
        <v>Vestido bodycon</v>
      </c>
    </row>
    <row r="343" spans="1:3" s="71" customFormat="1" ht="55" customHeight="1" x14ac:dyDescent="0.15">
      <c r="A343" s="69" t="s">
        <v>781</v>
      </c>
      <c r="B343" s="70"/>
      <c r="C343" s="72" t="str">
        <f>IFERROR(VLOOKUP(VENTAS4[[#This Row],[Code]],STOCK[],5,FALSE),"-")</f>
        <v>Top acanalado sin mangas</v>
      </c>
    </row>
    <row r="344" spans="1:3" s="71" customFormat="1" ht="55" customHeight="1" x14ac:dyDescent="0.15">
      <c r="A344" s="69" t="s">
        <v>215</v>
      </c>
      <c r="B344" s="70"/>
      <c r="C344" s="72" t="str">
        <f>IFERROR(VLOOKUP(VENTAS4[[#This Row],[Code]],STOCK[],5,FALSE),"-")</f>
        <v>Top acanalado sin mangas</v>
      </c>
    </row>
    <row r="345" spans="1:3" s="71" customFormat="1" ht="55" customHeight="1" x14ac:dyDescent="0.15">
      <c r="A345" s="69" t="s">
        <v>782</v>
      </c>
      <c r="B345" s="70"/>
      <c r="C345" s="72" t="str">
        <f>IFERROR(VLOOKUP(VENTAS4[[#This Row],[Code]],STOCK[],5,FALSE),"-")</f>
        <v>Top acanalado sin mangas</v>
      </c>
    </row>
    <row r="346" spans="1:3" s="71" customFormat="1" ht="55" customHeight="1" x14ac:dyDescent="0.15">
      <c r="A346" s="69" t="s">
        <v>1500</v>
      </c>
      <c r="B346" s="70"/>
      <c r="C346" s="72" t="str">
        <f>IFERROR(VLOOKUP(VENTAS4[[#This Row],[Code]],STOCK[],5,FALSE),"-")</f>
        <v>gafas azules con cadena</v>
      </c>
    </row>
    <row r="347" spans="1:3" s="71" customFormat="1" ht="55" customHeight="1" x14ac:dyDescent="0.15">
      <c r="A347" s="69" t="s">
        <v>216</v>
      </c>
      <c r="B347" s="70"/>
      <c r="C347" s="72" t="str">
        <f>IFERROR(VLOOKUP(VENTAS4[[#This Row],[Code]],STOCK[],5,FALSE),"-")</f>
        <v>Top acanalado sin mangas</v>
      </c>
    </row>
    <row r="348" spans="1:3" s="71" customFormat="1" ht="55" customHeight="1" x14ac:dyDescent="0.15">
      <c r="A348" s="69" t="s">
        <v>217</v>
      </c>
      <c r="B348" s="70"/>
      <c r="C348" s="72" t="str">
        <f>IFERROR(VLOOKUP(VENTAS4[[#This Row],[Code]],STOCK[],5,FALSE),"-")</f>
        <v>Vestido acanalado de un hombro</v>
      </c>
    </row>
    <row r="349" spans="1:3" s="71" customFormat="1" ht="55" customHeight="1" x14ac:dyDescent="0.15">
      <c r="A349" s="69" t="s">
        <v>783</v>
      </c>
      <c r="B349" s="70"/>
      <c r="C349" s="72" t="str">
        <f>IFERROR(VLOOKUP(VENTAS4[[#This Row],[Code]],STOCK[],5,FALSE),"-")</f>
        <v>Vestido de un hombro</v>
      </c>
    </row>
    <row r="350" spans="1:3" s="71" customFormat="1" ht="55" customHeight="1" x14ac:dyDescent="0.15">
      <c r="A350" s="69" t="s">
        <v>784</v>
      </c>
      <c r="B350" s="70"/>
      <c r="C350" s="72" t="str">
        <f>IFERROR(VLOOKUP(VENTAS4[[#This Row],[Code]],STOCK[],5,FALSE),"-")</f>
        <v>Vestido corto azul real</v>
      </c>
    </row>
    <row r="351" spans="1:3" s="71" customFormat="1" ht="55" customHeight="1" x14ac:dyDescent="0.15">
      <c r="A351" s="69" t="s">
        <v>785</v>
      </c>
      <c r="B351" s="70"/>
      <c r="C351" s="72" t="str">
        <f>IFERROR(VLOOKUP(VENTAS4[[#This Row],[Code]],STOCK[],5,FALSE),"-")</f>
        <v>Vestido corto azul real</v>
      </c>
    </row>
    <row r="352" spans="1:3" s="71" customFormat="1" ht="55" customHeight="1" x14ac:dyDescent="0.15">
      <c r="A352" s="69" t="s">
        <v>786</v>
      </c>
      <c r="B352" s="70"/>
      <c r="C352" s="72" t="str">
        <f>IFERROR(VLOOKUP(VENTAS4[[#This Row],[Code]],STOCK[],5,FALSE),"-")</f>
        <v>Sostén Push-up</v>
      </c>
    </row>
    <row r="353" spans="1:3" s="71" customFormat="1" ht="55" customHeight="1" x14ac:dyDescent="0.15">
      <c r="A353" s="69" t="s">
        <v>787</v>
      </c>
      <c r="B353" s="70"/>
      <c r="C353" s="72" t="str">
        <f>IFERROR(VLOOKUP(VENTAS4[[#This Row],[Code]],STOCK[],5,FALSE),"-")</f>
        <v>Sostén Push-up</v>
      </c>
    </row>
    <row r="354" spans="1:3" s="71" customFormat="1" ht="55" customHeight="1" x14ac:dyDescent="0.15">
      <c r="A354" s="69" t="s">
        <v>788</v>
      </c>
      <c r="B354" s="70"/>
      <c r="C354" s="72" t="str">
        <f>IFERROR(VLOOKUP(VENTAS4[[#This Row],[Code]],STOCK[],5,FALSE),"-")</f>
        <v>Pants ajustados</v>
      </c>
    </row>
    <row r="355" spans="1:3" s="71" customFormat="1" ht="55" customHeight="1" x14ac:dyDescent="0.15">
      <c r="A355" s="69" t="s">
        <v>789</v>
      </c>
      <c r="B355" s="70"/>
      <c r="C355" s="72" t="str">
        <f>IFERROR(VLOOKUP(VENTAS4[[#This Row],[Code]],STOCK[],5,FALSE),"-")</f>
        <v>Short denim</v>
      </c>
    </row>
    <row r="356" spans="1:3" s="71" customFormat="1" ht="55" customHeight="1" x14ac:dyDescent="0.15">
      <c r="A356" s="69" t="s">
        <v>790</v>
      </c>
      <c r="B356" s="70"/>
      <c r="C356" s="72" t="str">
        <f>IFERROR(VLOOKUP(VENTAS4[[#This Row],[Code]],STOCK[],5,FALSE),"-")</f>
        <v>Jean slim fit</v>
      </c>
    </row>
    <row r="357" spans="1:3" s="71" customFormat="1" ht="55" customHeight="1" x14ac:dyDescent="0.15">
      <c r="A357" s="69" t="s">
        <v>791</v>
      </c>
      <c r="B357" s="70"/>
      <c r="C357" s="72" t="str">
        <f>IFERROR(VLOOKUP(VENTAS4[[#This Row],[Code]],STOCK[],5,FALSE),"-")</f>
        <v>Sandalias trenzadas</v>
      </c>
    </row>
    <row r="358" spans="1:3" s="71" customFormat="1" ht="55" customHeight="1" x14ac:dyDescent="0.15">
      <c r="A358" s="69" t="s">
        <v>793</v>
      </c>
      <c r="B358" s="70"/>
      <c r="C358" s="72" t="str">
        <f>IFERROR(VLOOKUP(VENTAS4[[#This Row],[Code]],STOCK[],5,FALSE),"-")</f>
        <v>Sandalias Rojas</v>
      </c>
    </row>
    <row r="359" spans="1:3" s="71" customFormat="1" ht="55" customHeight="1" x14ac:dyDescent="0.15">
      <c r="A359" s="69" t="s">
        <v>792</v>
      </c>
      <c r="B359" s="70"/>
      <c r="C359" s="72" t="str">
        <f>IFERROR(VLOOKUP(VENTAS4[[#This Row],[Code]],STOCK[],5,FALSE),"-")</f>
        <v>Sandalias Trenzadas</v>
      </c>
    </row>
    <row r="360" spans="1:3" s="71" customFormat="1" ht="55" customHeight="1" x14ac:dyDescent="0.15">
      <c r="A360" s="69" t="s">
        <v>794</v>
      </c>
      <c r="B360" s="70"/>
      <c r="C360" s="72" t="str">
        <f>IFERROR(VLOOKUP(VENTAS4[[#This Row],[Code]],STOCK[],5,FALSE),"-")</f>
        <v>Sandalias Trenzadas</v>
      </c>
    </row>
    <row r="361" spans="1:3" s="71" customFormat="1" ht="55" customHeight="1" x14ac:dyDescent="0.15">
      <c r="A361" s="69" t="s">
        <v>795</v>
      </c>
      <c r="B361" s="70"/>
      <c r="C361" s="72" t="str">
        <f>IFERROR(VLOOKUP(VENTAS4[[#This Row],[Code]],STOCK[],5,FALSE),"-")</f>
        <v>Sandalias anudadas</v>
      </c>
    </row>
    <row r="362" spans="1:3" s="71" customFormat="1" ht="55" customHeight="1" x14ac:dyDescent="0.15">
      <c r="A362" s="69" t="s">
        <v>796</v>
      </c>
      <c r="B362" s="70"/>
      <c r="C362" s="72" t="str">
        <f>IFERROR(VLOOKUP(VENTAS4[[#This Row],[Code]],STOCK[],5,FALSE),"-")</f>
        <v>Sandalias anudadas</v>
      </c>
    </row>
    <row r="363" spans="1:3" s="71" customFormat="1" ht="55" customHeight="1" x14ac:dyDescent="0.15">
      <c r="A363" s="69" t="s">
        <v>797</v>
      </c>
      <c r="B363" s="70"/>
      <c r="C363" s="72" t="str">
        <f>IFERROR(VLOOKUP(VENTAS4[[#This Row],[Code]],STOCK[],5,FALSE),"-")</f>
        <v>Sandalias anudadas</v>
      </c>
    </row>
    <row r="364" spans="1:3" s="71" customFormat="1" ht="55" customHeight="1" x14ac:dyDescent="0.15">
      <c r="A364" s="69" t="s">
        <v>798</v>
      </c>
      <c r="B364" s="70"/>
      <c r="C364" s="72" t="str">
        <f>IFERROR(VLOOKUP(VENTAS4[[#This Row],[Code]],STOCK[],5,FALSE),"-")</f>
        <v>Alpargatas a cuadros</v>
      </c>
    </row>
    <row r="365" spans="1:3" s="71" customFormat="1" ht="55" customHeight="1" x14ac:dyDescent="0.15">
      <c r="A365" s="69" t="s">
        <v>799</v>
      </c>
      <c r="B365" s="70"/>
      <c r="C365" s="72" t="str">
        <f>IFERROR(VLOOKUP(VENTAS4[[#This Row],[Code]],STOCK[],5,FALSE),"-")</f>
        <v xml:space="preserve">Sandalias atadas </v>
      </c>
    </row>
    <row r="366" spans="1:3" s="71" customFormat="1" ht="55" customHeight="1" x14ac:dyDescent="0.15">
      <c r="A366" s="69" t="s">
        <v>223</v>
      </c>
      <c r="B366" s="70"/>
      <c r="C366" s="72" t="str">
        <f>IFERROR(VLOOKUP(VENTAS4[[#This Row],[Code]],STOCK[],5,FALSE),"-")</f>
        <v>Sandalias prácticas</v>
      </c>
    </row>
    <row r="367" spans="1:3" s="71" customFormat="1" ht="55" customHeight="1" x14ac:dyDescent="0.15">
      <c r="A367" s="69" t="s">
        <v>800</v>
      </c>
      <c r="B367" s="70"/>
      <c r="C367" s="72" t="str">
        <f>IFERROR(VLOOKUP(VENTAS4[[#This Row],[Code]],STOCK[],5,FALSE),"-")</f>
        <v>Sandalias prácticas</v>
      </c>
    </row>
    <row r="368" spans="1:3" s="71" customFormat="1" ht="55" customHeight="1" x14ac:dyDescent="0.15">
      <c r="A368" s="69" t="s">
        <v>224</v>
      </c>
      <c r="B368" s="70"/>
      <c r="C368" s="72" t="str">
        <f>IFERROR(VLOOKUP(VENTAS4[[#This Row],[Code]],STOCK[],5,FALSE),"-")</f>
        <v>Top berry en tela de algodón</v>
      </c>
    </row>
    <row r="369" spans="1:3" s="71" customFormat="1" ht="55" customHeight="1" x14ac:dyDescent="0.15">
      <c r="A369" s="69" t="s">
        <v>801</v>
      </c>
      <c r="B369" s="70"/>
      <c r="C369" s="72" t="str">
        <f>IFERROR(VLOOKUP(VENTAS4[[#This Row],[Code]],STOCK[],5,FALSE),"-")</f>
        <v>Top berry en tela de algodón</v>
      </c>
    </row>
    <row r="370" spans="1:3" s="71" customFormat="1" ht="55" customHeight="1" x14ac:dyDescent="0.15">
      <c r="A370" s="69" t="s">
        <v>802</v>
      </c>
      <c r="B370" s="70"/>
      <c r="C370" s="72" t="str">
        <f>IFERROR(VLOOKUP(VENTAS4[[#This Row],[Code]],STOCK[],5,FALSE),"-")</f>
        <v>Top Amarillo en tela de algodón</v>
      </c>
    </row>
    <row r="371" spans="1:3" s="71" customFormat="1" ht="55" customHeight="1" x14ac:dyDescent="0.15">
      <c r="A371" s="69" t="s">
        <v>803</v>
      </c>
      <c r="B371" s="70"/>
      <c r="C371" s="72" t="str">
        <f>IFERROR(VLOOKUP(VENTAS4[[#This Row],[Code]],STOCK[],5,FALSE),"-")</f>
        <v>Top Amarillo en tela de algodón</v>
      </c>
    </row>
    <row r="372" spans="1:3" s="71" customFormat="1" ht="55" customHeight="1" x14ac:dyDescent="0.15">
      <c r="A372" s="69" t="s">
        <v>804</v>
      </c>
      <c r="B372" s="70"/>
      <c r="C372" s="72" t="str">
        <f>IFERROR(VLOOKUP(VENTAS4[[#This Row],[Code]],STOCK[],5,FALSE),"-")</f>
        <v>Top Negro en tela de algodón</v>
      </c>
    </row>
    <row r="373" spans="1:3" s="71" customFormat="1" ht="55" customHeight="1" x14ac:dyDescent="0.15">
      <c r="A373" s="69" t="s">
        <v>805</v>
      </c>
      <c r="B373" s="70"/>
      <c r="C373" s="72" t="str">
        <f>IFERROR(VLOOKUP(VENTAS4[[#This Row],[Code]],STOCK[],5,FALSE),"-")</f>
        <v>Top Manga Corta Negro</v>
      </c>
    </row>
    <row r="374" spans="1:3" s="71" customFormat="1" ht="55" customHeight="1" x14ac:dyDescent="0.15">
      <c r="A374" s="69" t="s">
        <v>806</v>
      </c>
      <c r="B374" s="70"/>
      <c r="C374" s="72" t="str">
        <f>IFERROR(VLOOKUP(VENTAS4[[#This Row],[Code]],STOCK[],5,FALSE),"-")</f>
        <v>Gorra de Malla</v>
      </c>
    </row>
    <row r="375" spans="1:3" s="71" customFormat="1" ht="55" customHeight="1" x14ac:dyDescent="0.15">
      <c r="A375" s="69" t="s">
        <v>807</v>
      </c>
      <c r="B375" s="70"/>
      <c r="C375" s="72" t="str">
        <f>IFERROR(VLOOKUP(VENTAS4[[#This Row],[Code]],STOCK[],5,FALSE),"-")</f>
        <v>Visera rosa</v>
      </c>
    </row>
    <row r="376" spans="1:3" s="71" customFormat="1" ht="55" customHeight="1" x14ac:dyDescent="0.15">
      <c r="A376" s="69" t="s">
        <v>808</v>
      </c>
      <c r="B376" s="70"/>
      <c r="C376" s="72" t="str">
        <f>IFERROR(VLOOKUP(VENTAS4[[#This Row],[Code]],STOCK[],5,FALSE),"-")</f>
        <v>Bermuda denim</v>
      </c>
    </row>
    <row r="377" spans="1:3" s="71" customFormat="1" ht="55" customHeight="1" x14ac:dyDescent="0.15">
      <c r="A377" s="69" t="s">
        <v>231</v>
      </c>
      <c r="B377" s="70"/>
      <c r="C377" s="72" t="str">
        <f>IFERROR(VLOOKUP(VENTAS4[[#This Row],[Code]],STOCK[],5,FALSE),"-")</f>
        <v>Bermuda denim</v>
      </c>
    </row>
    <row r="378" spans="1:3" s="71" customFormat="1" ht="55" customHeight="1" x14ac:dyDescent="0.15">
      <c r="A378" s="69" t="s">
        <v>809</v>
      </c>
      <c r="B378" s="70"/>
      <c r="C378" s="72" t="str">
        <f>IFERROR(VLOOKUP(VENTAS4[[#This Row],[Code]],STOCK[],5,FALSE),"-")</f>
        <v>Bañador atado a los lados</v>
      </c>
    </row>
    <row r="379" spans="1:3" s="71" customFormat="1" ht="55" customHeight="1" x14ac:dyDescent="0.15">
      <c r="A379" s="69" t="s">
        <v>810</v>
      </c>
      <c r="B379" s="70"/>
      <c r="C379" s="71" t="str">
        <f>IFERROR(VLOOKUP(VENTAS4[[#This Row],[Code]],STOCK[],5,FALSE),"-")</f>
        <v>Bañador floreado</v>
      </c>
    </row>
    <row r="380" spans="1:3" s="71" customFormat="1" ht="55" customHeight="1" x14ac:dyDescent="0.15">
      <c r="A380" s="69" t="s">
        <v>811</v>
      </c>
      <c r="B380" s="70"/>
      <c r="C380" s="71" t="str">
        <f>IFERROR(VLOOKUP(VENTAS4[[#This Row],[Code]],STOCK[],5,FALSE),"-")</f>
        <v>Bañador  animal print</v>
      </c>
    </row>
    <row r="381" spans="1:3" s="71" customFormat="1" ht="55" customHeight="1" x14ac:dyDescent="0.15">
      <c r="A381" s="69" t="s">
        <v>812</v>
      </c>
      <c r="B381" s="70"/>
      <c r="C381" s="71" t="str">
        <f>IFERROR(VLOOKUP(VENTAS4[[#This Row],[Code]],STOCK[],5,FALSE),"-")</f>
        <v>Short de cordón lateral</v>
      </c>
    </row>
    <row r="382" spans="1:3" s="71" customFormat="1" ht="55" customHeight="1" x14ac:dyDescent="0.15">
      <c r="A382" s="69" t="s">
        <v>813</v>
      </c>
      <c r="B382" s="70"/>
      <c r="C382" s="71" t="str">
        <f>IFERROR(VLOOKUP(VENTAS4[[#This Row],[Code]],STOCK[],5,FALSE),"-")</f>
        <v>Vestido slip satinado</v>
      </c>
    </row>
    <row r="383" spans="1:3" s="71" customFormat="1" ht="55" customHeight="1" x14ac:dyDescent="0.15">
      <c r="A383" s="69" t="s">
        <v>814</v>
      </c>
      <c r="B383" s="70"/>
      <c r="C383" s="71" t="str">
        <f>IFERROR(VLOOKUP(VENTAS4[[#This Row],[Code]],STOCK[],5,FALSE),"-")</f>
        <v xml:space="preserve"> Bañador espalda descubierta</v>
      </c>
    </row>
    <row r="384" spans="1:3" s="71" customFormat="1" ht="55" customHeight="1" x14ac:dyDescent="0.15">
      <c r="A384" s="69" t="s">
        <v>815</v>
      </c>
      <c r="B384" s="70"/>
      <c r="C384" s="71" t="str">
        <f>IFERROR(VLOOKUP(VENTAS4[[#This Row],[Code]],STOCK[],5,FALSE),"-")</f>
        <v>Bañador a rayas con lazo</v>
      </c>
    </row>
    <row r="385" spans="1:3" s="71" customFormat="1" ht="55" customHeight="1" x14ac:dyDescent="0.15">
      <c r="A385" s="69" t="s">
        <v>816</v>
      </c>
      <c r="B385" s="70"/>
      <c r="C385" s="72" t="str">
        <f>IFERROR(VLOOKUP(VENTAS4[[#This Row],[Code]],STOCK[],5,FALSE),"-")</f>
        <v>Bañador estampado en contraste</v>
      </c>
    </row>
    <row r="386" spans="1:3" s="71" customFormat="1" ht="55" customHeight="1" x14ac:dyDescent="0.15">
      <c r="A386" s="69" t="s">
        <v>817</v>
      </c>
      <c r="B386" s="70"/>
      <c r="C386" s="72" t="str">
        <f>IFERROR(VLOOKUP(VENTAS4[[#This Row],[Code]],STOCK[],5,FALSE),"-")</f>
        <v>Vestido slip de espalda corrida</v>
      </c>
    </row>
    <row r="387" spans="1:3" s="71" customFormat="1" ht="55" customHeight="1" x14ac:dyDescent="0.15">
      <c r="A387" s="69" t="s">
        <v>818</v>
      </c>
      <c r="B387" s="70"/>
      <c r="C387" s="72" t="str">
        <f>IFERROR(VLOOKUP(VENTAS4[[#This Row],[Code]],STOCK[],5,FALSE),"-")</f>
        <v>Top de cuello asimétrico</v>
      </c>
    </row>
    <row r="388" spans="1:3" s="71" customFormat="1" ht="55" customHeight="1" x14ac:dyDescent="0.15">
      <c r="A388" s="69" t="s">
        <v>819</v>
      </c>
      <c r="B388" s="70"/>
      <c r="C388" s="72" t="str">
        <f>IFERROR(VLOOKUP(VENTAS4[[#This Row],[Code]],STOCK[],5,FALSE),"-")</f>
        <v>Blusa verde menta vuelos</v>
      </c>
    </row>
    <row r="389" spans="1:3" s="71" customFormat="1" ht="55" customHeight="1" x14ac:dyDescent="0.15">
      <c r="A389" s="69" t="s">
        <v>821</v>
      </c>
      <c r="B389" s="70"/>
      <c r="C389" s="72" t="str">
        <f>IFERROR(VLOOKUP(VENTAS4[[#This Row],[Code]],STOCK[],5,FALSE),"-")</f>
        <v>Blusa atada bohemia</v>
      </c>
    </row>
    <row r="390" spans="1:3" s="71" customFormat="1" ht="55" customHeight="1" x14ac:dyDescent="0.15">
      <c r="A390" s="69" t="s">
        <v>822</v>
      </c>
      <c r="B390" s="70"/>
      <c r="C390" s="72" t="str">
        <f>IFERROR(VLOOKUP(VENTAS4[[#This Row],[Code]],STOCK[],5,FALSE),"-")</f>
        <v>Blusa estampada amplia</v>
      </c>
    </row>
    <row r="391" spans="1:3" s="71" customFormat="1" ht="55" customHeight="1" x14ac:dyDescent="0.15">
      <c r="A391" s="69" t="s">
        <v>820</v>
      </c>
      <c r="B391" s="70"/>
      <c r="C391" s="72" t="str">
        <f>IFERROR(VLOOKUP(VENTAS4[[#This Row],[Code]],STOCK[],5,FALSE),"-")</f>
        <v>Bikini Satinado hacer foto</v>
      </c>
    </row>
    <row r="392" spans="1:3" s="71" customFormat="1" ht="55" customHeight="1" x14ac:dyDescent="0.15">
      <c r="A392" s="69" t="s">
        <v>823</v>
      </c>
      <c r="B392" s="70"/>
      <c r="C392" s="72" t="str">
        <f>IFERROR(VLOOKUP(VENTAS4[[#This Row],[Code]],STOCK[],5,FALSE),"-")</f>
        <v>Bikini cintura alta</v>
      </c>
    </row>
    <row r="393" spans="1:3" s="71" customFormat="1" ht="55" customHeight="1" x14ac:dyDescent="0.15">
      <c r="A393" s="69" t="s">
        <v>824</v>
      </c>
      <c r="B393" s="70"/>
      <c r="C393" s="72" t="str">
        <f>IFERROR(VLOOKUP(VENTAS4[[#This Row],[Code]],STOCK[],5,FALSE),"-")</f>
        <v>Set de bikini malva</v>
      </c>
    </row>
    <row r="394" spans="1:3" s="71" customFormat="1" ht="55" customHeight="1" x14ac:dyDescent="0.15">
      <c r="A394" s="69" t="s">
        <v>825</v>
      </c>
      <c r="B394" s="70"/>
      <c r="C394" s="72" t="str">
        <f>IFERROR(VLOOKUP(VENTAS4[[#This Row],[Code]],STOCK[],5,FALSE),"-")</f>
        <v>Vestido estampado malva</v>
      </c>
    </row>
    <row r="395" spans="1:3" s="71" customFormat="1" ht="55" customHeight="1" x14ac:dyDescent="0.15">
      <c r="A395" s="69" t="s">
        <v>826</v>
      </c>
      <c r="B395" s="70"/>
      <c r="C395" s="72" t="str">
        <f>IFERROR(VLOOKUP(VENTAS4[[#This Row],[Code]],STOCK[],5,FALSE),"-")</f>
        <v>Rubor rosa</v>
      </c>
    </row>
    <row r="396" spans="1:3" s="71" customFormat="1" ht="55" customHeight="1" x14ac:dyDescent="0.15">
      <c r="A396" s="69" t="s">
        <v>827</v>
      </c>
      <c r="B396" s="70"/>
      <c r="C396" s="72" t="str">
        <f>IFERROR(VLOOKUP(VENTAS4[[#This Row],[Code]],STOCK[],5,FALSE),"-")</f>
        <v>Vestido pasión</v>
      </c>
    </row>
    <row r="397" spans="1:3" s="71" customFormat="1" ht="55" customHeight="1" x14ac:dyDescent="0.15">
      <c r="A397" s="69" t="s">
        <v>828</v>
      </c>
      <c r="B397" s="70"/>
      <c r="C397" s="72" t="str">
        <f>IFERROR(VLOOKUP(VENTAS4[[#This Row],[Code]],STOCK[],5,FALSE),"-")</f>
        <v>Blusa naranja electra</v>
      </c>
    </row>
    <row r="398" spans="1:3" s="71" customFormat="1" ht="55" customHeight="1" x14ac:dyDescent="0.15">
      <c r="A398" s="69" t="s">
        <v>829</v>
      </c>
      <c r="B398" s="70"/>
      <c r="C398" s="72" t="str">
        <f>IFERROR(VLOOKUP(VENTAS4[[#This Row],[Code]],STOCK[],5,FALSE),"-")</f>
        <v>Pareo corazón</v>
      </c>
    </row>
    <row r="399" spans="1:3" s="71" customFormat="1" ht="55" customHeight="1" x14ac:dyDescent="0.15">
      <c r="A399" s="69" t="s">
        <v>830</v>
      </c>
      <c r="B399" s="70"/>
      <c r="C399" s="72" t="str">
        <f>IFERROR(VLOOKUP(VENTAS4[[#This Row],[Code]],STOCK[],5,FALSE),"-")</f>
        <v>Top de malla sexy</v>
      </c>
    </row>
    <row r="400" spans="1:3" s="71" customFormat="1" ht="55" customHeight="1" x14ac:dyDescent="0.15">
      <c r="A400" s="69" t="s">
        <v>831</v>
      </c>
      <c r="B400" s="70"/>
      <c r="C400" s="72" t="str">
        <f>IFERROR(VLOOKUP(VENTAS4[[#This Row],[Code]],STOCK[],5,FALSE),"-")</f>
        <v>Top escote corazón</v>
      </c>
    </row>
    <row r="401" spans="1:3" s="71" customFormat="1" ht="55" customHeight="1" x14ac:dyDescent="0.15">
      <c r="A401" s="69" t="s">
        <v>832</v>
      </c>
      <c r="B401" s="70"/>
      <c r="C401" s="72" t="str">
        <f>IFERROR(VLOOKUP(VENTAS4[[#This Row],[Code]],STOCK[],5,FALSE),"-")</f>
        <v>Top escote corazón</v>
      </c>
    </row>
    <row r="402" spans="1:3" s="71" customFormat="1" ht="55" customHeight="1" x14ac:dyDescent="0.15">
      <c r="A402" s="69" t="s">
        <v>833</v>
      </c>
      <c r="B402" s="70"/>
      <c r="C402" s="72" t="str">
        <f>IFERROR(VLOOKUP(VENTAS4[[#This Row],[Code]],STOCK[],5,FALSE),"-")</f>
        <v>Falda rosa brillante</v>
      </c>
    </row>
    <row r="403" spans="1:3" s="71" customFormat="1" ht="55" customHeight="1" x14ac:dyDescent="0.15">
      <c r="A403" s="69" t="s">
        <v>834</v>
      </c>
      <c r="B403" s="70"/>
      <c r="C403" s="72" t="str">
        <f>IFERROR(VLOOKUP(VENTAS4[[#This Row],[Code]],STOCK[],5,FALSE),"-")</f>
        <v>Kimono Maxi elegante</v>
      </c>
    </row>
    <row r="404" spans="1:3" s="71" customFormat="1" ht="55" customHeight="1" x14ac:dyDescent="0.15">
      <c r="A404" s="69" t="s">
        <v>835</v>
      </c>
      <c r="B404" s="70"/>
      <c r="C404" s="72" t="str">
        <f>IFERROR(VLOOKUP(VENTAS4[[#This Row],[Code]],STOCK[],5,FALSE),"-")</f>
        <v>Vestido esmeralda</v>
      </c>
    </row>
    <row r="405" spans="1:3" s="71" customFormat="1" ht="55" customHeight="1" x14ac:dyDescent="0.15">
      <c r="A405" s="69" t="s">
        <v>233</v>
      </c>
      <c r="B405" s="70"/>
      <c r="C405" s="72" t="str">
        <f>IFERROR(VLOOKUP(VENTAS4[[#This Row],[Code]],STOCK[],5,FALSE),"-")</f>
        <v>Cinturón ancho casual</v>
      </c>
    </row>
    <row r="406" spans="1:3" s="71" customFormat="1" ht="55" customHeight="1" x14ac:dyDescent="0.15">
      <c r="A406" s="69" t="s">
        <v>836</v>
      </c>
      <c r="B406" s="70"/>
      <c r="C406" s="72" t="str">
        <f>IFERROR(VLOOKUP(VENTAS4[[#This Row],[Code]],STOCK[],5,FALSE),"-")</f>
        <v>Gafas anchas de moda</v>
      </c>
    </row>
    <row r="407" spans="1:3" s="71" customFormat="1" ht="55" customHeight="1" x14ac:dyDescent="0.15">
      <c r="A407" s="69" t="s">
        <v>837</v>
      </c>
      <c r="B407" s="70"/>
      <c r="C407" s="72" t="str">
        <f>IFERROR(VLOOKUP(VENTAS4[[#This Row],[Code]],STOCK[],5,FALSE),"-")</f>
        <v>Vestido Ajustado brillo</v>
      </c>
    </row>
    <row r="408" spans="1:3" s="71" customFormat="1" ht="55" customHeight="1" x14ac:dyDescent="0.15">
      <c r="A408" s="69" t="s">
        <v>838</v>
      </c>
      <c r="B408" s="70"/>
      <c r="C408" s="72" t="str">
        <f>IFERROR(VLOOKUP(VENTAS4[[#This Row],[Code]],STOCK[],5,FALSE),"-")</f>
        <v>Vestido venturina</v>
      </c>
    </row>
    <row r="409" spans="1:3" s="71" customFormat="1" ht="55" customHeight="1" x14ac:dyDescent="0.15">
      <c r="A409" s="69" t="s">
        <v>839</v>
      </c>
      <c r="B409" s="70"/>
      <c r="C409" s="72" t="str">
        <f>IFERROR(VLOOKUP(VENTAS4[[#This Row],[Code]],STOCK[],5,FALSE),"-")</f>
        <v>Bikini Rosa canalé</v>
      </c>
    </row>
    <row r="410" spans="1:3" s="71" customFormat="1" ht="55" customHeight="1" x14ac:dyDescent="0.15">
      <c r="A410" s="69" t="s">
        <v>840</v>
      </c>
      <c r="B410" s="70"/>
      <c r="C410" s="72" t="str">
        <f>IFERROR(VLOOKUP(VENTAS4[[#This Row],[Code]],STOCK[],5,FALSE),"-")</f>
        <v>Bikini rosa canalé</v>
      </c>
    </row>
    <row r="411" spans="1:3" s="71" customFormat="1" ht="55" customHeight="1" x14ac:dyDescent="0.15">
      <c r="A411" s="69" t="s">
        <v>841</v>
      </c>
      <c r="B411" s="70"/>
      <c r="C411" s="72" t="str">
        <f>IFERROR(VLOOKUP(VENTAS4[[#This Row],[Code]],STOCK[],5,FALSE),"-")</f>
        <v>Vestido puerina</v>
      </c>
    </row>
    <row r="412" spans="1:3" s="71" customFormat="1" ht="55" customHeight="1" x14ac:dyDescent="0.15">
      <c r="A412" s="69" t="s">
        <v>842</v>
      </c>
      <c r="B412" s="70"/>
      <c r="C412" s="72" t="str">
        <f>IFERROR(VLOOKUP(VENTAS4[[#This Row],[Code]],STOCK[],5,FALSE),"-")</f>
        <v>Bikini push up</v>
      </c>
    </row>
    <row r="413" spans="1:3" s="71" customFormat="1" ht="55" customHeight="1" x14ac:dyDescent="0.15">
      <c r="A413" s="69" t="s">
        <v>843</v>
      </c>
      <c r="B413" s="70"/>
      <c r="C413" s="72" t="str">
        <f>IFERROR(VLOOKUP(VENTAS4[[#This Row],[Code]],STOCK[],5,FALSE),"-")</f>
        <v>Sandalias tacón grueso BAZAR</v>
      </c>
    </row>
    <row r="414" spans="1:3" s="71" customFormat="1" ht="55" customHeight="1" x14ac:dyDescent="0.15">
      <c r="A414" s="69" t="s">
        <v>977</v>
      </c>
      <c r="B414" s="70"/>
      <c r="C414" s="72" t="str">
        <f>IFERROR(VLOOKUP(VENTAS4[[#This Row],[Code]],STOCK[],5,FALSE),"-")</f>
        <v>Calzado hombre dos tonos</v>
      </c>
    </row>
    <row r="415" spans="1:3" s="71" customFormat="1" ht="55" customHeight="1" x14ac:dyDescent="0.15">
      <c r="A415" s="69" t="s">
        <v>976</v>
      </c>
      <c r="B415" s="70"/>
      <c r="C415" s="72" t="str">
        <f>IFERROR(VLOOKUP(VENTAS4[[#This Row],[Code]],STOCK[],5,FALSE),"-")</f>
        <v>Sandalias animal print de tacón</v>
      </c>
    </row>
    <row r="416" spans="1:3" s="71" customFormat="1" ht="55" customHeight="1" x14ac:dyDescent="0.15">
      <c r="A416" s="69" t="s">
        <v>975</v>
      </c>
      <c r="B416" s="70"/>
      <c r="C416" s="72" t="str">
        <f>IFERROR(VLOOKUP(VENTAS4[[#This Row],[Code]],STOCK[],5,FALSE),"-")</f>
        <v>Brasier de encaje_Negro Unitalla</v>
      </c>
    </row>
    <row r="417" spans="1:3" s="71" customFormat="1" ht="55" customHeight="1" x14ac:dyDescent="0.15">
      <c r="A417" s="69" t="s">
        <v>844</v>
      </c>
      <c r="B417" s="70"/>
      <c r="C417" s="72" t="str">
        <f>IFERROR(VLOOKUP(VENTAS4[[#This Row],[Code]],STOCK[],5,FALSE),"-")</f>
        <v>Brasier de encaje blanco</v>
      </c>
    </row>
    <row r="418" spans="1:3" s="71" customFormat="1" ht="55" customHeight="1" x14ac:dyDescent="0.15">
      <c r="A418" s="69" t="s">
        <v>845</v>
      </c>
      <c r="B418" s="70"/>
      <c r="C418" s="72" t="str">
        <f>IFERROR(VLOOKUP(VENTAS4[[#This Row],[Code]],STOCK[],5,FALSE),"-")</f>
        <v>Braguitas invisibles</v>
      </c>
    </row>
    <row r="419" spans="1:3" s="71" customFormat="1" ht="55" customHeight="1" x14ac:dyDescent="0.15">
      <c r="A419" s="69" t="s">
        <v>846</v>
      </c>
      <c r="B419" s="70"/>
      <c r="C419" s="72" t="str">
        <f>IFERROR(VLOOKUP(VENTAS4[[#This Row],[Code]],STOCK[],5,FALSE),"-")</f>
        <v>Base para maquillaje</v>
      </c>
    </row>
    <row r="420" spans="1:3" s="71" customFormat="1" ht="55" customHeight="1" x14ac:dyDescent="0.15">
      <c r="A420" s="69" t="s">
        <v>847</v>
      </c>
      <c r="B420" s="70"/>
      <c r="C420" s="72" t="str">
        <f>IFERROR(VLOOKUP(VENTAS4[[#This Row],[Code]],STOCK[],5,FALSE),"-")</f>
        <v>Falda ajustada (hacer foto)</v>
      </c>
    </row>
    <row r="421" spans="1:3" s="71" customFormat="1" ht="55" customHeight="1" x14ac:dyDescent="0.15">
      <c r="A421" s="69" t="s">
        <v>848</v>
      </c>
      <c r="B421" s="70"/>
      <c r="C421" s="72" t="str">
        <f>IFERROR(VLOOKUP(VENTAS4[[#This Row],[Code]],STOCK[],5,FALSE),"-")</f>
        <v>Braguitas invisibles</v>
      </c>
    </row>
    <row r="422" spans="1:3" s="71" customFormat="1" ht="55" customHeight="1" x14ac:dyDescent="0.15">
      <c r="A422" s="69" t="s">
        <v>849</v>
      </c>
      <c r="B422" s="70"/>
      <c r="C422" s="72" t="str">
        <f>IFERROR(VLOOKUP(VENTAS4[[#This Row],[Code]],STOCK[],5,FALSE),"-")</f>
        <v>Top Cuello encaje y mangas abombadas</v>
      </c>
    </row>
    <row r="423" spans="1:3" s="71" customFormat="1" ht="55" customHeight="1" x14ac:dyDescent="0.15">
      <c r="A423" s="69" t="s">
        <v>850</v>
      </c>
      <c r="B423" s="70"/>
      <c r="C423" s="72" t="str">
        <f>IFERROR(VLOOKUP(VENTAS4[[#This Row],[Code]],STOCK[],5,FALSE),"-")</f>
        <v>Top Cisne Blanco</v>
      </c>
    </row>
    <row r="424" spans="1:3" s="71" customFormat="1" ht="55" customHeight="1" x14ac:dyDescent="0.15">
      <c r="A424" s="69" t="s">
        <v>851</v>
      </c>
      <c r="B424" s="70"/>
      <c r="C424" s="72" t="str">
        <f>IFERROR(VLOOKUP(VENTAS4[[#This Row],[Code]],STOCK[],5,FALSE),"-")</f>
        <v>Top Cisne Blanco</v>
      </c>
    </row>
    <row r="425" spans="1:3" s="71" customFormat="1" ht="55" customHeight="1" x14ac:dyDescent="0.15">
      <c r="A425" s="69" t="s">
        <v>433</v>
      </c>
      <c r="B425" s="70"/>
      <c r="C425" s="72" t="str">
        <f>IFERROR(VLOOKUP(VENTAS4[[#This Row],[Code]],STOCK[],5,FALSE),"-")</f>
        <v>Bañador con adorno de malla</v>
      </c>
    </row>
    <row r="426" spans="1:3" s="71" customFormat="1" ht="55" customHeight="1" x14ac:dyDescent="0.15">
      <c r="A426" s="69" t="s">
        <v>852</v>
      </c>
      <c r="B426" s="70"/>
      <c r="C426" s="72" t="str">
        <f>IFERROR(VLOOKUP(VENTAS4[[#This Row],[Code]],STOCK[],5,FALSE),"-")</f>
        <v>Bañador con adorno de malla</v>
      </c>
    </row>
    <row r="427" spans="1:3" s="71" customFormat="1" ht="55" customHeight="1" x14ac:dyDescent="0.15">
      <c r="A427" s="69" t="s">
        <v>853</v>
      </c>
      <c r="B427" s="70"/>
      <c r="C427" s="72" t="str">
        <f>IFERROR(VLOOKUP(VENTAS4[[#This Row],[Code]],STOCK[],5,FALSE),"-")</f>
        <v>Bañador con adorno de malla</v>
      </c>
    </row>
    <row r="428" spans="1:3" s="71" customFormat="1" ht="55" customHeight="1" x14ac:dyDescent="0.15">
      <c r="A428" s="69" t="s">
        <v>854</v>
      </c>
      <c r="B428" s="70"/>
      <c r="C428" s="72" t="str">
        <f>IFERROR(VLOOKUP(VENTAS4[[#This Row],[Code]],STOCK[],5,FALSE),"-")</f>
        <v>Maxi Vestido Fruncido</v>
      </c>
    </row>
    <row r="429" spans="1:3" s="71" customFormat="1" ht="55" customHeight="1" x14ac:dyDescent="0.15">
      <c r="A429" s="69" t="s">
        <v>855</v>
      </c>
      <c r="B429" s="70"/>
      <c r="C429" s="72" t="str">
        <f>IFERROR(VLOOKUP(VENTAS4[[#This Row],[Code]],STOCK[],5,FALSE),"-")</f>
        <v>Maxi Vestido Fruncido</v>
      </c>
    </row>
    <row r="430" spans="1:3" s="71" customFormat="1" ht="55" customHeight="1" x14ac:dyDescent="0.15">
      <c r="A430" s="69" t="s">
        <v>856</v>
      </c>
      <c r="B430" s="70"/>
      <c r="C430" s="72" t="str">
        <f>IFERROR(VLOOKUP(VENTAS4[[#This Row],[Code]],STOCK[],5,FALSE),"-")</f>
        <v>Maxi Vestido Fruncido</v>
      </c>
    </row>
    <row r="431" spans="1:3" s="71" customFormat="1" ht="55" customHeight="1" x14ac:dyDescent="0.15">
      <c r="A431" s="69" t="s">
        <v>857</v>
      </c>
      <c r="B431" s="70"/>
      <c r="C431" s="72" t="str">
        <f>IFERROR(VLOOKUP(VENTAS4[[#This Row],[Code]],STOCK[],5,FALSE),"-")</f>
        <v>Bikini Floral</v>
      </c>
    </row>
    <row r="432" spans="1:3" s="71" customFormat="1" ht="55" customHeight="1" x14ac:dyDescent="0.15">
      <c r="A432" s="69" t="s">
        <v>859</v>
      </c>
      <c r="B432" s="70"/>
      <c r="C432" s="72" t="str">
        <f>IFERROR(VLOOKUP(VENTAS4[[#This Row],[Code]],STOCK[],5,FALSE),"-")</f>
        <v>Bikini Floral</v>
      </c>
    </row>
    <row r="433" spans="1:3" s="71" customFormat="1" ht="55" customHeight="1" x14ac:dyDescent="0.15">
      <c r="A433" s="69" t="s">
        <v>860</v>
      </c>
      <c r="B433" s="70"/>
      <c r="C433" s="72" t="str">
        <f>IFERROR(VLOOKUP(VENTAS4[[#This Row],[Code]],STOCK[],5,FALSE),"-")</f>
        <v xml:space="preserve"> Top Cuello V Verde</v>
      </c>
    </row>
    <row r="434" spans="1:3" s="71" customFormat="1" ht="55" customHeight="1" x14ac:dyDescent="0.15">
      <c r="A434" s="69" t="s">
        <v>434</v>
      </c>
      <c r="B434" s="70"/>
      <c r="C434" s="72" t="str">
        <f>IFERROR(VLOOKUP(VENTAS4[[#This Row],[Code]],STOCK[],5,FALSE),"-")</f>
        <v>Bañador Surf</v>
      </c>
    </row>
    <row r="435" spans="1:3" s="71" customFormat="1" ht="55" customHeight="1" x14ac:dyDescent="0.15">
      <c r="A435" s="69" t="s">
        <v>861</v>
      </c>
      <c r="B435" s="70"/>
      <c r="C435" s="72" t="str">
        <f>IFERROR(VLOOKUP(VENTAS4[[#This Row],[Code]],STOCK[],5,FALSE),"-")</f>
        <v>Bañador de pierna alta</v>
      </c>
    </row>
    <row r="436" spans="1:3" s="71" customFormat="1" ht="55" customHeight="1" x14ac:dyDescent="0.15">
      <c r="A436" s="69" t="s">
        <v>435</v>
      </c>
      <c r="B436" s="70"/>
      <c r="C436" s="72" t="str">
        <f>IFERROR(VLOOKUP(VENTAS4[[#This Row],[Code]],STOCK[],5,FALSE),"-")</f>
        <v>Camiseta con figura</v>
      </c>
    </row>
    <row r="437" spans="1:3" s="71" customFormat="1" ht="55" customHeight="1" x14ac:dyDescent="0.15">
      <c r="A437" s="69" t="s">
        <v>862</v>
      </c>
      <c r="B437" s="70"/>
      <c r="C437" s="72" t="str">
        <f>IFERROR(VLOOKUP(VENTAS4[[#This Row],[Code]],STOCK[],5,FALSE),"-")</f>
        <v>Camiseta con Dibujo</v>
      </c>
    </row>
    <row r="438" spans="1:3" s="71" customFormat="1" ht="55" customHeight="1" x14ac:dyDescent="0.15">
      <c r="A438" s="69" t="s">
        <v>863</v>
      </c>
      <c r="B438" s="70"/>
      <c r="C438" s="72" t="str">
        <f>IFERROR(VLOOKUP(VENTAS4[[#This Row],[Code]],STOCK[],5,FALSE),"-")</f>
        <v xml:space="preserve">Vestido de lunares </v>
      </c>
    </row>
    <row r="439" spans="1:3" s="71" customFormat="1" ht="55" customHeight="1" x14ac:dyDescent="0.15">
      <c r="A439" s="69" t="s">
        <v>864</v>
      </c>
      <c r="B439" s="70"/>
      <c r="C439" s="72" t="str">
        <f>IFERROR(VLOOKUP(VENTAS4[[#This Row],[Code]],STOCK[],5,FALSE),"-")</f>
        <v>Vestido de lunares</v>
      </c>
    </row>
    <row r="440" spans="1:3" s="71" customFormat="1" ht="55" customHeight="1" x14ac:dyDescent="0.15">
      <c r="A440" s="69" t="s">
        <v>436</v>
      </c>
      <c r="B440" s="70"/>
      <c r="C440" s="72" t="str">
        <f>IFERROR(VLOOKUP(VENTAS4[[#This Row],[Code]],STOCK[],5,FALSE),"-")</f>
        <v>Pantaloneta Roja</v>
      </c>
    </row>
    <row r="441" spans="1:3" s="71" customFormat="1" ht="55" customHeight="1" x14ac:dyDescent="0.15">
      <c r="A441" s="69" t="s">
        <v>865</v>
      </c>
      <c r="B441" s="70"/>
      <c r="C441" s="72" t="str">
        <f>IFERROR(VLOOKUP(VENTAS4[[#This Row],[Code]],STOCK[],5,FALSE),"-")</f>
        <v>Pantaloneta Roja</v>
      </c>
    </row>
    <row r="442" spans="1:3" s="71" customFormat="1" ht="55" customHeight="1" x14ac:dyDescent="0.15">
      <c r="A442" s="69" t="s">
        <v>437</v>
      </c>
      <c r="B442" s="70"/>
      <c r="C442" s="72" t="str">
        <f>IFERROR(VLOOKUP(VENTAS4[[#This Row],[Code]],STOCK[],5,FALSE),"-")</f>
        <v>Pantaloneta Roja</v>
      </c>
    </row>
    <row r="443" spans="1:3" s="71" customFormat="1" ht="55" customHeight="1" x14ac:dyDescent="0.15">
      <c r="A443" s="69" t="s">
        <v>866</v>
      </c>
      <c r="B443" s="70"/>
      <c r="C443" s="72" t="str">
        <f>IFERROR(VLOOKUP(VENTAS4[[#This Row],[Code]],STOCK[],5,FALSE),"-")</f>
        <v>Falda de trabajo</v>
      </c>
    </row>
    <row r="444" spans="1:3" s="71" customFormat="1" ht="55" customHeight="1" x14ac:dyDescent="0.15">
      <c r="A444" s="69" t="s">
        <v>867</v>
      </c>
      <c r="B444" s="70"/>
      <c r="C444" s="72" t="str">
        <f>IFERROR(VLOOKUP(VENTAS4[[#This Row],[Code]],STOCK[],5,FALSE),"-")</f>
        <v>Falda de trabajo</v>
      </c>
    </row>
    <row r="445" spans="1:3" s="71" customFormat="1" ht="55" customHeight="1" x14ac:dyDescent="0.15">
      <c r="A445" s="69" t="s">
        <v>868</v>
      </c>
      <c r="B445" s="70"/>
      <c r="C445" s="72" t="str">
        <f>IFERROR(VLOOKUP(VENTAS4[[#This Row],[Code]],STOCK[],5,FALSE),"-")</f>
        <v>Falda de trabajo</v>
      </c>
    </row>
    <row r="446" spans="1:3" s="71" customFormat="1" ht="55" customHeight="1" x14ac:dyDescent="0.15">
      <c r="A446" s="69" t="s">
        <v>858</v>
      </c>
      <c r="B446" s="70"/>
      <c r="C446" s="72" t="str">
        <f>IFERROR(VLOOKUP(VENTAS4[[#This Row],[Code]],STOCK[],5,FALSE),"-")</f>
        <v>Falda de trabajo</v>
      </c>
    </row>
    <row r="447" spans="1:3" s="71" customFormat="1" ht="55" customHeight="1" x14ac:dyDescent="0.15">
      <c r="A447" s="69" t="s">
        <v>869</v>
      </c>
      <c r="B447" s="70"/>
      <c r="C447" s="72" t="str">
        <f>IFERROR(VLOOKUP(VENTAS4[[#This Row],[Code]],STOCK[],5,FALSE),"-")</f>
        <v>Bañador de pierna alta</v>
      </c>
    </row>
    <row r="448" spans="1:3" s="71" customFormat="1" ht="55" customHeight="1" x14ac:dyDescent="0.15">
      <c r="A448" s="69" t="s">
        <v>870</v>
      </c>
      <c r="B448" s="70"/>
      <c r="C448" s="72" t="str">
        <f>IFERROR(VLOOKUP(VENTAS4[[#This Row],[Code]],STOCK[],5,FALSE),"-")</f>
        <v>Bañador con zíper de pierna alta</v>
      </c>
    </row>
    <row r="449" spans="1:3" s="71" customFormat="1" ht="55" customHeight="1" x14ac:dyDescent="0.15">
      <c r="A449" s="69" t="s">
        <v>871</v>
      </c>
      <c r="B449" s="70"/>
      <c r="C449" s="72" t="str">
        <f>IFERROR(VLOOKUP(VENTAS4[[#This Row],[Code]],STOCK[],5,FALSE),"-")</f>
        <v>Vestido tropical</v>
      </c>
    </row>
    <row r="450" spans="1:3" s="71" customFormat="1" ht="55" customHeight="1" x14ac:dyDescent="0.15">
      <c r="A450" s="69" t="s">
        <v>872</v>
      </c>
      <c r="B450" s="70"/>
      <c r="C450" s="72" t="str">
        <f>IFERROR(VLOOKUP(VENTAS4[[#This Row],[Code]],STOCK[],5,FALSE),"-")</f>
        <v>Vestido Tropical</v>
      </c>
    </row>
    <row r="451" spans="1:3" s="71" customFormat="1" ht="55" customHeight="1" x14ac:dyDescent="0.15">
      <c r="A451" s="69" t="s">
        <v>439</v>
      </c>
      <c r="B451" s="70"/>
      <c r="C451" s="72" t="str">
        <f>IFERROR(VLOOKUP(VENTAS4[[#This Row],[Code]],STOCK[],5,FALSE),"-")</f>
        <v>Vestido Tropical</v>
      </c>
    </row>
    <row r="452" spans="1:3" s="71" customFormat="1" ht="55" customHeight="1" x14ac:dyDescent="0.15">
      <c r="A452" s="69" t="s">
        <v>873</v>
      </c>
      <c r="B452" s="70"/>
      <c r="C452" s="72" t="str">
        <f>IFERROR(VLOOKUP(VENTAS4[[#This Row],[Code]],STOCK[],5,FALSE),"-")</f>
        <v>Vestido Tropical</v>
      </c>
    </row>
    <row r="453" spans="1:3" s="71" customFormat="1" ht="55" customHeight="1" x14ac:dyDescent="0.15">
      <c r="A453" s="69" t="s">
        <v>874</v>
      </c>
      <c r="B453" s="70"/>
      <c r="C453" s="72" t="str">
        <f>IFERROR(VLOOKUP(VENTAS4[[#This Row],[Code]],STOCK[],5,FALSE),"-")</f>
        <v xml:space="preserve"> Top Básico Business Crema</v>
      </c>
    </row>
    <row r="454" spans="1:3" s="71" customFormat="1" ht="55" customHeight="1" x14ac:dyDescent="0.15">
      <c r="A454" s="69" t="s">
        <v>875</v>
      </c>
      <c r="B454" s="70"/>
      <c r="C454" s="72" t="str">
        <f>IFERROR(VLOOKUP(VENTAS4[[#This Row],[Code]],STOCK[],5,FALSE),"-")</f>
        <v xml:space="preserve"> Top Básico Business </v>
      </c>
    </row>
    <row r="455" spans="1:3" s="71" customFormat="1" ht="55" customHeight="1" x14ac:dyDescent="0.15">
      <c r="A455" s="69" t="s">
        <v>876</v>
      </c>
      <c r="B455" s="70"/>
      <c r="C455" s="72" t="str">
        <f>IFERROR(VLOOKUP(VENTAS4[[#This Row],[Code]],STOCK[],5,FALSE),"-")</f>
        <v xml:space="preserve"> Pantaloneta Verde</v>
      </c>
    </row>
    <row r="456" spans="1:3" s="71" customFormat="1" ht="55" customHeight="1" x14ac:dyDescent="0.15">
      <c r="A456" s="69" t="s">
        <v>877</v>
      </c>
      <c r="B456" s="70"/>
      <c r="C456" s="72" t="str">
        <f>IFERROR(VLOOKUP(VENTAS4[[#This Row],[Code]],STOCK[],5,FALSE),"-")</f>
        <v xml:space="preserve"> Pantaloneta Verde</v>
      </c>
    </row>
    <row r="457" spans="1:3" s="71" customFormat="1" ht="55" customHeight="1" x14ac:dyDescent="0.15">
      <c r="A457" s="69" t="s">
        <v>440</v>
      </c>
      <c r="B457" s="70"/>
      <c r="C457" s="72" t="str">
        <f>IFERROR(VLOOKUP(VENTAS4[[#This Row],[Code]],STOCK[],5,FALSE),"-")</f>
        <v xml:space="preserve"> Pantaloneta Verde</v>
      </c>
    </row>
    <row r="458" spans="1:3" s="71" customFormat="1" ht="55" customHeight="1" x14ac:dyDescent="0.15">
      <c r="A458" s="69" t="s">
        <v>878</v>
      </c>
      <c r="B458" s="70"/>
      <c r="C458" s="72" t="str">
        <f>IFERROR(VLOOKUP(VENTAS4[[#This Row],[Code]],STOCK[],5,FALSE),"-")</f>
        <v>Niñas 3 piezas Bañador bikini de rayas combinadas con abertura con kimono</v>
      </c>
    </row>
    <row r="459" spans="1:3" s="71" customFormat="1" ht="55" customHeight="1" x14ac:dyDescent="0.15">
      <c r="A459" s="69" t="s">
        <v>438</v>
      </c>
      <c r="B459" s="70"/>
      <c r="C459" s="72" t="str">
        <f>IFERROR(VLOOKUP(VENTAS4[[#This Row],[Code]],STOCK[],5,FALSE),"-")</f>
        <v>Bañador una pieza con mariposa aplique fruncido</v>
      </c>
    </row>
    <row r="460" spans="1:3" s="71" customFormat="1" ht="55" customHeight="1" x14ac:dyDescent="0.15">
      <c r="A460" s="69" t="s">
        <v>441</v>
      </c>
      <c r="B460" s="70"/>
      <c r="C460" s="72" t="str">
        <f>IFERROR(VLOOKUP(VENTAS4[[#This Row],[Code]],STOCK[],5,FALSE),"-")</f>
        <v>Pantalón Business Básico</v>
      </c>
    </row>
    <row r="461" spans="1:3" s="71" customFormat="1" ht="55" customHeight="1" x14ac:dyDescent="0.15">
      <c r="A461" s="69" t="s">
        <v>879</v>
      </c>
      <c r="B461" s="70"/>
      <c r="C461" s="72" t="str">
        <f>IFERROR(VLOOKUP(VENTAS4[[#This Row],[Code]],STOCK[],5,FALSE),"-")</f>
        <v>Pantalón business básico</v>
      </c>
    </row>
    <row r="462" spans="1:3" s="71" customFormat="1" ht="55" customHeight="1" x14ac:dyDescent="0.15">
      <c r="A462" s="69" t="s">
        <v>880</v>
      </c>
      <c r="B462" s="70"/>
      <c r="C462" s="72" t="str">
        <f>IFERROR(VLOOKUP(VENTAS4[[#This Row],[Code]],STOCK[],5,FALSE),"-")</f>
        <v>Pantalón Business Básico</v>
      </c>
    </row>
    <row r="463" spans="1:3" s="71" customFormat="1" ht="55" customHeight="1" x14ac:dyDescent="0.15">
      <c r="A463" s="69" t="s">
        <v>881</v>
      </c>
      <c r="B463" s="70"/>
      <c r="C463" s="72" t="str">
        <f>IFERROR(VLOOKUP(VENTAS4[[#This Row],[Code]],STOCK[],5,FALSE),"-")</f>
        <v>Pantalón business básico</v>
      </c>
    </row>
    <row r="464" spans="1:3" s="71" customFormat="1" ht="55" customHeight="1" x14ac:dyDescent="0.15">
      <c r="A464" s="69" t="s">
        <v>882</v>
      </c>
      <c r="B464" s="70"/>
      <c r="C464" s="72" t="str">
        <f>IFERROR(VLOOKUP(VENTAS4[[#This Row],[Code]],STOCK[],5,FALSE),"-")</f>
        <v xml:space="preserve"> Top Básico Business </v>
      </c>
    </row>
    <row r="465" spans="1:3" s="71" customFormat="1" ht="55" customHeight="1" x14ac:dyDescent="0.15">
      <c r="A465" s="69" t="s">
        <v>883</v>
      </c>
      <c r="B465" s="70"/>
      <c r="C465" s="72" t="str">
        <f>IFERROR(VLOOKUP(VENTAS4[[#This Row],[Code]],STOCK[],5,FALSE),"-")</f>
        <v xml:space="preserve"> Top Básico Business</v>
      </c>
    </row>
    <row r="466" spans="1:3" s="71" customFormat="1" ht="55" customHeight="1" x14ac:dyDescent="0.15">
      <c r="A466" s="69" t="s">
        <v>884</v>
      </c>
      <c r="B466" s="70"/>
      <c r="C466" s="72" t="str">
        <f>IFERROR(VLOOKUP(VENTAS4[[#This Row],[Code]],STOCK[],5,FALSE),"-")</f>
        <v xml:space="preserve"> Top Básico Business</v>
      </c>
    </row>
    <row r="467" spans="1:3" s="71" customFormat="1" ht="55" customHeight="1" x14ac:dyDescent="0.15">
      <c r="A467" s="69" t="s">
        <v>885</v>
      </c>
      <c r="B467" s="70"/>
      <c r="C467" s="72" t="str">
        <f>IFERROR(VLOOKUP(VENTAS4[[#This Row],[Code]],STOCK[],5,FALSE),"-")</f>
        <v>Bañador Cisne Espalda descubierta</v>
      </c>
    </row>
    <row r="468" spans="1:3" s="71" customFormat="1" ht="55" customHeight="1" x14ac:dyDescent="0.15">
      <c r="A468" s="69" t="s">
        <v>886</v>
      </c>
      <c r="B468" s="70"/>
      <c r="C468" s="72" t="str">
        <f>IFERROR(VLOOKUP(VENTAS4[[#This Row],[Code]],STOCK[],5,FALSE),"-")</f>
        <v>Bañador despalda descubierta</v>
      </c>
    </row>
    <row r="469" spans="1:3" s="71" customFormat="1" ht="55" customHeight="1" x14ac:dyDescent="0.15">
      <c r="A469" s="69" t="s">
        <v>887</v>
      </c>
      <c r="B469" s="70"/>
      <c r="C469" s="72" t="str">
        <f>IFERROR(VLOOKUP(VENTAS4[[#This Row],[Code]],STOCK[],5,FALSE),"-")</f>
        <v>Bikini niña 3 piezas</v>
      </c>
    </row>
    <row r="470" spans="1:3" s="71" customFormat="1" ht="55" customHeight="1" x14ac:dyDescent="0.15">
      <c r="A470" s="69" t="s">
        <v>442</v>
      </c>
      <c r="B470" s="70"/>
      <c r="C470" s="72" t="str">
        <f>IFERROR(VLOOKUP(VENTAS4[[#This Row],[Code]],STOCK[],5,FALSE),"-")</f>
        <v xml:space="preserve"> Top Mangas Fruncidas</v>
      </c>
    </row>
    <row r="471" spans="1:3" s="71" customFormat="1" ht="55" customHeight="1" x14ac:dyDescent="0.15">
      <c r="A471" s="69" t="s">
        <v>888</v>
      </c>
      <c r="B471" s="70"/>
      <c r="C471" s="72" t="str">
        <f>IFERROR(VLOOKUP(VENTAS4[[#This Row],[Code]],STOCK[],5,FALSE),"-")</f>
        <v xml:space="preserve"> Top Mangas Fruncidas</v>
      </c>
    </row>
    <row r="472" spans="1:3" s="71" customFormat="1" ht="55" customHeight="1" x14ac:dyDescent="0.15">
      <c r="A472" s="69" t="s">
        <v>443</v>
      </c>
      <c r="B472" s="70"/>
      <c r="C472" s="72" t="str">
        <f>IFERROR(VLOOKUP(VENTAS4[[#This Row],[Code]],STOCK[],5,FALSE),"-")</f>
        <v xml:space="preserve"> Top Mangas Fruncidas</v>
      </c>
    </row>
    <row r="473" spans="1:3" s="71" customFormat="1" ht="55" customHeight="1" x14ac:dyDescent="0.15">
      <c r="A473" s="69" t="s">
        <v>889</v>
      </c>
      <c r="B473" s="70"/>
      <c r="C473" s="72" t="str">
        <f>IFERROR(VLOOKUP(VENTAS4[[#This Row],[Code]],STOCK[],5,FALSE),"-")</f>
        <v>Vestido con abertura</v>
      </c>
    </row>
    <row r="474" spans="1:3" s="71" customFormat="1" ht="55" customHeight="1" x14ac:dyDescent="0.15">
      <c r="A474" s="69" t="s">
        <v>444</v>
      </c>
      <c r="B474" s="70"/>
      <c r="C474" s="72" t="str">
        <f>IFERROR(VLOOKUP(VENTAS4[[#This Row],[Code]],STOCK[],5,FALSE),"-")</f>
        <v>Vestido con abertura</v>
      </c>
    </row>
    <row r="475" spans="1:3" s="71" customFormat="1" ht="55" customHeight="1" x14ac:dyDescent="0.15">
      <c r="A475" s="69" t="s">
        <v>890</v>
      </c>
      <c r="B475" s="70"/>
      <c r="C475" s="72" t="str">
        <f>IFERROR(VLOOKUP(VENTAS4[[#This Row],[Code]],STOCK[],5,FALSE),"-")</f>
        <v>Vestido con doble abertura</v>
      </c>
    </row>
    <row r="476" spans="1:3" s="71" customFormat="1" ht="55" customHeight="1" x14ac:dyDescent="0.15">
      <c r="A476" s="69" t="s">
        <v>891</v>
      </c>
      <c r="B476" s="70"/>
      <c r="C476" s="72" t="str">
        <f>IFERROR(VLOOKUP(VENTAS4[[#This Row],[Code]],STOCK[],5,FALSE),"-")</f>
        <v xml:space="preserve"> Top Básico Business Negro</v>
      </c>
    </row>
    <row r="477" spans="1:3" s="71" customFormat="1" ht="55" customHeight="1" x14ac:dyDescent="0.15">
      <c r="A477" s="69" t="s">
        <v>892</v>
      </c>
      <c r="B477" s="70"/>
      <c r="C477" s="72" t="str">
        <f>IFERROR(VLOOKUP(VENTAS4[[#This Row],[Code]],STOCK[],5,FALSE),"-")</f>
        <v xml:space="preserve"> Top Básico Business Negro</v>
      </c>
    </row>
    <row r="478" spans="1:3" s="71" customFormat="1" ht="55" customHeight="1" x14ac:dyDescent="0.15">
      <c r="A478" s="69" t="s">
        <v>893</v>
      </c>
      <c r="B478" s="70"/>
      <c r="C478" s="72" t="str">
        <f>IFERROR(VLOOKUP(VENTAS4[[#This Row],[Code]],STOCK[],5,FALSE),"-")</f>
        <v xml:space="preserve"> Top Básico Business </v>
      </c>
    </row>
    <row r="479" spans="1:3" s="71" customFormat="1" ht="55" customHeight="1" x14ac:dyDescent="0.15">
      <c r="A479" s="69" t="s">
        <v>445</v>
      </c>
      <c r="B479" s="70"/>
      <c r="C479" s="72" t="str">
        <f>IFERROR(VLOOKUP(VENTAS4[[#This Row],[Code]],STOCK[],5,FALSE),"-")</f>
        <v>Vestido Girasol</v>
      </c>
    </row>
    <row r="480" spans="1:3" s="71" customFormat="1" ht="55" customHeight="1" x14ac:dyDescent="0.15">
      <c r="A480" s="69" t="s">
        <v>894</v>
      </c>
      <c r="B480" s="70"/>
      <c r="C480" s="72" t="str">
        <f>IFERROR(VLOOKUP(VENTAS4[[#This Row],[Code]],STOCK[],5,FALSE),"-")</f>
        <v>Top Acanalado</v>
      </c>
    </row>
    <row r="481" spans="1:3" s="71" customFormat="1" ht="55" customHeight="1" x14ac:dyDescent="0.15">
      <c r="A481" s="69" t="s">
        <v>895</v>
      </c>
      <c r="B481" s="70"/>
      <c r="C481" s="72" t="str">
        <f>IFERROR(VLOOKUP(VENTAS4[[#This Row],[Code]],STOCK[],5,FALSE),"-")</f>
        <v>Top Acanalado</v>
      </c>
    </row>
    <row r="482" spans="1:3" s="71" customFormat="1" ht="55" customHeight="1" x14ac:dyDescent="0.15">
      <c r="A482" s="69" t="s">
        <v>896</v>
      </c>
      <c r="B482" s="70"/>
      <c r="C482" s="72" t="str">
        <f>IFERROR(VLOOKUP(VENTAS4[[#This Row],[Code]],STOCK[],5,FALSE),"-")</f>
        <v>Top cisne acanalado</v>
      </c>
    </row>
    <row r="483" spans="1:3" s="71" customFormat="1" ht="55" customHeight="1" x14ac:dyDescent="0.15">
      <c r="A483" s="69" t="s">
        <v>897</v>
      </c>
      <c r="B483" s="70"/>
      <c r="C483" s="72" t="str">
        <f>IFERROR(VLOOKUP(VENTAS4[[#This Row],[Code]],STOCK[],5,FALSE),"-")</f>
        <v>Vestido frenchy de puntos</v>
      </c>
    </row>
    <row r="484" spans="1:3" s="71" customFormat="1" ht="55" customHeight="1" x14ac:dyDescent="0.15">
      <c r="A484" s="69" t="s">
        <v>898</v>
      </c>
      <c r="B484" s="70"/>
      <c r="C484" s="72" t="str">
        <f>IFERROR(VLOOKUP(VENTAS4[[#This Row],[Code]],STOCK[],5,FALSE),"-")</f>
        <v>Vestido frenchy de puntos</v>
      </c>
    </row>
    <row r="485" spans="1:3" s="71" customFormat="1" ht="55" customHeight="1" x14ac:dyDescent="0.15">
      <c r="A485" s="69" t="s">
        <v>899</v>
      </c>
      <c r="B485" s="70"/>
      <c r="C485" s="72" t="str">
        <f>IFERROR(VLOOKUP(VENTAS4[[#This Row],[Code]],STOCK[],5,FALSE),"-")</f>
        <v>Bañador una pieza con estampado de planta cremallera</v>
      </c>
    </row>
    <row r="486" spans="1:3" s="71" customFormat="1" ht="55" customHeight="1" x14ac:dyDescent="0.15">
      <c r="A486" s="69" t="s">
        <v>900</v>
      </c>
      <c r="B486" s="70"/>
      <c r="C486" s="72" t="str">
        <f>IFERROR(VLOOKUP(VENTAS4[[#This Row],[Code]],STOCK[],5,FALSE),"-")</f>
        <v>Maxi Vestido con Bolsillo</v>
      </c>
    </row>
    <row r="487" spans="1:3" s="71" customFormat="1" ht="55" customHeight="1" x14ac:dyDescent="0.15">
      <c r="A487" s="69" t="s">
        <v>901</v>
      </c>
      <c r="B487" s="70"/>
      <c r="C487" s="72" t="str">
        <f>IFERROR(VLOOKUP(VENTAS4[[#This Row],[Code]],STOCK[],5,FALSE),"-")</f>
        <v>Maxi Vestido con Bolsillo</v>
      </c>
    </row>
    <row r="488" spans="1:3" s="71" customFormat="1" ht="55" customHeight="1" x14ac:dyDescent="0.15">
      <c r="A488" s="69" t="s">
        <v>902</v>
      </c>
      <c r="B488" s="70"/>
      <c r="C488" s="72" t="str">
        <f>IFERROR(VLOOKUP(VENTAS4[[#This Row],[Code]],STOCK[],5,FALSE),"-")</f>
        <v>Maxi Vestido con Bolsillo</v>
      </c>
    </row>
    <row r="489" spans="1:3" s="71" customFormat="1" ht="55" customHeight="1" x14ac:dyDescent="0.15">
      <c r="A489" s="69" t="s">
        <v>903</v>
      </c>
      <c r="B489" s="70"/>
      <c r="C489" s="72" t="str">
        <f>IFERROR(VLOOKUP(VENTAS4[[#This Row],[Code]],STOCK[],5,FALSE),"-")</f>
        <v>Set de sujetador con tira ajustable 2 paquetes</v>
      </c>
    </row>
    <row r="490" spans="1:3" s="71" customFormat="1" ht="55" customHeight="1" x14ac:dyDescent="0.15">
      <c r="A490" s="69" t="s">
        <v>446</v>
      </c>
      <c r="B490" s="70"/>
      <c r="C490" s="72" t="str">
        <f>IFERROR(VLOOKUP(VENTAS4[[#This Row],[Code]],STOCK[],5,FALSE),"-")</f>
        <v>Top Dreamer Negro</v>
      </c>
    </row>
    <row r="491" spans="1:3" s="71" customFormat="1" ht="55" customHeight="1" x14ac:dyDescent="0.15">
      <c r="A491" s="69" t="s">
        <v>904</v>
      </c>
      <c r="B491" s="70"/>
      <c r="C491" s="72" t="str">
        <f>IFERROR(VLOOKUP(VENTAS4[[#This Row],[Code]],STOCK[],5,FALSE),"-")</f>
        <v>Top Dreamer Negro</v>
      </c>
    </row>
    <row r="492" spans="1:3" s="71" customFormat="1" ht="55" customHeight="1" x14ac:dyDescent="0.15">
      <c r="A492" s="69" t="s">
        <v>905</v>
      </c>
      <c r="B492" s="70"/>
      <c r="C492" s="72" t="str">
        <f>IFERROR(VLOOKUP(VENTAS4[[#This Row],[Code]],STOCK[],5,FALSE),"-")</f>
        <v>Top Dreamer Negro</v>
      </c>
    </row>
    <row r="493" spans="1:3" s="71" customFormat="1" ht="55" customHeight="1" x14ac:dyDescent="0.15">
      <c r="A493" s="69" t="s">
        <v>906</v>
      </c>
      <c r="B493" s="70"/>
      <c r="C493" s="72" t="str">
        <f>IFERROR(VLOOKUP(VENTAS4[[#This Row],[Code]],STOCK[],5,FALSE),"-")</f>
        <v>Falda margarita</v>
      </c>
    </row>
    <row r="494" spans="1:3" s="71" customFormat="1" ht="55" customHeight="1" x14ac:dyDescent="0.15">
      <c r="A494" s="69" t="s">
        <v>447</v>
      </c>
      <c r="B494" s="70"/>
      <c r="C494" s="72" t="str">
        <f>IFERROR(VLOOKUP(VENTAS4[[#This Row],[Code]],STOCK[],5,FALSE),"-")</f>
        <v>Falda Margarita</v>
      </c>
    </row>
    <row r="495" spans="1:3" s="71" customFormat="1" ht="55" customHeight="1" x14ac:dyDescent="0.15">
      <c r="A495" s="69" t="s">
        <v>907</v>
      </c>
      <c r="B495" s="70"/>
      <c r="C495" s="72" t="str">
        <f>IFERROR(VLOOKUP(VENTAS4[[#This Row],[Code]],STOCK[],5,FALSE),"-")</f>
        <v>Falda Margarita</v>
      </c>
    </row>
    <row r="496" spans="1:3" s="71" customFormat="1" ht="55" customHeight="1" x14ac:dyDescent="0.15">
      <c r="A496" s="69" t="s">
        <v>908</v>
      </c>
      <c r="B496" s="70"/>
      <c r="C496" s="72" t="str">
        <f>IFERROR(VLOOKUP(VENTAS4[[#This Row],[Code]],STOCK[],5,FALSE),"-")</f>
        <v>Top Dreamer Blanco</v>
      </c>
    </row>
    <row r="497" spans="1:3" s="71" customFormat="1" ht="55" customHeight="1" x14ac:dyDescent="0.15">
      <c r="A497" s="69" t="s">
        <v>909</v>
      </c>
      <c r="B497" s="70"/>
      <c r="C497" s="72" t="str">
        <f>IFERROR(VLOOKUP(VENTAS4[[#This Row],[Code]],STOCK[],5,FALSE),"-")</f>
        <v>Top Dreamer Blanco</v>
      </c>
    </row>
    <row r="498" spans="1:3" s="71" customFormat="1" ht="55" customHeight="1" x14ac:dyDescent="0.15">
      <c r="A498" s="69" t="s">
        <v>449</v>
      </c>
      <c r="B498" s="70"/>
      <c r="C498" s="72" t="str">
        <f>IFERROR(VLOOKUP(VENTAS4[[#This Row],[Code]],STOCK[],5,FALSE),"-")</f>
        <v>Top Dreamer Blanco</v>
      </c>
    </row>
    <row r="499" spans="1:3" s="71" customFormat="1" ht="55" customHeight="1" x14ac:dyDescent="0.15">
      <c r="A499" s="69" t="s">
        <v>910</v>
      </c>
      <c r="B499" s="70"/>
      <c r="C499" s="72" t="str">
        <f>IFERROR(VLOOKUP(VENTAS4[[#This Row],[Code]],STOCK[],5,FALSE),"-")</f>
        <v>Top cuello V Blanco</v>
      </c>
    </row>
    <row r="500" spans="1:3" s="71" customFormat="1" ht="55" customHeight="1" x14ac:dyDescent="0.15">
      <c r="A500" s="69" t="s">
        <v>911</v>
      </c>
      <c r="B500" s="70"/>
      <c r="C500" s="72" t="str">
        <f>IFERROR(VLOOKUP(VENTAS4[[#This Row],[Code]],STOCK[],5,FALSE),"-")</f>
        <v>Sujetador Básico</v>
      </c>
    </row>
    <row r="501" spans="1:3" s="71" customFormat="1" ht="55" customHeight="1" x14ac:dyDescent="0.15">
      <c r="A501" s="69" t="s">
        <v>912</v>
      </c>
      <c r="B501" s="70"/>
      <c r="C501" s="72" t="str">
        <f>IFERROR(VLOOKUP(VENTAS4[[#This Row],[Code]],STOCK[],5,FALSE),"-")</f>
        <v>Jenas Ajustados Oscuro</v>
      </c>
    </row>
    <row r="502" spans="1:3" s="71" customFormat="1" ht="55" customHeight="1" x14ac:dyDescent="0.15">
      <c r="A502" s="69" t="s">
        <v>913</v>
      </c>
      <c r="B502" s="70"/>
      <c r="C502" s="72" t="str">
        <f>IFERROR(VLOOKUP(VENTAS4[[#This Row],[Code]],STOCK[],5,FALSE),"-")</f>
        <v>Jenas Ajustados Oscuro</v>
      </c>
    </row>
    <row r="503" spans="1:3" s="71" customFormat="1" ht="55" customHeight="1" x14ac:dyDescent="0.15">
      <c r="A503" s="69" t="s">
        <v>914</v>
      </c>
      <c r="B503" s="70"/>
      <c r="C503" s="72" t="str">
        <f>IFERROR(VLOOKUP(VENTAS4[[#This Row],[Code]],STOCK[],5,FALSE),"-")</f>
        <v xml:space="preserve">Falda Fruncida </v>
      </c>
    </row>
    <row r="504" spans="1:3" s="71" customFormat="1" ht="55" customHeight="1" x14ac:dyDescent="0.15">
      <c r="A504" s="69" t="s">
        <v>915</v>
      </c>
      <c r="B504" s="70"/>
      <c r="C504" s="72" t="str">
        <f>IFERROR(VLOOKUP(VENTAS4[[#This Row],[Code]],STOCK[],5,FALSE),"-")</f>
        <v>Falda plisada</v>
      </c>
    </row>
    <row r="505" spans="1:3" s="71" customFormat="1" ht="55" customHeight="1" x14ac:dyDescent="0.15">
      <c r="A505" s="69" t="s">
        <v>916</v>
      </c>
      <c r="B505" s="70"/>
      <c r="C505" s="72" t="str">
        <f>IFERROR(VLOOKUP(VENTAS4[[#This Row],[Code]],STOCK[],5,FALSE),"-")</f>
        <v>Jeans Elastizados Pierna Ancha</v>
      </c>
    </row>
    <row r="506" spans="1:3" s="71" customFormat="1" ht="55" customHeight="1" x14ac:dyDescent="0.15">
      <c r="A506" s="69" t="s">
        <v>917</v>
      </c>
      <c r="B506" s="70"/>
      <c r="C506" s="72" t="str">
        <f>IFERROR(VLOOKUP(VENTAS4[[#This Row],[Code]],STOCK[],5,FALSE),"-")</f>
        <v>Jeans Elastizados Pierna Ancha</v>
      </c>
    </row>
    <row r="507" spans="1:3" s="71" customFormat="1" ht="55" customHeight="1" x14ac:dyDescent="0.15">
      <c r="A507" s="69" t="s">
        <v>458</v>
      </c>
      <c r="B507" s="70"/>
      <c r="C507" s="72" t="str">
        <f>IFERROR(VLOOKUP(VENTAS4[[#This Row],[Code]],STOCK[],5,FALSE),"-")</f>
        <v>Jeans Elastizados Pierna Ancha</v>
      </c>
    </row>
    <row r="508" spans="1:3" s="71" customFormat="1" ht="55" customHeight="1" x14ac:dyDescent="0.15">
      <c r="A508" s="69" t="s">
        <v>918</v>
      </c>
      <c r="B508" s="70"/>
      <c r="C508" s="71" t="str">
        <f>IFERROR(VLOOKUP(VENTAS4[[#This Row],[Code]],STOCK[],5,FALSE),"-")</f>
        <v>Jeans Ajustados Claro</v>
      </c>
    </row>
    <row r="509" spans="1:3" s="71" customFormat="1" ht="55" customHeight="1" x14ac:dyDescent="0.15">
      <c r="A509" s="69" t="s">
        <v>919</v>
      </c>
      <c r="B509" s="70"/>
      <c r="C509" s="72" t="str">
        <f>IFERROR(VLOOKUP(VENTAS4[[#This Row],[Code]],STOCK[],5,FALSE),"-")</f>
        <v>Jeans Ajustados Claro</v>
      </c>
    </row>
    <row r="510" spans="1:3" s="71" customFormat="1" ht="55" customHeight="1" x14ac:dyDescent="0.15">
      <c r="A510" s="69" t="s">
        <v>462</v>
      </c>
      <c r="B510" s="70"/>
      <c r="C510" s="72" t="str">
        <f>IFERROR(VLOOKUP(VENTAS4[[#This Row],[Code]],STOCK[],5,FALSE),"-")</f>
        <v>Pantaloneta Camel</v>
      </c>
    </row>
    <row r="511" spans="1:3" s="71" customFormat="1" ht="55" customHeight="1" x14ac:dyDescent="0.15">
      <c r="A511" s="69" t="s">
        <v>920</v>
      </c>
      <c r="B511" s="70"/>
      <c r="C511" s="72" t="str">
        <f>IFERROR(VLOOKUP(VENTAS4[[#This Row],[Code]],STOCK[],5,FALSE),"-")</f>
        <v>Pantaloneta Camel</v>
      </c>
    </row>
    <row r="512" spans="1:3" s="71" customFormat="1" ht="55" customHeight="1" x14ac:dyDescent="0.15">
      <c r="A512" s="69" t="s">
        <v>921</v>
      </c>
      <c r="B512" s="70"/>
      <c r="C512" s="72" t="str">
        <f>IFERROR(VLOOKUP(VENTAS4[[#This Row],[Code]],STOCK[],5,FALSE),"-")</f>
        <v>Pantaloneta Camel</v>
      </c>
    </row>
    <row r="513" spans="1:3" s="71" customFormat="1" ht="55" customHeight="1" x14ac:dyDescent="0.15">
      <c r="A513" s="69" t="s">
        <v>922</v>
      </c>
      <c r="B513" s="70"/>
      <c r="C513" s="72" t="str">
        <f>IFERROR(VLOOKUP(VENTAS4[[#This Row],[Code]],STOCK[],5,FALSE),"-")</f>
        <v>Vestido en punto Rosa</v>
      </c>
    </row>
    <row r="514" spans="1:3" s="71" customFormat="1" ht="55" customHeight="1" x14ac:dyDescent="0.15">
      <c r="A514" s="69" t="s">
        <v>923</v>
      </c>
      <c r="B514" s="70"/>
      <c r="C514" s="72" t="str">
        <f>IFERROR(VLOOKUP(VENTAS4[[#This Row],[Code]],STOCK[],5,FALSE),"-")</f>
        <v>Vestido en punto Rosa</v>
      </c>
    </row>
    <row r="515" spans="1:3" s="71" customFormat="1" ht="55" customHeight="1" x14ac:dyDescent="0.15">
      <c r="A515" s="69" t="s">
        <v>924</v>
      </c>
      <c r="B515" s="70"/>
      <c r="C515" s="72" t="str">
        <f>IFERROR(VLOOKUP(VENTAS4[[#This Row],[Code]],STOCK[],5,FALSE),"-")</f>
        <v>Vestido en punto Rosa</v>
      </c>
    </row>
    <row r="516" spans="1:3" s="71" customFormat="1" ht="55" customHeight="1" x14ac:dyDescent="0.15">
      <c r="A516" s="69" t="s">
        <v>925</v>
      </c>
      <c r="B516" s="70"/>
      <c r="C516" s="72" t="str">
        <f>IFERROR(VLOOKUP(VENTAS4[[#This Row],[Code]],STOCK[],5,FALSE),"-")</f>
        <v>Falda plisada con cadena</v>
      </c>
    </row>
    <row r="517" spans="1:3" s="71" customFormat="1" ht="55" customHeight="1" x14ac:dyDescent="0.15">
      <c r="A517" s="69" t="s">
        <v>926</v>
      </c>
      <c r="B517" s="70"/>
      <c r="C517" s="72" t="str">
        <f>IFERROR(VLOOKUP(VENTAS4[[#This Row],[Code]],STOCK[],5,FALSE),"-")</f>
        <v>Top de cuadros</v>
      </c>
    </row>
    <row r="518" spans="1:3" s="71" customFormat="1" ht="55" customHeight="1" x14ac:dyDescent="0.15">
      <c r="A518" s="69"/>
      <c r="B518" s="70"/>
      <c r="C518" s="72" t="str">
        <f>IFERROR(VLOOKUP(VENTAS4[[#This Row],[Code]],STOCK[],5,FALSE),"-")</f>
        <v>-</v>
      </c>
    </row>
    <row r="519" spans="1:3" s="71" customFormat="1" ht="55" customHeight="1" x14ac:dyDescent="0.15">
      <c r="A519" s="69" t="s">
        <v>929</v>
      </c>
      <c r="B519" s="70"/>
      <c r="C519" s="72" t="str">
        <f>IFERROR(VLOOKUP(VENTAS4[[#This Row],[Code]],STOCK[],5,FALSE),"-")</f>
        <v>Top corto blanco</v>
      </c>
    </row>
    <row r="520" spans="1:3" s="71" customFormat="1" ht="55" customHeight="1" x14ac:dyDescent="0.15">
      <c r="A520" s="69" t="s">
        <v>966</v>
      </c>
      <c r="B520" s="70"/>
      <c r="C520" s="72" t="str">
        <f>IFERROR(VLOOKUP(VENTAS4[[#This Row],[Code]],STOCK[],5,FALSE),"-")</f>
        <v>Top cami carrera</v>
      </c>
    </row>
    <row r="521" spans="1:3" s="71" customFormat="1" ht="55" customHeight="1" x14ac:dyDescent="0.15">
      <c r="A521" s="69" t="s">
        <v>520</v>
      </c>
      <c r="B521" s="70"/>
      <c r="C521" s="72" t="str">
        <f>IFERROR(VLOOKUP(VENTAS4[[#This Row],[Code]],STOCK[],5,FALSE),"-")</f>
        <v>Pantalones ajustados con cadena</v>
      </c>
    </row>
    <row r="522" spans="1:3" s="71" customFormat="1" ht="55" customHeight="1" x14ac:dyDescent="0.15">
      <c r="A522" s="69" t="s">
        <v>521</v>
      </c>
      <c r="B522" s="70"/>
      <c r="C522" s="72" t="str">
        <f>IFERROR(VLOOKUP(VENTAS4[[#This Row],[Code]],STOCK[],5,FALSE),"-")</f>
        <v>Pantalones ajustados con cadena</v>
      </c>
    </row>
    <row r="523" spans="1:3" s="71" customFormat="1" ht="55" customHeight="1" x14ac:dyDescent="0.15">
      <c r="A523" s="69" t="s">
        <v>523</v>
      </c>
      <c r="B523" s="70"/>
      <c r="C523" s="72" t="str">
        <f>IFERROR(VLOOKUP(VENTAS4[[#This Row],[Code]],STOCK[],5,FALSE),"-")</f>
        <v>Blusa camisa colores</v>
      </c>
    </row>
    <row r="524" spans="1:3" s="71" customFormat="1" ht="55" customHeight="1" x14ac:dyDescent="0.15">
      <c r="A524" s="69" t="s">
        <v>524</v>
      </c>
      <c r="B524" s="70"/>
      <c r="C524" s="72" t="str">
        <f>IFERROR(VLOOKUP(VENTAS4[[#This Row],[Code]],STOCK[],5,FALSE),"-")</f>
        <v>Blusa camisa colores</v>
      </c>
    </row>
    <row r="525" spans="1:3" s="71" customFormat="1" ht="55" customHeight="1" x14ac:dyDescent="0.15">
      <c r="A525" s="69" t="s">
        <v>525</v>
      </c>
      <c r="B525" s="70"/>
      <c r="C525" s="72" t="str">
        <f>IFERROR(VLOOKUP(VENTAS4[[#This Row],[Code]],STOCK[],5,FALSE),"-")</f>
        <v>Trusa Leopardo</v>
      </c>
    </row>
    <row r="526" spans="1:3" s="71" customFormat="1" ht="55" customHeight="1" x14ac:dyDescent="0.15">
      <c r="A526" s="69" t="s">
        <v>527</v>
      </c>
      <c r="B526" s="70"/>
      <c r="C526" s="72" t="str">
        <f>IFERROR(VLOOKUP(VENTAS4[[#This Row],[Code]],STOCK[],5,FALSE),"-")</f>
        <v>Malla paredo set 2 piezas</v>
      </c>
    </row>
    <row r="527" spans="1:3" s="71" customFormat="1" ht="55" customHeight="1" x14ac:dyDescent="0.15">
      <c r="A527" s="69" t="s">
        <v>528</v>
      </c>
      <c r="B527" s="70"/>
      <c r="C527" s="72" t="str">
        <f>IFERROR(VLOOKUP(VENTAS4[[#This Row],[Code]],STOCK[],5,FALSE),"-")</f>
        <v>Traje de baño niña</v>
      </c>
    </row>
    <row r="528" spans="1:3" s="71" customFormat="1" ht="55" customHeight="1" x14ac:dyDescent="0.15">
      <c r="A528" s="69" t="s">
        <v>531</v>
      </c>
      <c r="B528" s="70"/>
      <c r="C528" s="72" t="str">
        <f>IFERROR(VLOOKUP(VENTAS4[[#This Row],[Code]],STOCK[],5,FALSE),"-")</f>
        <v>Vestido floreado a un hombro</v>
      </c>
    </row>
    <row r="529" spans="1:3" s="71" customFormat="1" ht="55" customHeight="1" x14ac:dyDescent="0.15">
      <c r="A529" s="69" t="s">
        <v>930</v>
      </c>
      <c r="B529" s="70"/>
      <c r="C529" s="72" t="str">
        <f>IFERROR(VLOOKUP(VENTAS4[[#This Row],[Code]],STOCK[],5,FALSE),"-")</f>
        <v>Vestido floreado a un hombro</v>
      </c>
    </row>
    <row r="530" spans="1:3" s="71" customFormat="1" ht="55" customHeight="1" x14ac:dyDescent="0.15">
      <c r="A530" s="69" t="s">
        <v>931</v>
      </c>
      <c r="B530" s="70"/>
      <c r="C530" s="72" t="str">
        <f>IFERROR(VLOOKUP(VENTAS4[[#This Row],[Code]],STOCK[],5,FALSE),"-")</f>
        <v>Vestido elegante ajustado corte sirena</v>
      </c>
    </row>
    <row r="531" spans="1:3" s="71" customFormat="1" ht="55" customHeight="1" x14ac:dyDescent="0.15">
      <c r="A531" s="69" t="s">
        <v>927</v>
      </c>
      <c r="B531" s="70"/>
      <c r="C531" s="72" t="str">
        <f>IFERROR(VLOOKUP(VENTAS4[[#This Row],[Code]],STOCK[],5,FALSE),"-")</f>
        <v>Camisero blanco con pinzas</v>
      </c>
    </row>
    <row r="532" spans="1:3" s="71" customFormat="1" ht="55" customHeight="1" x14ac:dyDescent="0.15">
      <c r="A532" s="69" t="s">
        <v>932</v>
      </c>
      <c r="B532" s="70"/>
      <c r="C532" s="72" t="str">
        <f>IFERROR(VLOOKUP(VENTAS4[[#This Row],[Code]],STOCK[],5,FALSE),"-")</f>
        <v>Cobertor de traje de baño</v>
      </c>
    </row>
    <row r="533" spans="1:3" s="71" customFormat="1" ht="55" customHeight="1" x14ac:dyDescent="0.15">
      <c r="A533" s="69" t="s">
        <v>933</v>
      </c>
      <c r="B533" s="70"/>
      <c r="C533" s="72" t="str">
        <f>IFERROR(VLOOKUP(VENTAS4[[#This Row],[Code]],STOCK[],5,FALSE),"-")</f>
        <v>Malla fina Pareo</v>
      </c>
    </row>
    <row r="534" spans="1:3" s="71" customFormat="1" ht="55" customHeight="1" x14ac:dyDescent="0.15">
      <c r="A534" s="69" t="s">
        <v>934</v>
      </c>
      <c r="B534" s="70"/>
      <c r="C534" s="72" t="str">
        <f>IFERROR(VLOOKUP(VENTAS4[[#This Row],[Code]],STOCK[],5,FALSE),"-")</f>
        <v>Bikini Short con cordón de ajuste</v>
      </c>
    </row>
    <row r="535" spans="1:3" s="71" customFormat="1" ht="55" customHeight="1" x14ac:dyDescent="0.15">
      <c r="A535" s="69" t="s">
        <v>935</v>
      </c>
      <c r="B535" s="70"/>
      <c r="C535" s="72" t="str">
        <f>IFERROR(VLOOKUP(VENTAS4[[#This Row],[Code]],STOCK[],5,FALSE),"-")</f>
        <v>Bikini Short con cordón de ajuste</v>
      </c>
    </row>
    <row r="536" spans="1:3" s="71" customFormat="1" ht="55" customHeight="1" x14ac:dyDescent="0.15">
      <c r="A536" s="69" t="s">
        <v>928</v>
      </c>
      <c r="B536" s="70"/>
      <c r="C536" s="72" t="str">
        <f>IFERROR(VLOOKUP(VENTAS4[[#This Row],[Code]],STOCK[],5,FALSE),"-")</f>
        <v>Jean con roto sencillo</v>
      </c>
    </row>
    <row r="537" spans="1:3" s="71" customFormat="1" ht="55" customHeight="1" x14ac:dyDescent="0.15">
      <c r="A537" s="69" t="s">
        <v>936</v>
      </c>
      <c r="B537" s="70"/>
      <c r="C537" s="72" t="str">
        <f>IFERROR(VLOOKUP(VENTAS4[[#This Row],[Code]],STOCK[],5,FALSE),"-")</f>
        <v>Bañador en contraste azul</v>
      </c>
    </row>
    <row r="538" spans="1:3" s="71" customFormat="1" ht="55" customHeight="1" x14ac:dyDescent="0.15">
      <c r="A538" s="69" t="s">
        <v>937</v>
      </c>
      <c r="B538" s="70"/>
      <c r="C538" s="72" t="str">
        <f>IFERROR(VLOOKUP(VENTAS4[[#This Row],[Code]],STOCK[],5,FALSE),"-")</f>
        <v>Bañador en contraste azul</v>
      </c>
    </row>
    <row r="539" spans="1:3" s="71" customFormat="1" ht="55" customHeight="1" x14ac:dyDescent="0.15">
      <c r="A539" s="69" t="s">
        <v>938</v>
      </c>
      <c r="B539" s="70"/>
      <c r="C539" s="72" t="str">
        <f>IFERROR(VLOOKUP(VENTAS4[[#This Row],[Code]],STOCK[],5,FALSE),"-")</f>
        <v>Sandalias crema</v>
      </c>
    </row>
    <row r="540" spans="1:3" s="71" customFormat="1" ht="55" customHeight="1" x14ac:dyDescent="0.15">
      <c r="A540" s="69"/>
      <c r="B540" s="75"/>
      <c r="C540" s="72" t="str">
        <f>IFERROR(VLOOKUP(VENTAS4[[#This Row],[Code]],STOCK[],5,FALSE),"-")</f>
        <v>-</v>
      </c>
    </row>
    <row r="541" spans="1:3" s="71" customFormat="1" ht="55" customHeight="1" x14ac:dyDescent="0.15">
      <c r="A541" s="69" t="s">
        <v>939</v>
      </c>
      <c r="B541" s="70"/>
      <c r="C541" s="72" t="str">
        <f>IFERROR(VLOOKUP(VENTAS4[[#This Row],[Code]],STOCK[],5,FALSE),"-")</f>
        <v>Sandalias crema</v>
      </c>
    </row>
    <row r="542" spans="1:3" s="71" customFormat="1" ht="55" customHeight="1" x14ac:dyDescent="0.15">
      <c r="A542" s="69" t="s">
        <v>940</v>
      </c>
      <c r="B542" s="70"/>
      <c r="C542" s="72" t="str">
        <f>IFERROR(VLOOKUP(VENTAS4[[#This Row],[Code]],STOCK[],5,FALSE),"-")</f>
        <v>Sandalias crema</v>
      </c>
    </row>
    <row r="543" spans="1:3" s="71" customFormat="1" ht="55" customHeight="1" x14ac:dyDescent="0.15">
      <c r="A543" s="69" t="s">
        <v>941</v>
      </c>
      <c r="B543" s="70"/>
      <c r="C543" s="72" t="str">
        <f>IFERROR(VLOOKUP(VENTAS4[[#This Row],[Code]],STOCK[],5,FALSE),"-")</f>
        <v>Mono Oblicuo con bolsillo</v>
      </c>
    </row>
    <row r="544" spans="1:3" s="71" customFormat="1" ht="55" customHeight="1" x14ac:dyDescent="0.15">
      <c r="A544" s="69" t="s">
        <v>942</v>
      </c>
      <c r="B544" s="70"/>
      <c r="C544" s="72" t="str">
        <f>IFERROR(VLOOKUP(VENTAS4[[#This Row],[Code]],STOCK[],5,FALSE),"-")</f>
        <v>Mono Oblicuo con bolsillo</v>
      </c>
    </row>
    <row r="545" spans="1:3" s="71" customFormat="1" ht="55" customHeight="1" x14ac:dyDescent="0.15">
      <c r="A545" s="69" t="s">
        <v>943</v>
      </c>
      <c r="B545" s="70"/>
      <c r="C545" s="72" t="str">
        <f>IFERROR(VLOOKUP(VENTAS4[[#This Row],[Code]],STOCK[],5,FALSE),"-")</f>
        <v>Jumpsuit Palazzo Oliva</v>
      </c>
    </row>
    <row r="546" spans="1:3" s="71" customFormat="1" ht="55" customHeight="1" x14ac:dyDescent="0.15">
      <c r="A546" s="69" t="s">
        <v>944</v>
      </c>
      <c r="B546" s="70"/>
      <c r="C546" s="72" t="str">
        <f>IFERROR(VLOOKUP(VENTAS4[[#This Row],[Code]],STOCK[],5,FALSE),"-")</f>
        <v>Jumpsuit culotte</v>
      </c>
    </row>
    <row r="547" spans="1:3" s="71" customFormat="1" ht="55" customHeight="1" x14ac:dyDescent="0.15">
      <c r="A547" s="69" t="s">
        <v>945</v>
      </c>
      <c r="B547" s="70"/>
      <c r="C547" s="72" t="str">
        <f>IFERROR(VLOOKUP(VENTAS4[[#This Row],[Code]],STOCK[],5,FALSE),"-")</f>
        <v>Jumpsuit culotte</v>
      </c>
    </row>
    <row r="548" spans="1:3" s="71" customFormat="1" ht="55" customHeight="1" x14ac:dyDescent="0.15">
      <c r="A548" s="69" t="s">
        <v>946</v>
      </c>
      <c r="B548" s="70"/>
      <c r="C548" s="72" t="str">
        <f>IFERROR(VLOOKUP(VENTAS4[[#This Row],[Code]],STOCK[],5,FALSE),"-")</f>
        <v>Bolso de mimbre</v>
      </c>
    </row>
    <row r="549" spans="1:3" s="71" customFormat="1" ht="55" customHeight="1" x14ac:dyDescent="0.15">
      <c r="A549" s="69" t="s">
        <v>947</v>
      </c>
      <c r="B549" s="70"/>
      <c r="C549" s="72" t="str">
        <f>IFERROR(VLOOKUP(VENTAS4[[#This Row],[Code]],STOCK[],5,FALSE),"-")</f>
        <v xml:space="preserve">Set de lencería </v>
      </c>
    </row>
    <row r="550" spans="1:3" s="71" customFormat="1" ht="55" customHeight="1" x14ac:dyDescent="0.15">
      <c r="A550" s="69" t="s">
        <v>948</v>
      </c>
      <c r="B550" s="70"/>
      <c r="C550" s="72" t="str">
        <f>IFERROR(VLOOKUP(VENTAS4[[#This Row],[Code]],STOCK[],5,FALSE),"-")</f>
        <v xml:space="preserve">Set de lencería </v>
      </c>
    </row>
    <row r="551" spans="1:3" s="71" customFormat="1" ht="55" customHeight="1" x14ac:dyDescent="0.15">
      <c r="A551" s="69" t="s">
        <v>949</v>
      </c>
      <c r="B551" s="70"/>
      <c r="C551" s="72" t="str">
        <f>IFERROR(VLOOKUP(VENTAS4[[#This Row],[Code]],STOCK[],5,FALSE),"-")</f>
        <v xml:space="preserve">Set de lencería </v>
      </c>
    </row>
    <row r="552" spans="1:3" s="71" customFormat="1" ht="55" customHeight="1" x14ac:dyDescent="0.15">
      <c r="A552" s="69" t="s">
        <v>950</v>
      </c>
      <c r="B552" s="70"/>
      <c r="C552" s="72" t="str">
        <f>IFERROR(VLOOKUP(VENTAS4[[#This Row],[Code]],STOCK[],5,FALSE),"-")</f>
        <v>Set de lencería de encaje</v>
      </c>
    </row>
    <row r="553" spans="1:3" s="71" customFormat="1" ht="55" customHeight="1" x14ac:dyDescent="0.15">
      <c r="A553" s="69" t="s">
        <v>951</v>
      </c>
      <c r="B553" s="70"/>
      <c r="C553" s="72" t="str">
        <f>IFERROR(VLOOKUP(VENTAS4[[#This Row],[Code]],STOCK[],5,FALSE),"-")</f>
        <v>Set de lencería de encaje</v>
      </c>
    </row>
    <row r="554" spans="1:3" s="71" customFormat="1" ht="55" customHeight="1" x14ac:dyDescent="0.15">
      <c r="A554" s="69" t="s">
        <v>952</v>
      </c>
      <c r="B554" s="70"/>
      <c r="C554" s="72" t="str">
        <f>IFERROR(VLOOKUP(VENTAS4[[#This Row],[Code]],STOCK[],5,FALSE),"-")</f>
        <v xml:space="preserve">Sandalias de tacón con tiras </v>
      </c>
    </row>
    <row r="555" spans="1:3" s="71" customFormat="1" ht="55" customHeight="1" x14ac:dyDescent="0.15">
      <c r="A555" s="69" t="s">
        <v>953</v>
      </c>
      <c r="B555" s="70"/>
      <c r="C555" s="72" t="str">
        <f>IFERROR(VLOOKUP(VENTAS4[[#This Row],[Code]],STOCK[],5,FALSE),"-")</f>
        <v>Blusa elegante de cuello negro</v>
      </c>
    </row>
    <row r="556" spans="1:3" s="71" customFormat="1" ht="55" customHeight="1" x14ac:dyDescent="0.15">
      <c r="A556" s="69" t="s">
        <v>954</v>
      </c>
      <c r="B556" s="70"/>
      <c r="C556" s="72" t="str">
        <f>IFERROR(VLOOKUP(VENTAS4[[#This Row],[Code]],STOCK[],5,FALSE),"-")</f>
        <v>Blusa elegante de cuello blanco</v>
      </c>
    </row>
    <row r="557" spans="1:3" s="71" customFormat="1" ht="55" customHeight="1" x14ac:dyDescent="0.15">
      <c r="A557" s="69" t="s">
        <v>955</v>
      </c>
      <c r="B557" s="70"/>
      <c r="C557" s="72" t="str">
        <f>IFERROR(VLOOKUP(VENTAS4[[#This Row],[Code]],STOCK[],5,FALSE),"-")</f>
        <v>Maxi vestido floreado con abertura</v>
      </c>
    </row>
    <row r="558" spans="1:3" s="71" customFormat="1" ht="55" customHeight="1" x14ac:dyDescent="0.15">
      <c r="A558" s="69" t="s">
        <v>956</v>
      </c>
      <c r="B558" s="70"/>
      <c r="C558" s="72" t="str">
        <f>IFERROR(VLOOKUP(VENTAS4[[#This Row],[Code]],STOCK[],5,FALSE),"-")</f>
        <v>Maxi Vestido espalda corrida</v>
      </c>
    </row>
    <row r="559" spans="1:3" s="71" customFormat="1" ht="55" customHeight="1" x14ac:dyDescent="0.15">
      <c r="A559" s="69" t="s">
        <v>957</v>
      </c>
      <c r="B559" s="70"/>
      <c r="C559" s="72" t="str">
        <f>IFERROR(VLOOKUP(VENTAS4[[#This Row],[Code]],STOCK[],5,FALSE),"-")</f>
        <v>Bolso grande de playa</v>
      </c>
    </row>
    <row r="560" spans="1:3" s="71" customFormat="1" ht="55" customHeight="1" x14ac:dyDescent="0.15">
      <c r="A560" s="69" t="s">
        <v>958</v>
      </c>
      <c r="B560" s="70"/>
      <c r="C560" s="72" t="str">
        <f>IFERROR(VLOOKUP(VENTAS4[[#This Row],[Code]],STOCK[],5,FALSE),"-")</f>
        <v>Vestido ajustado Mora</v>
      </c>
    </row>
    <row r="561" spans="1:3" s="71" customFormat="1" ht="55" customHeight="1" x14ac:dyDescent="0.15">
      <c r="A561" s="69" t="s">
        <v>959</v>
      </c>
      <c r="B561" s="70"/>
      <c r="C561" s="72" t="str">
        <f>IFERROR(VLOOKUP(VENTAS4[[#This Row],[Code]],STOCK[],5,FALSE),"-")</f>
        <v>Vestido rojo asimétrico</v>
      </c>
    </row>
    <row r="562" spans="1:3" s="71" customFormat="1" ht="55" customHeight="1" x14ac:dyDescent="0.15">
      <c r="A562" s="69" t="s">
        <v>960</v>
      </c>
      <c r="B562" s="70"/>
      <c r="C562" s="72" t="str">
        <f>IFERROR(VLOOKUP(VENTAS4[[#This Row],[Code]],STOCK[],5,FALSE),"-")</f>
        <v>Babydoll</v>
      </c>
    </row>
    <row r="563" spans="1:3" s="71" customFormat="1" ht="55" customHeight="1" x14ac:dyDescent="0.15">
      <c r="A563" s="69" t="s">
        <v>961</v>
      </c>
      <c r="B563" s="70"/>
      <c r="C563" s="72" t="str">
        <f>IFERROR(VLOOKUP(VENTAS4[[#This Row],[Code]],STOCK[],5,FALSE),"-")</f>
        <v>Top traslúcido de encaje</v>
      </c>
    </row>
    <row r="564" spans="1:3" s="71" customFormat="1" ht="55" customHeight="1" x14ac:dyDescent="0.15">
      <c r="A564" s="69" t="s">
        <v>962</v>
      </c>
      <c r="B564" s="70"/>
      <c r="C564" s="72" t="str">
        <f>IFERROR(VLOOKUP(VENTAS4[[#This Row],[Code]],STOCK[],5,FALSE),"-")</f>
        <v xml:space="preserve">Short de playa </v>
      </c>
    </row>
    <row r="565" spans="1:3" s="71" customFormat="1" ht="55" customHeight="1" x14ac:dyDescent="0.15">
      <c r="A565" s="69" t="s">
        <v>963</v>
      </c>
      <c r="B565" s="70"/>
      <c r="C565" s="72" t="str">
        <f>IFERROR(VLOOKUP(VENTAS4[[#This Row],[Code]],STOCK[],5,FALSE),"-")</f>
        <v>Playera de animados</v>
      </c>
    </row>
    <row r="566" spans="1:3" s="71" customFormat="1" ht="55" customHeight="1" x14ac:dyDescent="0.15">
      <c r="A566" s="69" t="s">
        <v>964</v>
      </c>
      <c r="B566" s="70"/>
      <c r="C566" s="72" t="str">
        <f>IFERROR(VLOOKUP(VENTAS4[[#This Row],[Code]],STOCK[],5,FALSE),"-")</f>
        <v>Camisa MTV</v>
      </c>
    </row>
    <row r="567" spans="1:3" s="71" customFormat="1" ht="55" customHeight="1" x14ac:dyDescent="0.15">
      <c r="A567" s="69" t="s">
        <v>965</v>
      </c>
      <c r="B567" s="70"/>
      <c r="C567" s="72" t="str">
        <f>IFERROR(VLOOKUP(VENTAS4[[#This Row],[Code]],STOCK[],5,FALSE),"-")</f>
        <v>Sandalias de tacón grueso</v>
      </c>
    </row>
    <row r="568" spans="1:3" s="71" customFormat="1" ht="55" customHeight="1" x14ac:dyDescent="0.15">
      <c r="A568" s="69" t="s">
        <v>983</v>
      </c>
      <c r="B568" s="70"/>
      <c r="C568" s="72" t="str">
        <f>IFERROR(VLOOKUP(VENTAS4[[#This Row],[Code]],STOCK[],5,FALSE),"-")</f>
        <v>Sandalias de tiras de tacón cuadrado</v>
      </c>
    </row>
    <row r="569" spans="1:3" s="71" customFormat="1" ht="55" customHeight="1" x14ac:dyDescent="0.15">
      <c r="A569" s="69" t="s">
        <v>984</v>
      </c>
      <c r="B569" s="70"/>
      <c r="C569" s="72" t="str">
        <f>IFERROR(VLOOKUP(VENTAS4[[#This Row],[Code]],STOCK[],5,FALSE),"-")</f>
        <v>Top negro tipo cami</v>
      </c>
    </row>
    <row r="570" spans="1:3" s="71" customFormat="1" ht="55" customHeight="1" x14ac:dyDescent="0.15">
      <c r="A570" s="69" t="s">
        <v>985</v>
      </c>
      <c r="B570" s="70"/>
      <c r="C570" s="72" t="str">
        <f>IFERROR(VLOOKUP(VENTAS4[[#This Row],[Code]],STOCK[],5,FALSE),"-")</f>
        <v>Pullover negro cuello redondo</v>
      </c>
    </row>
    <row r="571" spans="1:3" s="71" customFormat="1" ht="55" customHeight="1" x14ac:dyDescent="0.15">
      <c r="A571" s="69" t="s">
        <v>1001</v>
      </c>
      <c r="B571" s="70"/>
      <c r="C571" s="72" t="str">
        <f>IFERROR(VLOOKUP(VENTAS4[[#This Row],[Code]],STOCK[],5,FALSE),"-")</f>
        <v>Pullover negro cuello redondo</v>
      </c>
    </row>
    <row r="572" spans="1:3" s="71" customFormat="1" ht="55" customHeight="1" x14ac:dyDescent="0.15">
      <c r="A572" s="69" t="s">
        <v>1002</v>
      </c>
      <c r="B572" s="70"/>
      <c r="C572" s="72" t="str">
        <f>IFERROR(VLOOKUP(VENTAS4[[#This Row],[Code]],STOCK[],5,FALSE),"-")</f>
        <v>Pezoneras de silicona</v>
      </c>
    </row>
    <row r="573" spans="1:3" s="71" customFormat="1" ht="55" customHeight="1" x14ac:dyDescent="0.15">
      <c r="A573" s="69" t="s">
        <v>1004</v>
      </c>
      <c r="B573" s="70"/>
      <c r="C573" s="72" t="str">
        <f>IFERROR(VLOOKUP(VENTAS4[[#This Row],[Code]],STOCK[],5,FALSE),"-")</f>
        <v>Short de mezclilla oscura con doblez</v>
      </c>
    </row>
    <row r="574" spans="1:3" s="71" customFormat="1" ht="55" customHeight="1" x14ac:dyDescent="0.15">
      <c r="A574" s="69" t="s">
        <v>1006</v>
      </c>
      <c r="B574" s="70"/>
      <c r="C574" s="72" t="str">
        <f>IFERROR(VLOOKUP(VENTAS4[[#This Row],[Code]],STOCK[],5,FALSE),"-")</f>
        <v>Short de mezclilla con doblez (no elastiza)</v>
      </c>
    </row>
    <row r="575" spans="1:3" s="71" customFormat="1" ht="55" customHeight="1" x14ac:dyDescent="0.15">
      <c r="A575" s="69" t="s">
        <v>1007</v>
      </c>
      <c r="B575" s="70"/>
      <c r="C575" s="72" t="str">
        <f>IFERROR(VLOOKUP(VENTAS4[[#This Row],[Code]],STOCK[],5,FALSE),"-")</f>
        <v>Short de mezclilla clara (no elastiza)</v>
      </c>
    </row>
    <row r="576" spans="1:3" s="71" customFormat="1" ht="55" customHeight="1" x14ac:dyDescent="0.15">
      <c r="A576" s="69" t="s">
        <v>1008</v>
      </c>
      <c r="B576" s="70"/>
      <c r="C576" s="72" t="str">
        <f>IFERROR(VLOOKUP(VENTAS4[[#This Row],[Code]],STOCK[],5,FALSE),"-")</f>
        <v>Pullover Dazy cuello redondo Blanco</v>
      </c>
    </row>
    <row r="577" spans="1:3" s="71" customFormat="1" ht="55" customHeight="1" x14ac:dyDescent="0.15">
      <c r="A577" s="69" t="s">
        <v>1009</v>
      </c>
      <c r="B577" s="70"/>
      <c r="C577" s="72" t="str">
        <f>IFERROR(VLOOKUP(VENTAS4[[#This Row],[Code]],STOCK[],5,FALSE),"-")</f>
        <v>Pullover Dazy cuello redondo Blanco</v>
      </c>
    </row>
    <row r="578" spans="1:3" s="71" customFormat="1" ht="55" customHeight="1" x14ac:dyDescent="0.15">
      <c r="A578" s="69" t="s">
        <v>1010</v>
      </c>
      <c r="B578" s="70"/>
      <c r="C578" s="72" t="str">
        <f>IFERROR(VLOOKUP(VENTAS4[[#This Row],[Code]],STOCK[],5,FALSE),"-")</f>
        <v>Vestido camisero con estampado y cinturón </v>
      </c>
    </row>
    <row r="579" spans="1:3" s="71" customFormat="1" ht="55" customHeight="1" x14ac:dyDescent="0.15">
      <c r="A579" s="69" t="s">
        <v>1011</v>
      </c>
      <c r="B579" s="70"/>
      <c r="C579" s="72" t="str">
        <f>IFERROR(VLOOKUP(VENTAS4[[#This Row],[Code]],STOCK[],5,FALSE),"-")</f>
        <v>Vestido camisero con estampado y cinturón </v>
      </c>
    </row>
    <row r="580" spans="1:3" s="71" customFormat="1" ht="55" customHeight="1" x14ac:dyDescent="0.15">
      <c r="A580" s="69" t="s">
        <v>1012</v>
      </c>
      <c r="B580" s="70"/>
      <c r="C580" s="72" t="str">
        <f>IFERROR(VLOOKUP(VENTAS4[[#This Row],[Code]],STOCK[],5,FALSE),"-")</f>
        <v>Vestido camisero con estampado y cinturón </v>
      </c>
    </row>
    <row r="581" spans="1:3" s="71" customFormat="1" ht="55" customHeight="1" x14ac:dyDescent="0.15">
      <c r="A581" s="69" t="s">
        <v>1013</v>
      </c>
      <c r="B581" s="70"/>
      <c r="C581" s="72" t="str">
        <f>IFERROR(VLOOKUP(VENTAS4[[#This Row],[Code]],STOCK[],5,FALSE),"-")</f>
        <v>Vestido niña encargo KarlaGarage</v>
      </c>
    </row>
    <row r="582" spans="1:3" s="71" customFormat="1" ht="55" customHeight="1" x14ac:dyDescent="0.15">
      <c r="A582" s="69" t="s">
        <v>1015</v>
      </c>
      <c r="B582" s="70"/>
      <c r="C582" s="72" t="str">
        <f>IFERROR(VLOOKUP(VENTAS4[[#This Row],[Code]],STOCK[],5,FALSE),"-")</f>
        <v>Vestido niña encargo KarlaGarage</v>
      </c>
    </row>
    <row r="583" spans="1:3" s="71" customFormat="1" ht="55" customHeight="1" x14ac:dyDescent="0.15">
      <c r="A583" s="69" t="s">
        <v>1016</v>
      </c>
      <c r="B583" s="70"/>
      <c r="C583" s="72" t="str">
        <f>IFERROR(VLOOKUP(VENTAS4[[#This Row],[Code]],STOCK[],5,FALSE),"-")</f>
        <v>Vestido encaje amarillo KarlaGarage</v>
      </c>
    </row>
    <row r="584" spans="1:3" s="71" customFormat="1" ht="55" customHeight="1" x14ac:dyDescent="0.15">
      <c r="A584" s="69" t="s">
        <v>1018</v>
      </c>
      <c r="B584" s="70"/>
      <c r="C584" s="72" t="str">
        <f>IFERROR(VLOOKUP(VENTAS4[[#This Row],[Code]],STOCK[],5,FALSE),"-")</f>
        <v>Short de mezclilla clara con doblez</v>
      </c>
    </row>
    <row r="585" spans="1:3" s="71" customFormat="1" ht="55" customHeight="1" x14ac:dyDescent="0.15">
      <c r="A585" s="69" t="s">
        <v>1020</v>
      </c>
      <c r="B585" s="70"/>
      <c r="C585" s="72" t="str">
        <f>IFERROR(VLOOKUP(VENTAS4[[#This Row],[Code]],STOCK[],5,FALSE),"-")</f>
        <v>Short de mezclilla clara con doblez</v>
      </c>
    </row>
    <row r="586" spans="1:3" s="71" customFormat="1" ht="55" customHeight="1" x14ac:dyDescent="0.15">
      <c r="A586" s="69" t="s">
        <v>1021</v>
      </c>
      <c r="B586" s="70"/>
      <c r="C586" s="72" t="str">
        <f>IFERROR(VLOOKUP(VENTAS4[[#This Row],[Code]],STOCK[],5,FALSE),"-")</f>
        <v>Vestido niña KarlaGarage</v>
      </c>
    </row>
    <row r="587" spans="1:3" s="71" customFormat="1" ht="55" customHeight="1" x14ac:dyDescent="0.15">
      <c r="A587" s="69" t="s">
        <v>1023</v>
      </c>
      <c r="B587" s="70"/>
      <c r="C587" s="72" t="str">
        <f>IFERROR(VLOOKUP(VENTAS4[[#This Row],[Code]],STOCK[],5,FALSE),"-")</f>
        <v>Top healter en capas color beige</v>
      </c>
    </row>
    <row r="588" spans="1:3" s="71" customFormat="1" ht="55" customHeight="1" x14ac:dyDescent="0.15">
      <c r="A588" s="69" t="s">
        <v>1025</v>
      </c>
      <c r="B588" s="70"/>
      <c r="C588" s="72" t="str">
        <f>IFERROR(VLOOKUP(VENTAS4[[#This Row],[Code]],STOCK[],5,FALSE),"-")</f>
        <v>Camisa negra con estampado floral </v>
      </c>
    </row>
    <row r="589" spans="1:3" s="71" customFormat="1" ht="55" customHeight="1" x14ac:dyDescent="0.15">
      <c r="A589" s="69" t="s">
        <v>1026</v>
      </c>
      <c r="B589" s="70"/>
      <c r="C589" s="72" t="str">
        <f>IFERROR(VLOOKUP(VENTAS4[[#This Row],[Code]],STOCK[],5,FALSE),"-")</f>
        <v>Vestido ajustado con adorno de plumas</v>
      </c>
    </row>
    <row r="590" spans="1:3" s="71" customFormat="1" ht="55" customHeight="1" x14ac:dyDescent="0.15">
      <c r="A590" s="69" t="s">
        <v>1027</v>
      </c>
      <c r="B590" s="70"/>
      <c r="C590" s="72" t="str">
        <f>IFERROR(VLOOKUP(VENTAS4[[#This Row],[Code]],STOCK[],5,FALSE),"-")</f>
        <v>Vestido niña encargo KarlaGarage</v>
      </c>
    </row>
    <row r="591" spans="1:3" s="71" customFormat="1" ht="55" customHeight="1" x14ac:dyDescent="0.15">
      <c r="A591" s="69" t="s">
        <v>1028</v>
      </c>
      <c r="B591" s="70"/>
      <c r="C591" s="72" t="str">
        <f>IFERROR(VLOOKUP(VENTAS4[[#This Row],[Code]],STOCK[],5,FALSE),"-")</f>
        <v>Vestido niña encargo KarlaGarage</v>
      </c>
    </row>
    <row r="592" spans="1:3" s="71" customFormat="1" ht="55" customHeight="1" x14ac:dyDescent="0.15">
      <c r="A592" s="69" t="s">
        <v>1029</v>
      </c>
      <c r="B592" s="70"/>
      <c r="C592" s="72" t="str">
        <f>IFERROR(VLOOKUP(VENTAS4[[#This Row],[Code]],STOCK[],5,FALSE),"-")</f>
        <v>Conjunto de top y falda cruzada</v>
      </c>
    </row>
    <row r="593" spans="1:3" s="71" customFormat="1" ht="55" customHeight="1" x14ac:dyDescent="0.15">
      <c r="A593" s="69" t="s">
        <v>1031</v>
      </c>
      <c r="B593" s="70"/>
      <c r="C593" s="72" t="str">
        <f>IFERROR(VLOOKUP(VENTAS4[[#This Row],[Code]],STOCK[],5,FALSE),"-")</f>
        <v>Conjunto blanco top healter y falda cruzada</v>
      </c>
    </row>
    <row r="594" spans="1:3" s="71" customFormat="1" ht="55" customHeight="1" x14ac:dyDescent="0.15">
      <c r="A594" s="69" t="s">
        <v>1032</v>
      </c>
      <c r="B594" s="70"/>
      <c r="C594" s="72" t="str">
        <f>IFERROR(VLOOKUP(VENTAS4[[#This Row],[Code]],STOCK[],5,FALSE),"-")</f>
        <v>Sujetador adhesivo de silicona</v>
      </c>
    </row>
    <row r="595" spans="1:3" s="71" customFormat="1" ht="55" customHeight="1" x14ac:dyDescent="0.15">
      <c r="A595" s="69" t="s">
        <v>1034</v>
      </c>
      <c r="B595" s="70"/>
      <c r="C595" s="72" t="str">
        <f>IFERROR(VLOOKUP(VENTAS4[[#This Row],[Code]],STOCK[],5,FALSE),"-")</f>
        <v>Camisa Blanca</v>
      </c>
    </row>
    <row r="596" spans="1:3" s="71" customFormat="1" ht="55" customHeight="1" x14ac:dyDescent="0.15">
      <c r="A596" s="69" t="s">
        <v>1036</v>
      </c>
      <c r="B596" s="70"/>
      <c r="C596" s="72" t="str">
        <f>IFERROR(VLOOKUP(VENTAS4[[#This Row],[Code]],STOCK[],5,FALSE),"-")</f>
        <v>Camisa Blanca</v>
      </c>
    </row>
    <row r="597" spans="1:3" s="71" customFormat="1" ht="55" customHeight="1" x14ac:dyDescent="0.15">
      <c r="A597" s="69" t="s">
        <v>1037</v>
      </c>
      <c r="B597" s="70"/>
      <c r="C597" s="72" t="str">
        <f>IFERROR(VLOOKUP(VENTAS4[[#This Row],[Code]],STOCK[],5,FALSE),"-")</f>
        <v>Camisa Blanca</v>
      </c>
    </row>
    <row r="598" spans="1:3" s="71" customFormat="1" ht="55" customHeight="1" x14ac:dyDescent="0.15">
      <c r="A598" s="69" t="s">
        <v>1038</v>
      </c>
      <c r="B598" s="70"/>
      <c r="C598" s="72" t="str">
        <f>IFERROR(VLOOKUP(VENTAS4[[#This Row],[Code]],STOCK[],5,FALSE),"-")</f>
        <v>Pantaloneta de zíper</v>
      </c>
    </row>
    <row r="599" spans="1:3" s="71" customFormat="1" ht="55" customHeight="1" x14ac:dyDescent="0.15">
      <c r="A599" s="69" t="s">
        <v>1040</v>
      </c>
      <c r="B599" s="70"/>
      <c r="C599" s="72" t="str">
        <f>IFERROR(VLOOKUP(VENTAS4[[#This Row],[Code]],STOCK[],5,FALSE),"-")</f>
        <v>Pantaloneta roja</v>
      </c>
    </row>
    <row r="600" spans="1:3" s="71" customFormat="1" ht="55" customHeight="1" x14ac:dyDescent="0.15">
      <c r="A600" s="69" t="s">
        <v>1041</v>
      </c>
      <c r="B600" s="70"/>
      <c r="C600" s="72" t="str">
        <f>IFERROR(VLOOKUP(VENTAS4[[#This Row],[Code]],STOCK[],5,FALSE),"-")</f>
        <v>Pantaloneta roja</v>
      </c>
    </row>
    <row r="601" spans="1:3" s="71" customFormat="1" ht="55" customHeight="1" x14ac:dyDescent="0.15">
      <c r="A601" s="69" t="s">
        <v>1042</v>
      </c>
      <c r="B601" s="70"/>
      <c r="C601" s="72" t="str">
        <f>IFERROR(VLOOKUP(VENTAS4[[#This Row],[Code]],STOCK[],5,FALSE),"-")</f>
        <v>Falda negra con flores y abertura</v>
      </c>
    </row>
    <row r="602" spans="1:3" s="71" customFormat="1" ht="55" customHeight="1" x14ac:dyDescent="0.15">
      <c r="A602" s="69" t="s">
        <v>1044</v>
      </c>
      <c r="B602" s="70"/>
      <c r="C602" s="72" t="str">
        <f>IFERROR(VLOOKUP(VENTAS4[[#This Row],[Code]],STOCK[],5,FALSE),"-")</f>
        <v>Falda negra con flores y abertura</v>
      </c>
    </row>
    <row r="603" spans="1:3" s="71" customFormat="1" ht="55" customHeight="1" x14ac:dyDescent="0.15">
      <c r="A603" s="69" t="s">
        <v>1045</v>
      </c>
      <c r="B603" s="70"/>
      <c r="C603" s="72" t="str">
        <f>IFERROR(VLOOKUP(VENTAS4[[#This Row],[Code]],STOCK[],5,FALSE),"-")</f>
        <v>Vestido niña encargo KarlaGarage</v>
      </c>
    </row>
    <row r="604" spans="1:3" s="71" customFormat="1" ht="55" customHeight="1" x14ac:dyDescent="0.15">
      <c r="A604" s="69" t="s">
        <v>1046</v>
      </c>
      <c r="B604" s="70"/>
      <c r="C604" s="72" t="str">
        <f>IFERROR(VLOOKUP(VENTAS4[[#This Row],[Code]],STOCK[],5,FALSE),"-")</f>
        <v>Vestido niña encargo KarlaGarage</v>
      </c>
    </row>
    <row r="605" spans="1:3" s="71" customFormat="1" ht="55" customHeight="1" x14ac:dyDescent="0.15">
      <c r="A605" s="69" t="s">
        <v>1047</v>
      </c>
      <c r="B605" s="70"/>
      <c r="C605" s="72" t="str">
        <f>IFERROR(VLOOKUP(VENTAS4[[#This Row],[Code]],STOCK[],5,FALSE),"-")</f>
        <v>Pullover negro cuello redondo</v>
      </c>
    </row>
    <row r="606" spans="1:3" s="71" customFormat="1" ht="55" customHeight="1" x14ac:dyDescent="0.15">
      <c r="A606" s="69" t="s">
        <v>1048</v>
      </c>
      <c r="B606" s="70"/>
      <c r="C606" s="72" t="str">
        <f>IFERROR(VLOOKUP(VENTAS4[[#This Row],[Code]],STOCK[],5,FALSE),"-")</f>
        <v>Cortina plateada encargo Day</v>
      </c>
    </row>
    <row r="607" spans="1:3" s="71" customFormat="1" ht="55" customHeight="1" x14ac:dyDescent="0.15">
      <c r="A607" s="69" t="s">
        <v>1049</v>
      </c>
      <c r="B607" s="70"/>
      <c r="C607" s="72" t="str">
        <f>IFERROR(VLOOKUP(VENTAS4[[#This Row],[Code]],STOCK[],5,FALSE),"-")</f>
        <v>Cartel para cake Day</v>
      </c>
    </row>
    <row r="608" spans="1:3" s="71" customFormat="1" ht="55" customHeight="1" x14ac:dyDescent="0.15">
      <c r="A608" s="69" t="s">
        <v>1050</v>
      </c>
      <c r="B608" s="70"/>
      <c r="C608" s="72" t="str">
        <f>IFERROR(VLOOKUP(VENTAS4[[#This Row],[Code]],STOCK[],5,FALSE),"-")</f>
        <v>Letrero de cumpleaños Day</v>
      </c>
    </row>
    <row r="609" spans="1:3" s="71" customFormat="1" ht="55" customHeight="1" x14ac:dyDescent="0.15">
      <c r="A609" s="69" t="s">
        <v>1051</v>
      </c>
      <c r="B609" s="70"/>
      <c r="C609" s="72" t="str">
        <f>IFERROR(VLOOKUP(VENTAS4[[#This Row],[Code]],STOCK[],5,FALSE),"-")</f>
        <v>Calzado tacón negro</v>
      </c>
    </row>
    <row r="610" spans="1:3" s="71" customFormat="1" ht="55" customHeight="1" x14ac:dyDescent="0.15">
      <c r="A610" s="69" t="s">
        <v>1052</v>
      </c>
      <c r="B610" s="70"/>
      <c r="C610" s="72" t="str">
        <f>IFERROR(VLOOKUP(VENTAS4[[#This Row],[Code]],STOCK[],5,FALSE),"-")</f>
        <v>Diadema con tira decorativa Day</v>
      </c>
    </row>
    <row r="611" spans="1:3" s="71" customFormat="1" ht="55" customHeight="1" x14ac:dyDescent="0.15">
      <c r="A611" s="69" t="s">
        <v>1053</v>
      </c>
      <c r="B611" s="70"/>
      <c r="C611" s="72" t="str">
        <f>IFERROR(VLOOKUP(VENTAS4[[#This Row],[Code]],STOCK[],5,FALSE),"-")</f>
        <v>Globo número Day</v>
      </c>
    </row>
    <row r="612" spans="1:3" s="71" customFormat="1" ht="55" customHeight="1" x14ac:dyDescent="0.15">
      <c r="A612" s="69" t="s">
        <v>1054</v>
      </c>
      <c r="B612" s="70"/>
      <c r="C612" s="72" t="str">
        <f>IFERROR(VLOOKUP(VENTAS4[[#This Row],[Code]],STOCK[],5,FALSE),"-")</f>
        <v xml:space="preserve">Short elegante de pierna ancha con doblez </v>
      </c>
    </row>
    <row r="613" spans="1:3" s="71" customFormat="1" ht="55" customHeight="1" x14ac:dyDescent="0.15">
      <c r="A613" s="69" t="s">
        <v>1055</v>
      </c>
      <c r="B613" s="70"/>
      <c r="C613" s="72" t="str">
        <f>IFERROR(VLOOKUP(VENTAS4[[#This Row],[Code]],STOCK[],5,FALSE),"-")</f>
        <v>Short beich de pierna ancha </v>
      </c>
    </row>
    <row r="614" spans="1:3" s="71" customFormat="1" ht="55" customHeight="1" x14ac:dyDescent="0.15">
      <c r="A614" s="69" t="s">
        <v>1056</v>
      </c>
      <c r="B614" s="70"/>
      <c r="C614" s="72" t="str">
        <f>IFERROR(VLOOKUP(VENTAS4[[#This Row],[Code]],STOCK[],5,FALSE),"-")</f>
        <v>Cinturón de hebilla dorada</v>
      </c>
    </row>
    <row r="615" spans="1:3" s="71" customFormat="1" ht="55" customHeight="1" x14ac:dyDescent="0.15">
      <c r="A615" s="69" t="s">
        <v>1057</v>
      </c>
      <c r="B615" s="70"/>
      <c r="C615" s="72" t="str">
        <f>IFERROR(VLOOKUP(VENTAS4[[#This Row],[Code]],STOCK[],5,FALSE),"-")</f>
        <v>Cinturón negro con hebilla dorada</v>
      </c>
    </row>
    <row r="616" spans="1:3" s="71" customFormat="1" ht="55" customHeight="1" x14ac:dyDescent="0.15">
      <c r="A616" s="69" t="s">
        <v>1058</v>
      </c>
      <c r="B616" s="70"/>
      <c r="C616" s="72" t="str">
        <f>IFERROR(VLOOKUP(VENTAS4[[#This Row],[Code]],STOCK[],5,FALSE),"-")</f>
        <v>Cinturón de hebilla dorada</v>
      </c>
    </row>
    <row r="617" spans="1:3" s="71" customFormat="1" ht="55" customHeight="1" x14ac:dyDescent="0.15">
      <c r="A617" s="69" t="s">
        <v>1059</v>
      </c>
      <c r="B617" s="70"/>
      <c r="C617" s="72" t="str">
        <f>IFERROR(VLOOKUP(VENTAS4[[#This Row],[Code]],STOCK[],5,FALSE),"-")</f>
        <v>Pantalón Corte Recto</v>
      </c>
    </row>
    <row r="618" spans="1:3" s="71" customFormat="1" ht="55" customHeight="1" x14ac:dyDescent="0.15">
      <c r="A618" s="69" t="s">
        <v>1068</v>
      </c>
      <c r="B618" s="70"/>
      <c r="C618" s="72" t="str">
        <f>IFERROR(VLOOKUP(VENTAS4[[#This Row],[Code]],STOCK[],5,FALSE),"-")</f>
        <v>Blusa amarilla Greter encargo</v>
      </c>
    </row>
    <row r="619" spans="1:3" s="71" customFormat="1" ht="55" customHeight="1" x14ac:dyDescent="0.15">
      <c r="A619" s="69" t="s">
        <v>1069</v>
      </c>
      <c r="B619" s="70"/>
      <c r="C619" s="72" t="str">
        <f>IFERROR(VLOOKUP(VENTAS4[[#This Row],[Code]],STOCK[],5,FALSE),"-")</f>
        <v>Blusa Verde Greter  encargo</v>
      </c>
    </row>
    <row r="620" spans="1:3" s="71" customFormat="1" ht="55" customHeight="1" x14ac:dyDescent="0.15">
      <c r="A620" s="69" t="s">
        <v>1070</v>
      </c>
      <c r="B620" s="70"/>
      <c r="C620" s="72" t="str">
        <f>IFERROR(VLOOKUP(VENTAS4[[#This Row],[Code]],STOCK[],5,FALSE),"-")</f>
        <v>Blusa roja Greter encargo</v>
      </c>
    </row>
    <row r="621" spans="1:3" s="71" customFormat="1" ht="55" customHeight="1" x14ac:dyDescent="0.15">
      <c r="A621" s="69" t="s">
        <v>1072</v>
      </c>
      <c r="B621" s="70"/>
      <c r="C621" s="72" t="str">
        <f>IFERROR(VLOOKUP(VENTAS4[[#This Row],[Code]],STOCK[],5,FALSE),"-")</f>
        <v>Pantaloneta verde</v>
      </c>
    </row>
    <row r="622" spans="1:3" s="71" customFormat="1" ht="55" customHeight="1" x14ac:dyDescent="0.15">
      <c r="A622" s="69" t="s">
        <v>1073</v>
      </c>
      <c r="B622" s="70"/>
      <c r="C622" s="72" t="str">
        <f>IFERROR(VLOOKUP(VENTAS4[[#This Row],[Code]],STOCK[],5,FALSE),"-")</f>
        <v>Pantaloneta verde</v>
      </c>
    </row>
    <row r="623" spans="1:3" s="71" customFormat="1" ht="55" customHeight="1" x14ac:dyDescent="0.15">
      <c r="A623" s="69" t="s">
        <v>1074</v>
      </c>
      <c r="B623" s="70"/>
      <c r="C623" s="72" t="str">
        <f>IFERROR(VLOOKUP(VENTAS4[[#This Row],[Code]],STOCK[],5,FALSE),"-")</f>
        <v>Pantaloneta verde</v>
      </c>
    </row>
    <row r="624" spans="1:3" s="71" customFormat="1" ht="55" customHeight="1" x14ac:dyDescent="0.15">
      <c r="A624" s="69" t="s">
        <v>1075</v>
      </c>
      <c r="B624" s="70"/>
      <c r="C624" s="72" t="str">
        <f>IFERROR(VLOOKUP(VENTAS4[[#This Row],[Code]],STOCK[],5,FALSE),"-")</f>
        <v>Maxi vestido playero rojo</v>
      </c>
    </row>
    <row r="625" spans="1:3" s="71" customFormat="1" ht="55" customHeight="1" x14ac:dyDescent="0.15">
      <c r="A625" s="69" t="s">
        <v>1082</v>
      </c>
      <c r="B625" s="70"/>
      <c r="C625" s="72" t="str">
        <f>IFERROR(VLOOKUP(VENTAS4[[#This Row],[Code]],STOCK[],5,FALSE),"-")</f>
        <v>Maxi vestido de espalda cruzada</v>
      </c>
    </row>
    <row r="626" spans="1:3" s="71" customFormat="1" ht="55" customHeight="1" x14ac:dyDescent="0.15">
      <c r="A626" s="69" t="s">
        <v>1083</v>
      </c>
      <c r="B626" s="70"/>
      <c r="C626" s="72" t="str">
        <f>IFERROR(VLOOKUP(VENTAS4[[#This Row],[Code]],STOCK[],5,FALSE),"-")</f>
        <v>Maxi vestido playero naranja quemada</v>
      </c>
    </row>
    <row r="627" spans="1:3" s="71" customFormat="1" ht="55" customHeight="1" x14ac:dyDescent="0.15">
      <c r="A627" s="69" t="s">
        <v>1084</v>
      </c>
      <c r="B627" s="70"/>
      <c r="C627" s="72" t="str">
        <f>IFERROR(VLOOKUP(VENTAS4[[#This Row],[Code]],STOCK[],5,FALSE),"-")</f>
        <v>Maxi vestido playero naranja quemada</v>
      </c>
    </row>
    <row r="628" spans="1:3" s="71" customFormat="1" ht="55" customHeight="1" x14ac:dyDescent="0.15">
      <c r="A628" s="69" t="s">
        <v>1086</v>
      </c>
      <c r="B628" s="70"/>
      <c r="C628" s="72" t="str">
        <f>IFERROR(VLOOKUP(VENTAS4[[#This Row],[Code]],STOCK[],5,FALSE),"-")</f>
        <v>Pantaloneta negra con abertura</v>
      </c>
    </row>
    <row r="629" spans="1:3" s="71" customFormat="1" ht="55" customHeight="1" x14ac:dyDescent="0.15">
      <c r="A629" s="69" t="s">
        <v>1088</v>
      </c>
      <c r="B629" s="70"/>
      <c r="C629" s="72" t="str">
        <f>IFERROR(VLOOKUP(VENTAS4[[#This Row],[Code]],STOCK[],5,FALSE),"-")</f>
        <v>Top asimétrico blanco</v>
      </c>
    </row>
    <row r="630" spans="1:3" s="71" customFormat="1" ht="55" customHeight="1" x14ac:dyDescent="0.15">
      <c r="A630" s="69" t="s">
        <v>1089</v>
      </c>
      <c r="B630" s="70"/>
      <c r="C630" s="72" t="str">
        <f>IFERROR(VLOOKUP(VENTAS4[[#This Row],[Code]],STOCK[],5,FALSE),"-")</f>
        <v xml:space="preserve">Top corto asimétrico </v>
      </c>
    </row>
    <row r="631" spans="1:3" s="71" customFormat="1" ht="55" customHeight="1" x14ac:dyDescent="0.15">
      <c r="A631" s="69" t="s">
        <v>1090</v>
      </c>
      <c r="B631" s="70"/>
      <c r="C631" s="72" t="str">
        <f>IFERROR(VLOOKUP(VENTAS4[[#This Row],[Code]],STOCK[],5,FALSE),"-")</f>
        <v>Top blanco cuello V con encaje</v>
      </c>
    </row>
    <row r="632" spans="1:3" s="71" customFormat="1" ht="55" customHeight="1" x14ac:dyDescent="0.15">
      <c r="A632" s="69" t="s">
        <v>1091</v>
      </c>
      <c r="B632" s="70"/>
      <c r="C632" s="72" t="str">
        <f>IFERROR(VLOOKUP(VENTAS4[[#This Row],[Code]],STOCK[],5,FALSE),"-")</f>
        <v>Top blanco cuello V con encaje</v>
      </c>
    </row>
    <row r="633" spans="1:3" s="71" customFormat="1" ht="55" customHeight="1" x14ac:dyDescent="0.15">
      <c r="A633" s="69" t="s">
        <v>1092</v>
      </c>
      <c r="B633" s="70"/>
      <c r="C633" s="72" t="str">
        <f>IFERROR(VLOOKUP(VENTAS4[[#This Row],[Code]],STOCK[],5,FALSE),"-")</f>
        <v>Top de cuello V con encaje</v>
      </c>
    </row>
    <row r="634" spans="1:3" s="71" customFormat="1" ht="55" customHeight="1" x14ac:dyDescent="0.15">
      <c r="A634" s="69" t="s">
        <v>1093</v>
      </c>
      <c r="B634" s="70"/>
      <c r="C634" s="72" t="str">
        <f>IFERROR(VLOOKUP(VENTAS4[[#This Row],[Code]],STOCK[],5,FALSE),"-")</f>
        <v>Top de cuello V con encaje</v>
      </c>
    </row>
    <row r="635" spans="1:3" s="71" customFormat="1" ht="55" customHeight="1" x14ac:dyDescent="0.15">
      <c r="A635" s="69" t="s">
        <v>1094</v>
      </c>
      <c r="B635" s="70"/>
      <c r="C635" s="72" t="str">
        <f>IFERROR(VLOOKUP(VENTAS4[[#This Row],[Code]],STOCK[],5,FALSE),"-")</f>
        <v>Top negro  cuello V con encaje</v>
      </c>
    </row>
    <row r="636" spans="1:3" s="71" customFormat="1" ht="55" customHeight="1" x14ac:dyDescent="0.15">
      <c r="A636" s="69" t="s">
        <v>1095</v>
      </c>
      <c r="B636" s="70"/>
      <c r="C636" s="72" t="str">
        <f>IFERROR(VLOOKUP(VENTAS4[[#This Row],[Code]],STOCK[],5,FALSE),"-")</f>
        <v>Short beiche de pierna ancha </v>
      </c>
    </row>
    <row r="637" spans="1:3" s="71" customFormat="1" ht="55" customHeight="1" x14ac:dyDescent="0.15">
      <c r="A637" s="69" t="s">
        <v>1096</v>
      </c>
      <c r="B637" s="70"/>
      <c r="C637" s="72" t="str">
        <f>IFERROR(VLOOKUP(VENTAS4[[#This Row],[Code]],STOCK[],5,FALSE),"-")</f>
        <v>Pantalón beige de pierna ancha</v>
      </c>
    </row>
    <row r="638" spans="1:3" s="71" customFormat="1" ht="55" customHeight="1" x14ac:dyDescent="0.15">
      <c r="A638" s="69" t="s">
        <v>1097</v>
      </c>
      <c r="B638" s="70"/>
      <c r="C638" s="72" t="str">
        <f>IFERROR(VLOOKUP(VENTAS4[[#This Row],[Code]],STOCK[],5,FALSE),"-")</f>
        <v>Pantalón de corte recto</v>
      </c>
    </row>
    <row r="639" spans="1:3" s="71" customFormat="1" ht="55" customHeight="1" x14ac:dyDescent="0.15">
      <c r="A639" s="69" t="s">
        <v>1098</v>
      </c>
      <c r="B639" s="70"/>
      <c r="C639" s="72" t="str">
        <f>IFERROR(VLOOKUP(VENTAS4[[#This Row],[Code]],STOCK[],5,FALSE),"-")</f>
        <v>Pantalón de corte recto</v>
      </c>
    </row>
    <row r="640" spans="1:3" s="71" customFormat="1" ht="55" customHeight="1" x14ac:dyDescent="0.15">
      <c r="A640" s="69" t="s">
        <v>1099</v>
      </c>
      <c r="B640" s="70"/>
      <c r="C640" s="72" t="str">
        <f>IFERROR(VLOOKUP(VENTAS4[[#This Row],[Code]],STOCK[],5,FALSE),"-")</f>
        <v>Pantalón rosado fuccia</v>
      </c>
    </row>
    <row r="641" spans="1:3" s="71" customFormat="1" ht="55" customHeight="1" x14ac:dyDescent="0.15">
      <c r="A641" s="69" t="s">
        <v>1100</v>
      </c>
      <c r="B641" s="70"/>
      <c r="C641" s="72" t="str">
        <f>IFERROR(VLOOKUP(VENTAS4[[#This Row],[Code]],STOCK[],5,FALSE),"-")</f>
        <v xml:space="preserve">Top corto asimétrico </v>
      </c>
    </row>
    <row r="642" spans="1:3" s="71" customFormat="1" ht="55" customHeight="1" x14ac:dyDescent="0.15">
      <c r="A642" s="69" t="s">
        <v>2756</v>
      </c>
      <c r="B642" s="70"/>
      <c r="C642" s="72" t="str">
        <f>IFERROR(VLOOKUP(VENTAS4[[#This Row],[Code]],STOCK[],5,FALSE),"-")</f>
        <v>Top corto asimétrico</v>
      </c>
    </row>
    <row r="643" spans="1:3" s="71" customFormat="1" ht="55" customHeight="1" x14ac:dyDescent="0.15">
      <c r="A643" s="69" t="s">
        <v>1101</v>
      </c>
      <c r="B643" s="70"/>
      <c r="C643" s="72" t="str">
        <f>IFERROR(VLOOKUP(VENTAS4[[#This Row],[Code]],STOCK[],5,FALSE),"-")</f>
        <v xml:space="preserve">Jean skinny oscuro </v>
      </c>
    </row>
    <row r="644" spans="1:3" s="71" customFormat="1" ht="55" customHeight="1" x14ac:dyDescent="0.15">
      <c r="A644" s="69"/>
      <c r="B644" s="70"/>
      <c r="C644" s="72" t="str">
        <f>IFERROR(VLOOKUP(VENTAS4[[#This Row],[Code]],STOCK[],5,FALSE),"-")</f>
        <v>-</v>
      </c>
    </row>
    <row r="645" spans="1:3" s="71" customFormat="1" ht="55" customHeight="1" x14ac:dyDescent="0.15">
      <c r="A645" s="69" t="s">
        <v>1103</v>
      </c>
      <c r="B645" s="70"/>
      <c r="C645" s="72" t="str">
        <f>IFERROR(VLOOKUP(VENTAS4[[#This Row],[Code]],STOCK[],5,FALSE),"-")</f>
        <v>Pantaloneta con cinturón</v>
      </c>
    </row>
    <row r="646" spans="1:3" s="71" customFormat="1" ht="55" customHeight="1" x14ac:dyDescent="0.15">
      <c r="A646" s="69" t="s">
        <v>1104</v>
      </c>
      <c r="B646" s="70"/>
      <c r="C646" s="72" t="str">
        <f>IFERROR(VLOOKUP(VENTAS4[[#This Row],[Code]],STOCK[],5,FALSE),"-")</f>
        <v>Sandalias rosadas Forever21</v>
      </c>
    </row>
    <row r="647" spans="1:3" s="71" customFormat="1" ht="55" customHeight="1" x14ac:dyDescent="0.15">
      <c r="A647" s="69" t="s">
        <v>1105</v>
      </c>
      <c r="B647" s="70"/>
      <c r="C647" s="72" t="str">
        <f>IFERROR(VLOOKUP(VENTAS4[[#This Row],[Code]],STOCK[],5,FALSE),"-")</f>
        <v>Sandalias negras de hebilla </v>
      </c>
    </row>
    <row r="648" spans="1:3" s="71" customFormat="1" ht="55" customHeight="1" x14ac:dyDescent="0.15">
      <c r="A648" s="69" t="s">
        <v>1106</v>
      </c>
      <c r="B648" s="70"/>
      <c r="C648" s="72" t="str">
        <f>IFERROR(VLOOKUP(VENTAS4[[#This Row],[Code]],STOCK[],5,FALSE),"-")</f>
        <v>Jean ajustado Claro</v>
      </c>
    </row>
    <row r="649" spans="1:3" s="71" customFormat="1" ht="55" customHeight="1" x14ac:dyDescent="0.15">
      <c r="A649" s="69" t="s">
        <v>1107</v>
      </c>
      <c r="B649" s="70"/>
      <c r="C649" s="72" t="str">
        <f>IFERROR(VLOOKUP(VENTAS4[[#This Row],[Code]],STOCK[],5,FALSE),"-")</f>
        <v>Jean ajustado claro</v>
      </c>
    </row>
    <row r="650" spans="1:3" s="71" customFormat="1" ht="55" customHeight="1" x14ac:dyDescent="0.15">
      <c r="A650" s="69" t="s">
        <v>1108</v>
      </c>
      <c r="B650" s="70"/>
      <c r="C650" s="72" t="str">
        <f>IFERROR(VLOOKUP(VENTAS4[[#This Row],[Code]],STOCK[],5,FALSE),"-")</f>
        <v>Sandalias rosadas Forever21</v>
      </c>
    </row>
    <row r="651" spans="1:3" s="71" customFormat="1" ht="55" customHeight="1" x14ac:dyDescent="0.15">
      <c r="A651" s="69" t="s">
        <v>1109</v>
      </c>
      <c r="B651" s="70"/>
      <c r="C651" s="72" t="str">
        <f>IFERROR(VLOOKUP(VENTAS4[[#This Row],[Code]],STOCK[],5,FALSE),"-")</f>
        <v>Sandalias blancas</v>
      </c>
    </row>
    <row r="652" spans="1:3" s="71" customFormat="1" ht="55" customHeight="1" x14ac:dyDescent="0.15">
      <c r="A652" s="69" t="s">
        <v>1110</v>
      </c>
      <c r="B652" s="70"/>
      <c r="C652" s="72" t="str">
        <f>IFERROR(VLOOKUP(VENTAS4[[#This Row],[Code]],STOCK[],5,FALSE),"-")</f>
        <v>Short de mezclilla suave con cinturón</v>
      </c>
    </row>
    <row r="653" spans="1:3" s="71" customFormat="1" ht="55" customHeight="1" x14ac:dyDescent="0.15">
      <c r="A653" s="69"/>
      <c r="B653" s="70"/>
      <c r="C653" s="72" t="str">
        <f>IFERROR(VLOOKUP(VENTAS4[[#This Row],[Code]],STOCK[],5,FALSE),"-")</f>
        <v>-</v>
      </c>
    </row>
    <row r="654" spans="1:3" s="71" customFormat="1" ht="55" customHeight="1" x14ac:dyDescent="0.15">
      <c r="A654" s="69" t="s">
        <v>1111</v>
      </c>
      <c r="B654" s="70"/>
      <c r="C654" s="72" t="str">
        <f>IFERROR(VLOOKUP(VENTAS4[[#This Row],[Code]],STOCK[],5,FALSE),"-")</f>
        <v>Blusa de manga larga cruzada</v>
      </c>
    </row>
    <row r="655" spans="1:3" s="71" customFormat="1" ht="55" customHeight="1" x14ac:dyDescent="0.15">
      <c r="A655" s="69" t="s">
        <v>1112</v>
      </c>
      <c r="B655" s="70"/>
      <c r="C655" s="72" t="str">
        <f>IFERROR(VLOOKUP(VENTAS4[[#This Row],[Code]],STOCK[],5,FALSE),"-")</f>
        <v>Blazer Crema</v>
      </c>
    </row>
    <row r="656" spans="1:3" s="71" customFormat="1" ht="55" customHeight="1" x14ac:dyDescent="0.15">
      <c r="A656" s="69" t="s">
        <v>1113</v>
      </c>
      <c r="B656" s="70"/>
      <c r="C656" s="72" t="str">
        <f>IFERROR(VLOOKUP(VENTAS4[[#This Row],[Code]],STOCK[],5,FALSE),"-")</f>
        <v>Blazer con textura (hacer foto)</v>
      </c>
    </row>
    <row r="657" spans="1:3" s="71" customFormat="1" ht="55" customHeight="1" x14ac:dyDescent="0.15">
      <c r="A657" s="69" t="s">
        <v>1114</v>
      </c>
      <c r="B657" s="70"/>
      <c r="C657" s="72" t="str">
        <f>IFERROR(VLOOKUP(VENTAS4[[#This Row],[Code]],STOCK[],5,FALSE),"-")</f>
        <v>Blazer Carmelita oscuro (hacer foto)</v>
      </c>
    </row>
    <row r="658" spans="1:3" s="71" customFormat="1" ht="55" customHeight="1" x14ac:dyDescent="0.15">
      <c r="A658" s="69" t="s">
        <v>1115</v>
      </c>
      <c r="B658" s="70"/>
      <c r="C658" s="72" t="str">
        <f>IFERROR(VLOOKUP(VENTAS4[[#This Row],[Code]],STOCK[],5,FALSE),"-")</f>
        <v>Camisa rayas verde</v>
      </c>
    </row>
    <row r="659" spans="1:3" s="71" customFormat="1" ht="55" customHeight="1" x14ac:dyDescent="0.15">
      <c r="A659" s="69" t="s">
        <v>1116</v>
      </c>
      <c r="B659" s="70"/>
      <c r="C659" s="72" t="str">
        <f>IFERROR(VLOOKUP(VENTAS4[[#This Row],[Code]],STOCK[],5,FALSE),"-")</f>
        <v>Camisa Azul </v>
      </c>
    </row>
    <row r="660" spans="1:3" s="71" customFormat="1" ht="55" customHeight="1" x14ac:dyDescent="0.15">
      <c r="A660" s="69" t="s">
        <v>1117</v>
      </c>
      <c r="B660" s="70"/>
      <c r="C660" s="72" t="str">
        <f>IFERROR(VLOOKUP(VENTAS4[[#This Row],[Code]],STOCK[],5,FALSE),"-")</f>
        <v xml:space="preserve">Camisa Blanca </v>
      </c>
    </row>
    <row r="661" spans="1:3" s="71" customFormat="1" ht="55" customHeight="1" x14ac:dyDescent="0.15">
      <c r="A661" s="69" t="s">
        <v>1118</v>
      </c>
      <c r="B661" s="70"/>
      <c r="C661" s="72" t="str">
        <f>IFERROR(VLOOKUP(VENTAS4[[#This Row],[Code]],STOCK[],5,FALSE),"-")</f>
        <v xml:space="preserve">Blusa de manga acampanada </v>
      </c>
    </row>
    <row r="662" spans="1:3" s="71" customFormat="1" ht="55" customHeight="1" x14ac:dyDescent="0.15">
      <c r="A662" s="69" t="s">
        <v>1119</v>
      </c>
      <c r="B662" s="70"/>
      <c r="C662" s="72" t="str">
        <f>IFERROR(VLOOKUP(VENTAS4[[#This Row],[Code]],STOCK[],5,FALSE),"-")</f>
        <v>Blusa de manga acampanada blanca</v>
      </c>
    </row>
    <row r="663" spans="1:3" s="71" customFormat="1" ht="55" customHeight="1" x14ac:dyDescent="0.15">
      <c r="A663" s="69" t="s">
        <v>1120</v>
      </c>
      <c r="B663" s="70"/>
      <c r="C663" s="72" t="str">
        <f>IFERROR(VLOOKUP(VENTAS4[[#This Row],[Code]],STOCK[],5,FALSE),"-")</f>
        <v>Blusa de manga acampanada negra</v>
      </c>
    </row>
    <row r="664" spans="1:3" s="71" customFormat="1" ht="55" customHeight="1" x14ac:dyDescent="0.15">
      <c r="A664" s="69" t="s">
        <v>1121</v>
      </c>
      <c r="B664" s="70"/>
      <c r="C664" s="72" t="str">
        <f>IFERROR(VLOOKUP(VENTAS4[[#This Row],[Code]],STOCK[],5,FALSE),"-")</f>
        <v>Blusa de manga acampanada</v>
      </c>
    </row>
    <row r="665" spans="1:3" s="71" customFormat="1" ht="55" customHeight="1" x14ac:dyDescent="0.15">
      <c r="A665" s="69" t="s">
        <v>1210</v>
      </c>
      <c r="B665" s="70"/>
      <c r="C665" s="72" t="str">
        <f>IFERROR(VLOOKUP(VENTAS4[[#This Row],[Code]],STOCK[],5,FALSE),"-")</f>
        <v>Blusa Camisa de puño largo</v>
      </c>
    </row>
    <row r="666" spans="1:3" s="71" customFormat="1" ht="55" customHeight="1" x14ac:dyDescent="0.15">
      <c r="A666" s="69" t="s">
        <v>1211</v>
      </c>
      <c r="B666" s="70"/>
      <c r="C666" s="72" t="str">
        <f>IFERROR(VLOOKUP(VENTAS4[[#This Row],[Code]],STOCK[],5,FALSE),"-")</f>
        <v>Blusa camisa de puño largo</v>
      </c>
    </row>
    <row r="667" spans="1:3" s="71" customFormat="1" ht="55" customHeight="1" x14ac:dyDescent="0.15">
      <c r="A667" s="69" t="s">
        <v>1212</v>
      </c>
      <c r="B667" s="70"/>
      <c r="C667" s="72" t="str">
        <f>IFERROR(VLOOKUP(VENTAS4[[#This Row],[Code]],STOCK[],5,FALSE),"-")</f>
        <v>Camisa entallada dazy</v>
      </c>
    </row>
    <row r="668" spans="1:3" s="71" customFormat="1" ht="55" customHeight="1" x14ac:dyDescent="0.15">
      <c r="A668" s="69" t="s">
        <v>1213</v>
      </c>
      <c r="B668" s="70"/>
      <c r="C668" s="72" t="str">
        <f>IFERROR(VLOOKUP(VENTAS4[[#This Row],[Code]],STOCK[],5,FALSE),"-")</f>
        <v>Camisa entallada dazy</v>
      </c>
    </row>
    <row r="669" spans="1:3" s="71" customFormat="1" ht="55" customHeight="1" x14ac:dyDescent="0.15">
      <c r="A669" s="69" t="s">
        <v>1214</v>
      </c>
      <c r="B669" s="70" t="s">
        <v>2062</v>
      </c>
      <c r="C669" s="72" t="str">
        <f>IFERROR(VLOOKUP(VENTAS4[[#This Row],[Code]],STOCK[],5,FALSE),"-")</f>
        <v>Body traslúcido floreado (hacer foto)</v>
      </c>
    </row>
    <row r="670" spans="1:3" s="71" customFormat="1" ht="55" customHeight="1" x14ac:dyDescent="0.15">
      <c r="A670" s="69" t="s">
        <v>1215</v>
      </c>
      <c r="B670" s="70"/>
      <c r="C670" s="72" t="str">
        <f>IFERROR(VLOOKUP(VENTAS4[[#This Row],[Code]],STOCK[],5,FALSE),"-")</f>
        <v>Cardigan Amarillo</v>
      </c>
    </row>
    <row r="671" spans="1:3" s="71" customFormat="1" ht="55" customHeight="1" x14ac:dyDescent="0.15">
      <c r="A671" s="69" t="s">
        <v>1216</v>
      </c>
      <c r="B671" s="70"/>
      <c r="C671" s="72" t="str">
        <f>IFERROR(VLOOKUP(VENTAS4[[#This Row],[Code]],STOCK[],5,FALSE),"-")</f>
        <v>Cardigan Amarillo</v>
      </c>
    </row>
    <row r="672" spans="1:3" s="71" customFormat="1" ht="55" customHeight="1" x14ac:dyDescent="0.15">
      <c r="A672" s="69" t="s">
        <v>1218</v>
      </c>
      <c r="B672" s="70"/>
      <c r="C672" s="72" t="str">
        <f>IFERROR(VLOOKUP(VENTAS4[[#This Row],[Code]],STOCK[],5,FALSE),"-")</f>
        <v xml:space="preserve">Pullover oversize estampado </v>
      </c>
    </row>
    <row r="673" spans="1:3" s="71" customFormat="1" ht="55" customHeight="1" x14ac:dyDescent="0.15">
      <c r="A673" s="69" t="s">
        <v>1219</v>
      </c>
      <c r="B673" s="70"/>
      <c r="C673" s="72" t="str">
        <f>IFERROR(VLOOKUP(VENTAS4[[#This Row],[Code]],STOCK[],5,FALSE),"-")</f>
        <v>Sweater rosa con mangas abiertas</v>
      </c>
    </row>
    <row r="674" spans="1:3" s="71" customFormat="1" ht="55" customHeight="1" x14ac:dyDescent="0.15">
      <c r="A674" s="69" t="s">
        <v>1220</v>
      </c>
      <c r="B674" s="70"/>
      <c r="C674" s="72" t="str">
        <f>IFERROR(VLOOKUP(VENTAS4[[#This Row],[Code]],STOCK[],5,FALSE),"-")</f>
        <v>Chaleco Tejido</v>
      </c>
    </row>
    <row r="675" spans="1:3" s="71" customFormat="1" ht="55" customHeight="1" x14ac:dyDescent="0.15">
      <c r="A675" s="69" t="s">
        <v>1221</v>
      </c>
      <c r="B675" s="70"/>
      <c r="C675" s="72" t="str">
        <f>IFERROR(VLOOKUP(VENTAS4[[#This Row],[Code]],STOCK[],5,FALSE),"-")</f>
        <v>Chaleco gris de traje</v>
      </c>
    </row>
    <row r="676" spans="1:3" s="71" customFormat="1" ht="55" customHeight="1" x14ac:dyDescent="0.15">
      <c r="A676" s="69" t="s">
        <v>1225</v>
      </c>
      <c r="B676" s="70"/>
      <c r="C676" s="72" t="str">
        <f>IFERROR(VLOOKUP(VENTAS4[[#This Row],[Code]],STOCK[],5,FALSE),"-")</f>
        <v>Sweater de Lana naranja quemada</v>
      </c>
    </row>
    <row r="677" spans="1:3" s="71" customFormat="1" ht="55" customHeight="1" x14ac:dyDescent="0.15">
      <c r="A677" s="69" t="s">
        <v>1226</v>
      </c>
      <c r="B677" s="70"/>
      <c r="C677" s="72" t="str">
        <f>IFERROR(VLOOKUP(VENTAS4[[#This Row],[Code]],STOCK[],5,FALSE),"-")</f>
        <v>Sweater de lana</v>
      </c>
    </row>
    <row r="678" spans="1:3" s="71" customFormat="1" ht="55" customHeight="1" x14ac:dyDescent="0.15">
      <c r="A678" s="69" t="s">
        <v>1227</v>
      </c>
      <c r="B678" s="70"/>
      <c r="C678" s="72" t="str">
        <f>IFERROR(VLOOKUP(VENTAS4[[#This Row],[Code]],STOCK[],5,FALSE),"-")</f>
        <v xml:space="preserve">Sweater de lana </v>
      </c>
    </row>
    <row r="679" spans="1:3" s="71" customFormat="1" ht="55" customHeight="1" x14ac:dyDescent="0.15">
      <c r="A679" s="69" t="s">
        <v>1228</v>
      </c>
      <c r="B679" s="70"/>
      <c r="C679" s="72" t="str">
        <f>IFERROR(VLOOKUP(VENTAS4[[#This Row],[Code]],STOCK[],5,FALSE),"-")</f>
        <v>Vestido de flecos</v>
      </c>
    </row>
    <row r="680" spans="1:3" s="71" customFormat="1" ht="55" customHeight="1" x14ac:dyDescent="0.15">
      <c r="A680" s="69" t="s">
        <v>1229</v>
      </c>
      <c r="B680" s="70"/>
      <c r="C680" s="72" t="str">
        <f>IFERROR(VLOOKUP(VENTAS4[[#This Row],[Code]],STOCK[],5,FALSE),"-")</f>
        <v>Vestido de flecos</v>
      </c>
    </row>
    <row r="681" spans="1:3" s="71" customFormat="1" ht="55" customHeight="1" x14ac:dyDescent="0.15">
      <c r="A681" s="69" t="s">
        <v>1230</v>
      </c>
      <c r="B681" s="70"/>
      <c r="C681" s="72" t="str">
        <f>IFERROR(VLOOKUP(VENTAS4[[#This Row],[Code]],STOCK[],5,FALSE),"-")</f>
        <v>Falda plisada de cuadros</v>
      </c>
    </row>
    <row r="682" spans="1:3" s="71" customFormat="1" ht="55" customHeight="1" x14ac:dyDescent="0.15">
      <c r="A682" s="69" t="s">
        <v>1231</v>
      </c>
      <c r="B682" s="70"/>
      <c r="C682" s="72" t="str">
        <f>IFERROR(VLOOKUP(VENTAS4[[#This Row],[Code]],STOCK[],5,FALSE),"-")</f>
        <v>Falda plisada de cuadros</v>
      </c>
    </row>
    <row r="683" spans="1:3" s="71" customFormat="1" ht="55" customHeight="1" x14ac:dyDescent="0.15">
      <c r="A683" s="69" t="s">
        <v>1232</v>
      </c>
      <c r="B683" s="70"/>
      <c r="C683" s="72" t="str">
        <f>IFERROR(VLOOKUP(VENTAS4[[#This Row],[Code]],STOCK[],5,FALSE),"-")</f>
        <v>Pajarita en forma de flor</v>
      </c>
    </row>
    <row r="684" spans="1:3" s="71" customFormat="1" ht="55" customHeight="1" x14ac:dyDescent="0.15">
      <c r="A684" s="69" t="s">
        <v>1233</v>
      </c>
      <c r="B684" s="70"/>
      <c r="C684" s="72" t="str">
        <f>IFERROR(VLOOKUP(VENTAS4[[#This Row],[Code]],STOCK[],5,FALSE),"-")</f>
        <v>Corbatín de mujer</v>
      </c>
    </row>
    <row r="685" spans="1:3" s="71" customFormat="1" ht="55" customHeight="1" x14ac:dyDescent="0.15">
      <c r="A685" s="69" t="s">
        <v>1235</v>
      </c>
      <c r="B685" s="70"/>
      <c r="C685" s="72" t="str">
        <f>IFERROR(VLOOKUP(VENTAS4[[#This Row],[Code]],STOCK[],5,FALSE),"-")</f>
        <v>Camisa blanca entallada H&amp;M</v>
      </c>
    </row>
    <row r="686" spans="1:3" s="71" customFormat="1" ht="55" customHeight="1" x14ac:dyDescent="0.15">
      <c r="A686" s="69" t="s">
        <v>1236</v>
      </c>
      <c r="B686" s="70"/>
      <c r="C686" s="72" t="str">
        <f>IFERROR(VLOOKUP(VENTAS4[[#This Row],[Code]],STOCK[],5,FALSE),"-")</f>
        <v xml:space="preserve">Ajustador beige </v>
      </c>
    </row>
    <row r="687" spans="1:3" s="71" customFormat="1" ht="55" customHeight="1" x14ac:dyDescent="0.15">
      <c r="A687" s="69" t="s">
        <v>1503</v>
      </c>
      <c r="B687" s="70"/>
      <c r="C687" s="72" t="str">
        <f>IFERROR(VLOOKUP(VENTAS4[[#This Row],[Code]],STOCK[],5,FALSE),"-")</f>
        <v>Conjunto Skort &amp; top Floreado</v>
      </c>
    </row>
    <row r="688" spans="1:3" s="71" customFormat="1" ht="55" customHeight="1" x14ac:dyDescent="0.15">
      <c r="A688" s="69" t="s">
        <v>1237</v>
      </c>
      <c r="B688" s="70"/>
      <c r="C688" s="72" t="str">
        <f>IFERROR(VLOOKUP(VENTAS4[[#This Row],[Code]],STOCK[],5,FALSE),"-")</f>
        <v>Medias pantys</v>
      </c>
    </row>
    <row r="689" spans="1:3" s="71" customFormat="1" ht="55" customHeight="1" x14ac:dyDescent="0.15">
      <c r="A689" s="69" t="s">
        <v>1238</v>
      </c>
      <c r="B689" s="70"/>
      <c r="C689" s="72" t="str">
        <f>IFERROR(VLOOKUP(VENTAS4[[#This Row],[Code]],STOCK[],5,FALSE),"-")</f>
        <v>Medias de mallas</v>
      </c>
    </row>
    <row r="690" spans="1:3" s="71" customFormat="1" ht="55" customHeight="1" x14ac:dyDescent="0.15">
      <c r="A690" s="69" t="s">
        <v>1239</v>
      </c>
      <c r="B690" s="70"/>
      <c r="C690" s="72" t="str">
        <f>IFERROR(VLOOKUP(VENTAS4[[#This Row],[Code]],STOCK[],5,FALSE),"-")</f>
        <v>Leggings negros acanalados</v>
      </c>
    </row>
    <row r="691" spans="1:3" s="71" customFormat="1" ht="55" customHeight="1" x14ac:dyDescent="0.15">
      <c r="A691" s="69" t="s">
        <v>1240</v>
      </c>
      <c r="B691" s="70"/>
      <c r="C691" s="72" t="str">
        <f>IFERROR(VLOOKUP(VENTAS4[[#This Row],[Code]],STOCK[],5,FALSE),"-")</f>
        <v>Playera negra de cuello cisne</v>
      </c>
    </row>
    <row r="692" spans="1:3" s="71" customFormat="1" ht="55" customHeight="1" x14ac:dyDescent="0.15">
      <c r="A692" s="69" t="s">
        <v>1241</v>
      </c>
      <c r="B692" s="70"/>
      <c r="C692" s="72" t="str">
        <f>IFERROR(VLOOKUP(VENTAS4[[#This Row],[Code]],STOCK[],5,FALSE),"-")</f>
        <v> Vestido Rojo con eberturas</v>
      </c>
    </row>
    <row r="693" spans="1:3" s="71" customFormat="1" ht="55" customHeight="1" x14ac:dyDescent="0.15">
      <c r="A693" s="69" t="s">
        <v>1242</v>
      </c>
      <c r="B693" s="70"/>
      <c r="C693" s="72" t="str">
        <f>IFERROR(VLOOKUP(VENTAS4[[#This Row],[Code]],STOCK[],5,FALSE),"-")</f>
        <v>Playera negra de cuello cisne</v>
      </c>
    </row>
    <row r="694" spans="1:3" s="71" customFormat="1" ht="55" customHeight="1" x14ac:dyDescent="0.15">
      <c r="A694" s="69" t="s">
        <v>1243</v>
      </c>
      <c r="B694" s="70"/>
      <c r="C694" s="72" t="str">
        <f>IFERROR(VLOOKUP(VENTAS4[[#This Row],[Code]],STOCK[],5,FALSE),"-")</f>
        <v>Playera de cuello cisne</v>
      </c>
    </row>
    <row r="695" spans="1:3" s="71" customFormat="1" ht="55" customHeight="1" x14ac:dyDescent="0.15">
      <c r="A695" s="69" t="s">
        <v>1244</v>
      </c>
      <c r="B695" s="70"/>
      <c r="C695" s="72" t="str">
        <f>IFERROR(VLOOKUP(VENTAS4[[#This Row],[Code]],STOCK[],5,FALSE),"-")</f>
        <v>Camiseta acanalada oblicua</v>
      </c>
    </row>
    <row r="696" spans="1:3" s="71" customFormat="1" ht="55" customHeight="1" x14ac:dyDescent="0.15">
      <c r="A696" s="69" t="s">
        <v>1245</v>
      </c>
      <c r="B696" s="70"/>
      <c r="C696" s="72" t="str">
        <f>IFERROR(VLOOKUP(VENTAS4[[#This Row],[Code]],STOCK[],5,FALSE),"-")</f>
        <v>Camiseta acanalada oblicua</v>
      </c>
    </row>
    <row r="697" spans="1:3" s="71" customFormat="1" ht="55" customHeight="1" x14ac:dyDescent="0.15">
      <c r="A697" s="69" t="s">
        <v>1246</v>
      </c>
      <c r="B697" s="70"/>
      <c r="C697" s="72" t="str">
        <f>IFERROR(VLOOKUP(VENTAS4[[#This Row],[Code]],STOCK[],5,FALSE),"-")</f>
        <v>Camiseta acanalada oblicua</v>
      </c>
    </row>
    <row r="698" spans="1:3" s="71" customFormat="1" ht="55" customHeight="1" x14ac:dyDescent="0.15">
      <c r="A698" s="69" t="s">
        <v>1247</v>
      </c>
      <c r="B698" s="70"/>
      <c r="C698" s="72" t="str">
        <f>IFERROR(VLOOKUP(VENTAS4[[#This Row],[Code]],STOCK[],5,FALSE),"-")</f>
        <v>Camiseta acanalada oblicua naranja</v>
      </c>
    </row>
    <row r="699" spans="1:3" s="71" customFormat="1" ht="55" customHeight="1" x14ac:dyDescent="0.15">
      <c r="A699" s="69" t="s">
        <v>1248</v>
      </c>
      <c r="B699" s="70"/>
      <c r="C699" s="72" t="str">
        <f>IFERROR(VLOOKUP(VENTAS4[[#This Row],[Code]],STOCK[],5,FALSE),"-")</f>
        <v>Top bustier oblicuo</v>
      </c>
    </row>
    <row r="700" spans="1:3" s="71" customFormat="1" ht="55" customHeight="1" x14ac:dyDescent="0.15">
      <c r="A700" s="69" t="s">
        <v>1249</v>
      </c>
      <c r="B700" s="70"/>
      <c r="C700" s="72" t="str">
        <f>IFERROR(VLOOKUP(VENTAS4[[#This Row],[Code]],STOCK[],5,FALSE),"-")</f>
        <v>Top bustier oblicuo</v>
      </c>
    </row>
    <row r="701" spans="1:3" s="71" customFormat="1" ht="55" customHeight="1" x14ac:dyDescent="0.15">
      <c r="A701" s="69" t="s">
        <v>1250</v>
      </c>
      <c r="B701" s="70"/>
      <c r="C701" s="72" t="str">
        <f>IFERROR(VLOOKUP(VENTAS4[[#This Row],[Code]],STOCK[],5,FALSE),"-")</f>
        <v>Pantaloneta con abertura y bolsillos</v>
      </c>
    </row>
    <row r="702" spans="1:3" s="71" customFormat="1" ht="55" customHeight="1" x14ac:dyDescent="0.15">
      <c r="A702" s="69" t="s">
        <v>1251</v>
      </c>
      <c r="B702" s="70"/>
      <c r="C702" s="72" t="str">
        <f>IFERROR(VLOOKUP(VENTAS4[[#This Row],[Code]],STOCK[],5,FALSE),"-")</f>
        <v>Pantaloneta con abertura</v>
      </c>
    </row>
    <row r="703" spans="1:3" s="71" customFormat="1" ht="55" customHeight="1" x14ac:dyDescent="0.15">
      <c r="A703" s="69" t="s">
        <v>1252</v>
      </c>
      <c r="B703" s="70"/>
      <c r="C703" s="72" t="str">
        <f>IFERROR(VLOOKUP(VENTAS4[[#This Row],[Code]],STOCK[],5,FALSE),"-")</f>
        <v>Jean MOM con rotos</v>
      </c>
    </row>
    <row r="704" spans="1:3" s="71" customFormat="1" ht="55" customHeight="1" x14ac:dyDescent="0.15">
      <c r="A704" s="69" t="s">
        <v>1253</v>
      </c>
      <c r="B704" s="70"/>
      <c r="C704" s="72" t="str">
        <f>IFERROR(VLOOKUP(VENTAS4[[#This Row],[Code]],STOCK[],5,FALSE),"-")</f>
        <v>Jean MOM con rotos</v>
      </c>
    </row>
    <row r="705" spans="1:3" s="71" customFormat="1" ht="55" customHeight="1" x14ac:dyDescent="0.15">
      <c r="A705" s="69" t="s">
        <v>1254</v>
      </c>
      <c r="B705" s="70"/>
      <c r="C705" s="72" t="str">
        <f>IFERROR(VLOOKUP(VENTAS4[[#This Row],[Code]],STOCK[],5,FALSE),"-")</f>
        <v>Vestido acanalado cruzado color crema</v>
      </c>
    </row>
    <row r="706" spans="1:3" s="71" customFormat="1" ht="55" customHeight="1" x14ac:dyDescent="0.15">
      <c r="A706" s="69" t="s">
        <v>1255</v>
      </c>
      <c r="B706" s="70"/>
      <c r="C706" s="72" t="str">
        <f>IFERROR(VLOOKUP(VENTAS4[[#This Row],[Code]],STOCK[],5,FALSE),"-")</f>
        <v>Vestido acanalado cruzado color crema</v>
      </c>
    </row>
    <row r="707" spans="1:3" s="71" customFormat="1" ht="55" customHeight="1" x14ac:dyDescent="0.15">
      <c r="A707" s="69" t="s">
        <v>1256</v>
      </c>
      <c r="B707" s="70"/>
      <c r="C707" s="72" t="str">
        <f>IFERROR(VLOOKUP(VENTAS4[[#This Row],[Code]],STOCK[],5,FALSE),"-")</f>
        <v>Short de tela suave con cinturón</v>
      </c>
    </row>
    <row r="708" spans="1:3" s="71" customFormat="1" ht="55" customHeight="1" x14ac:dyDescent="0.15">
      <c r="A708" s="69" t="s">
        <v>1257</v>
      </c>
      <c r="B708" s="70"/>
      <c r="C708" s="72" t="str">
        <f>IFERROR(VLOOKUP(VENTAS4[[#This Row],[Code]],STOCK[],5,FALSE),"-")</f>
        <v>Pantalón de traje</v>
      </c>
    </row>
    <row r="709" spans="1:3" s="71" customFormat="1" ht="55" customHeight="1" x14ac:dyDescent="0.15">
      <c r="A709" s="69" t="s">
        <v>1258</v>
      </c>
      <c r="B709" s="70"/>
      <c r="C709" s="72" t="str">
        <f>IFERROR(VLOOKUP(VENTAS4[[#This Row],[Code]],STOCK[],5,FALSE),"-")</f>
        <v>Vestido espalda escotada</v>
      </c>
    </row>
    <row r="710" spans="1:3" s="71" customFormat="1" ht="55" customHeight="1" x14ac:dyDescent="0.15">
      <c r="A710" s="69" t="s">
        <v>1259</v>
      </c>
      <c r="B710" s="70"/>
      <c r="C710" s="72" t="str">
        <f>IFERROR(VLOOKUP(VENTAS4[[#This Row],[Code]],STOCK[],5,FALSE),"-")</f>
        <v>Vestido espalda escotada</v>
      </c>
    </row>
    <row r="711" spans="1:3" s="71" customFormat="1" ht="55" customHeight="1" x14ac:dyDescent="0.15">
      <c r="A711" s="69" t="s">
        <v>1260</v>
      </c>
      <c r="B711" s="70"/>
      <c r="C711" s="72" t="str">
        <f>IFERROR(VLOOKUP(VENTAS4[[#This Row],[Code]],STOCK[],5,FALSE),"-")</f>
        <v>Sandalias blancas cruzadas</v>
      </c>
    </row>
    <row r="712" spans="1:3" s="71" customFormat="1" ht="55" customHeight="1" x14ac:dyDescent="0.15">
      <c r="A712" s="69" t="s">
        <v>1261</v>
      </c>
      <c r="B712" s="70"/>
      <c r="C712" s="72" t="str">
        <f>IFERROR(VLOOKUP(VENTAS4[[#This Row],[Code]],STOCK[],5,FALSE),"-")</f>
        <v>Sandalias blancas cruzadas</v>
      </c>
    </row>
    <row r="713" spans="1:3" s="71" customFormat="1" ht="55" customHeight="1" x14ac:dyDescent="0.15">
      <c r="A713" s="69" t="s">
        <v>1262</v>
      </c>
      <c r="B713" s="70"/>
      <c r="C713" s="72" t="str">
        <f>IFERROR(VLOOKUP(VENTAS4[[#This Row],[Code]],STOCK[],5,FALSE),"-")</f>
        <v>Sandalias blancas cruzadas</v>
      </c>
    </row>
    <row r="714" spans="1:3" s="71" customFormat="1" ht="55" customHeight="1" x14ac:dyDescent="0.15">
      <c r="A714" s="69" t="s">
        <v>1550</v>
      </c>
      <c r="B714" s="70"/>
      <c r="C714" s="72" t="str">
        <f>IFERROR(VLOOKUP(VENTAS4[[#This Row],[Code]],STOCK[],5,FALSE),"-")</f>
        <v>Pantalón de viscosa y zíper</v>
      </c>
    </row>
    <row r="715" spans="1:3" s="71" customFormat="1" ht="55" customHeight="1" x14ac:dyDescent="0.15">
      <c r="A715" s="69" t="s">
        <v>1263</v>
      </c>
      <c r="B715" s="70"/>
      <c r="C715" s="72" t="str">
        <f>IFERROR(VLOOKUP(VENTAS4[[#This Row],[Code]],STOCK[],5,FALSE),"-")</f>
        <v>Sandalias de velcro</v>
      </c>
    </row>
    <row r="716" spans="1:3" s="71" customFormat="1" ht="55" customHeight="1" x14ac:dyDescent="0.15">
      <c r="A716" s="69" t="s">
        <v>1264</v>
      </c>
      <c r="B716" s="70"/>
      <c r="C716" s="72" t="str">
        <f>IFERROR(VLOOKUP(VENTAS4[[#This Row],[Code]],STOCK[],5,FALSE),"-")</f>
        <v>Sandalias de velcro</v>
      </c>
    </row>
    <row r="717" spans="1:3" s="71" customFormat="1" ht="55" customHeight="1" x14ac:dyDescent="0.15">
      <c r="A717" s="69" t="s">
        <v>1265</v>
      </c>
      <c r="B717" s="70"/>
      <c r="C717" s="72" t="str">
        <f>IFERROR(VLOOKUP(VENTAS4[[#This Row],[Code]],STOCK[],5,FALSE),"-")</f>
        <v>Sandalias de velcro</v>
      </c>
    </row>
    <row r="718" spans="1:3" s="71" customFormat="1" ht="55" customHeight="1" x14ac:dyDescent="0.15">
      <c r="A718" s="69" t="s">
        <v>1266</v>
      </c>
      <c r="B718" s="70"/>
      <c r="C718" s="72" t="str">
        <f>IFERROR(VLOOKUP(VENTAS4[[#This Row],[Code]],STOCK[],5,FALSE),"-")</f>
        <v>Sandalias negras acolchadas Marca F21</v>
      </c>
    </row>
    <row r="719" spans="1:3" s="71" customFormat="1" ht="55" customHeight="1" x14ac:dyDescent="0.15">
      <c r="A719" s="69" t="s">
        <v>1267</v>
      </c>
      <c r="B719" s="70"/>
      <c r="C719" s="72" t="str">
        <f>IFERROR(VLOOKUP(VENTAS4[[#This Row],[Code]],STOCK[],5,FALSE),"-")</f>
        <v>Sandalias negras acolchadas</v>
      </c>
    </row>
    <row r="720" spans="1:3" s="71" customFormat="1" ht="55" customHeight="1" x14ac:dyDescent="0.15">
      <c r="A720" s="69" t="s">
        <v>1268</v>
      </c>
      <c r="B720" s="70"/>
      <c r="C720" s="72" t="str">
        <f>IFERROR(VLOOKUP(VENTAS4[[#This Row],[Code]],STOCK[],5,FALSE),"-")</f>
        <v>Sandalias negras acolchadas</v>
      </c>
    </row>
    <row r="721" spans="1:3" s="71" customFormat="1" ht="55" customHeight="1" x14ac:dyDescent="0.15">
      <c r="A721" s="69" t="s">
        <v>1269</v>
      </c>
      <c r="B721" s="70"/>
      <c r="C721" s="72" t="str">
        <f>IFERROR(VLOOKUP(VENTAS4[[#This Row],[Code]],STOCK[],5,FALSE),"-")</f>
        <v>Mocasín con herrajes</v>
      </c>
    </row>
    <row r="722" spans="1:3" s="71" customFormat="1" ht="55" customHeight="1" x14ac:dyDescent="0.15">
      <c r="A722" s="69" t="s">
        <v>1270</v>
      </c>
      <c r="B722" s="70"/>
      <c r="C722" s="72" t="str">
        <f>IFERROR(VLOOKUP(VENTAS4[[#This Row],[Code]],STOCK[],5,FALSE),"-")</f>
        <v>Mocasín con herrajes</v>
      </c>
    </row>
    <row r="723" spans="1:3" s="71" customFormat="1" ht="55" customHeight="1" x14ac:dyDescent="0.15">
      <c r="A723" s="69" t="s">
        <v>1290</v>
      </c>
      <c r="B723" s="70"/>
      <c r="C723" s="72" t="str">
        <f>IFERROR(VLOOKUP(VENTAS4[[#This Row],[Code]],STOCK[],5,FALSE),"-")</f>
        <v>Mocasín con herrajes</v>
      </c>
    </row>
    <row r="724" spans="1:3" s="71" customFormat="1" ht="55" customHeight="1" x14ac:dyDescent="0.15">
      <c r="A724" s="69" t="s">
        <v>1291</v>
      </c>
      <c r="B724" s="70"/>
      <c r="C724" s="72" t="str">
        <f>IFERROR(VLOOKUP(VENTAS4[[#This Row],[Code]],STOCK[],5,FALSE),"-")</f>
        <v>Sandalias minimalistas de plataforma</v>
      </c>
    </row>
    <row r="725" spans="1:3" s="71" customFormat="1" ht="55" customHeight="1" x14ac:dyDescent="0.15">
      <c r="A725" s="69" t="s">
        <v>1293</v>
      </c>
      <c r="B725" s="70"/>
      <c r="C725" s="72" t="str">
        <f>IFERROR(VLOOKUP(VENTAS4[[#This Row],[Code]],STOCK[],5,FALSE),"-")</f>
        <v>Sandalias minimalistas de plataforma</v>
      </c>
    </row>
    <row r="726" spans="1:3" s="71" customFormat="1" ht="55" customHeight="1" x14ac:dyDescent="0.15">
      <c r="A726" s="69" t="s">
        <v>1294</v>
      </c>
      <c r="B726" s="70"/>
      <c r="C726" s="72" t="str">
        <f>IFERROR(VLOOKUP(VENTAS4[[#This Row],[Code]],STOCK[],5,FALSE),"-")</f>
        <v>Sandalias minimalistas de plataforma</v>
      </c>
    </row>
    <row r="727" spans="1:3" s="71" customFormat="1" ht="55" customHeight="1" x14ac:dyDescent="0.15">
      <c r="A727" s="69" t="s">
        <v>1295</v>
      </c>
      <c r="B727" s="70"/>
      <c r="C727" s="72" t="str">
        <f>IFERROR(VLOOKUP(VENTAS4[[#This Row],[Code]],STOCK[],5,FALSE),"-")</f>
        <v>Vestido Orquídea</v>
      </c>
    </row>
    <row r="728" spans="1:3" s="71" customFormat="1" ht="55" customHeight="1" x14ac:dyDescent="0.15">
      <c r="A728" s="69" t="s">
        <v>1296</v>
      </c>
      <c r="B728" s="70"/>
      <c r="C728" s="72" t="str">
        <f>IFERROR(VLOOKUP(VENTAS4[[#This Row],[Code]],STOCK[],5,FALSE),"-")</f>
        <v>Vestido Orquídea</v>
      </c>
    </row>
    <row r="729" spans="1:3" s="71" customFormat="1" ht="55" customHeight="1" x14ac:dyDescent="0.15">
      <c r="A729" s="69" t="s">
        <v>1297</v>
      </c>
      <c r="B729" s="70"/>
      <c r="C729" s="72" t="str">
        <f>IFERROR(VLOOKUP(VENTAS4[[#This Row],[Code]],STOCK[],5,FALSE),"-")</f>
        <v>Vestido Orquídea</v>
      </c>
    </row>
    <row r="730" spans="1:3" s="71" customFormat="1" ht="55" customHeight="1" x14ac:dyDescent="0.15">
      <c r="A730" s="69" t="s">
        <v>1298</v>
      </c>
      <c r="B730" s="70"/>
      <c r="C730" s="72" t="str">
        <f>IFERROR(VLOOKUP(VENTAS4[[#This Row],[Code]],STOCK[],5,FALSE),"-")</f>
        <v>Pantalón alto de bajo elegante</v>
      </c>
    </row>
    <row r="731" spans="1:3" s="71" customFormat="1" ht="55" customHeight="1" x14ac:dyDescent="0.15">
      <c r="A731" s="69" t="s">
        <v>1299</v>
      </c>
      <c r="B731" s="70"/>
      <c r="C731" s="72" t="str">
        <f>IFERROR(VLOOKUP(VENTAS4[[#This Row],[Code]],STOCK[],5,FALSE),"-")</f>
        <v>Pantalón alto de bajo elegante</v>
      </c>
    </row>
    <row r="732" spans="1:3" s="71" customFormat="1" ht="55" customHeight="1" x14ac:dyDescent="0.15">
      <c r="A732" s="69" t="s">
        <v>1300</v>
      </c>
      <c r="B732" s="70"/>
      <c r="C732" s="72" t="str">
        <f>IFERROR(VLOOKUP(VENTAS4[[#This Row],[Code]],STOCK[],5,FALSE),"-")</f>
        <v>Pantalón alto de bajo elegante</v>
      </c>
    </row>
    <row r="733" spans="1:3" s="71" customFormat="1" ht="55" customHeight="1" x14ac:dyDescent="0.15">
      <c r="A733" s="69" t="s">
        <v>1301</v>
      </c>
      <c r="B733" s="70"/>
      <c r="C733" s="72" t="str">
        <f>IFERROR(VLOOKUP(VENTAS4[[#This Row],[Code]],STOCK[],5,FALSE),"-")</f>
        <v>Pantalón alto de bajo elegante</v>
      </c>
    </row>
    <row r="734" spans="1:3" s="71" customFormat="1" ht="55" customHeight="1" x14ac:dyDescent="0.15">
      <c r="A734" s="69" t="s">
        <v>1302</v>
      </c>
      <c r="B734" s="70"/>
      <c r="C734" s="72" t="str">
        <f>IFERROR(VLOOKUP(VENTAS4[[#This Row],[Code]],STOCK[],5,FALSE),"-")</f>
        <v xml:space="preserve">Pantalón cargo verde </v>
      </c>
    </row>
    <row r="735" spans="1:3" s="71" customFormat="1" ht="55" customHeight="1" x14ac:dyDescent="0.15">
      <c r="A735" s="69" t="s">
        <v>1304</v>
      </c>
      <c r="B735" s="70"/>
      <c r="C735" s="72" t="str">
        <f>IFERROR(VLOOKUP(VENTAS4[[#This Row],[Code]],STOCK[],5,FALSE),"-")</f>
        <v>Bermuda negra denim</v>
      </c>
    </row>
    <row r="736" spans="1:3" s="71" customFormat="1" ht="55" customHeight="1" x14ac:dyDescent="0.15">
      <c r="A736" s="69" t="s">
        <v>1305</v>
      </c>
      <c r="B736" s="70"/>
      <c r="C736" s="72" t="str">
        <f>IFERROR(VLOOKUP(VENTAS4[[#This Row],[Code]],STOCK[],5,FALSE),"-")</f>
        <v>Sandalias de tacón triangular</v>
      </c>
    </row>
    <row r="737" spans="1:3" s="71" customFormat="1" ht="55" customHeight="1" x14ac:dyDescent="0.15">
      <c r="A737" s="69" t="s">
        <v>1307</v>
      </c>
      <c r="B737" s="70"/>
      <c r="C737" s="72" t="str">
        <f>IFERROR(VLOOKUP(VENTAS4[[#This Row],[Code]],STOCK[],5,FALSE),"-")</f>
        <v>Camiseta Dazy Negro</v>
      </c>
    </row>
    <row r="738" spans="1:3" s="71" customFormat="1" ht="55" customHeight="1" x14ac:dyDescent="0.15">
      <c r="A738" s="69" t="s">
        <v>1309</v>
      </c>
      <c r="B738" s="70"/>
      <c r="C738" s="72" t="str">
        <f>IFERROR(VLOOKUP(VENTAS4[[#This Row],[Code]],STOCK[],5,FALSE),"-")</f>
        <v>Vestido Dazy con abertura</v>
      </c>
    </row>
    <row r="739" spans="1:3" s="71" customFormat="1" ht="55" customHeight="1" x14ac:dyDescent="0.15">
      <c r="A739" s="69" t="s">
        <v>1311</v>
      </c>
      <c r="B739" s="70"/>
      <c r="C739" s="72" t="str">
        <f>IFERROR(VLOOKUP(VENTAS4[[#This Row],[Code]],STOCK[],5,FALSE),"-")</f>
        <v>Camiseta Dazy Blanco</v>
      </c>
    </row>
    <row r="740" spans="1:3" s="71" customFormat="1" ht="55" customHeight="1" x14ac:dyDescent="0.15">
      <c r="A740" s="69" t="s">
        <v>1313</v>
      </c>
      <c r="B740" s="70"/>
      <c r="C740" s="72" t="str">
        <f>IFERROR(VLOOKUP(VENTAS4[[#This Row],[Code]],STOCK[],5,FALSE),"-")</f>
        <v>Pantalón negro acampanado</v>
      </c>
    </row>
    <row r="741" spans="1:3" s="71" customFormat="1" ht="55" customHeight="1" x14ac:dyDescent="0.15">
      <c r="A741" s="69" t="s">
        <v>2296</v>
      </c>
      <c r="B741" s="70"/>
      <c r="C741" s="72" t="str">
        <f>IFERROR(VLOOKUP(VENTAS4[[#This Row],[Code]],STOCK[],5,FALSE),"-")</f>
        <v>Botas negras de zíper</v>
      </c>
    </row>
    <row r="742" spans="1:3" s="71" customFormat="1" ht="55" customHeight="1" x14ac:dyDescent="0.15">
      <c r="A742" s="69" t="s">
        <v>1316</v>
      </c>
      <c r="B742" s="70"/>
      <c r="C742" s="72" t="str">
        <f>IFERROR(VLOOKUP(VENTAS4[[#This Row],[Code]],STOCK[],5,FALSE),"-")</f>
        <v>Sandalias de tacón fino</v>
      </c>
    </row>
    <row r="743" spans="1:3" s="71" customFormat="1" ht="55" customHeight="1" x14ac:dyDescent="0.15">
      <c r="A743" s="69" t="s">
        <v>1318</v>
      </c>
      <c r="B743" s="70"/>
      <c r="C743" s="72" t="str">
        <f>IFERROR(VLOOKUP(VENTAS4[[#This Row],[Code]],STOCK[],5,FALSE),"-")</f>
        <v>Vestido Camisero flores</v>
      </c>
    </row>
    <row r="744" spans="1:3" s="71" customFormat="1" ht="55" customHeight="1" x14ac:dyDescent="0.15">
      <c r="A744" s="69" t="s">
        <v>1320</v>
      </c>
      <c r="B744" s="70"/>
      <c r="C744" s="72" t="str">
        <f>IFERROR(VLOOKUP(VENTAS4[[#This Row],[Code]],STOCK[],5,FALSE),"-")</f>
        <v xml:space="preserve">Falda satinada negra línea A </v>
      </c>
    </row>
    <row r="745" spans="1:3" s="71" customFormat="1" ht="55" customHeight="1" x14ac:dyDescent="0.15">
      <c r="A745" s="69" t="s">
        <v>1321</v>
      </c>
      <c r="B745" s="70"/>
      <c r="C745" s="72" t="str">
        <f>IFERROR(VLOOKUP(VENTAS4[[#This Row],[Code]],STOCK[],5,FALSE),"-")</f>
        <v>Pullover cuello redondo</v>
      </c>
    </row>
    <row r="746" spans="1:3" s="71" customFormat="1" ht="55" customHeight="1" x14ac:dyDescent="0.15">
      <c r="A746" s="69" t="s">
        <v>1323</v>
      </c>
      <c r="B746" s="70"/>
      <c r="C746" s="72" t="str">
        <f>IFERROR(VLOOKUP(VENTAS4[[#This Row],[Code]],STOCK[],5,FALSE),"-")</f>
        <v>Blusa Blanca bordada Girasol</v>
      </c>
    </row>
    <row r="747" spans="1:3" s="71" customFormat="1" ht="55" customHeight="1" x14ac:dyDescent="0.15">
      <c r="A747" s="69" t="s">
        <v>1324</v>
      </c>
      <c r="B747" s="70"/>
      <c r="C747" s="72" t="str">
        <f>IFERROR(VLOOKUP(VENTAS4[[#This Row],[Code]],STOCK[],5,FALSE),"-")</f>
        <v>Sandalias Albaricoque</v>
      </c>
    </row>
    <row r="748" spans="1:3" s="71" customFormat="1" ht="55" customHeight="1" x14ac:dyDescent="0.15">
      <c r="A748" s="69" t="s">
        <v>1326</v>
      </c>
      <c r="B748" s="70"/>
      <c r="C748" s="72" t="str">
        <f>IFERROR(VLOOKUP(VENTAS4[[#This Row],[Code]],STOCK[],5,FALSE),"-")</f>
        <v>Zapato de Tacón Cuadrado</v>
      </c>
    </row>
    <row r="749" spans="1:3" s="71" customFormat="1" ht="55" customHeight="1" x14ac:dyDescent="0.15">
      <c r="A749" s="69"/>
      <c r="B749" s="70"/>
      <c r="C749" s="72" t="str">
        <f>IFERROR(VLOOKUP(VENTAS4[[#This Row],[Code]],STOCK[],5,FALSE),"-")</f>
        <v>-</v>
      </c>
    </row>
    <row r="750" spans="1:3" s="71" customFormat="1" ht="55" customHeight="1" x14ac:dyDescent="0.15">
      <c r="A750" s="69" t="s">
        <v>1328</v>
      </c>
      <c r="B750" s="70"/>
      <c r="C750" s="72" t="str">
        <f>IFERROR(VLOOKUP(VENTAS4[[#This Row],[Code]],STOCK[],5,FALSE),"-")</f>
        <v>Pullover Dazy cuello redondo Negro</v>
      </c>
    </row>
    <row r="751" spans="1:3" s="71" customFormat="1" ht="55" customHeight="1" x14ac:dyDescent="0.15">
      <c r="A751" s="69" t="s">
        <v>1329</v>
      </c>
      <c r="B751" s="70"/>
      <c r="C751" s="72" t="str">
        <f>IFERROR(VLOOKUP(VENTAS4[[#This Row],[Code]],STOCK[],5,FALSE),"-")</f>
        <v>Camiseta Dazy Blanco</v>
      </c>
    </row>
    <row r="752" spans="1:3" s="71" customFormat="1" ht="55" customHeight="1" x14ac:dyDescent="0.15">
      <c r="A752" s="69" t="s">
        <v>1330</v>
      </c>
      <c r="B752" s="70"/>
      <c r="C752" s="72" t="str">
        <f>IFERROR(VLOOKUP(VENTAS4[[#This Row],[Code]],STOCK[],5,FALSE),"-")</f>
        <v>Chaleco blanco botones</v>
      </c>
    </row>
    <row r="753" spans="1:3" s="71" customFormat="1" ht="55" customHeight="1" x14ac:dyDescent="0.15">
      <c r="A753" s="69" t="s">
        <v>1332</v>
      </c>
      <c r="B753" s="70"/>
      <c r="C753" s="72" t="str">
        <f>IFERROR(VLOOKUP(VENTAS4[[#This Row],[Code]],STOCK[],5,FALSE),"-")</f>
        <v>Botas negras de zíper</v>
      </c>
    </row>
    <row r="754" spans="1:3" s="71" customFormat="1" ht="55" customHeight="1" x14ac:dyDescent="0.15">
      <c r="A754" s="69" t="s">
        <v>1333</v>
      </c>
      <c r="B754" s="70"/>
      <c r="C754" s="72" t="str">
        <f>IFERROR(VLOOKUP(VENTAS4[[#This Row],[Code]],STOCK[],5,FALSE),"-")</f>
        <v>Pullover Dazy cuello redondo Blanco</v>
      </c>
    </row>
    <row r="755" spans="1:3" s="71" customFormat="1" ht="55" customHeight="1" x14ac:dyDescent="0.15">
      <c r="A755" s="69" t="s">
        <v>1335</v>
      </c>
      <c r="B755" s="70"/>
      <c r="C755" s="72" t="str">
        <f>IFERROR(VLOOKUP(VENTAS4[[#This Row],[Code]],STOCK[],5,FALSE),"-")</f>
        <v>Vestido Frenchy Ajustado</v>
      </c>
    </row>
    <row r="756" spans="1:3" s="71" customFormat="1" ht="55" customHeight="1" x14ac:dyDescent="0.15">
      <c r="A756" s="69" t="s">
        <v>1337</v>
      </c>
      <c r="B756" s="70"/>
      <c r="C756" s="72" t="str">
        <f>IFERROR(VLOOKUP(VENTAS4[[#This Row],[Code]],STOCK[],5,FALSE),"-")</f>
        <v>Camiseta Dazy Blanco</v>
      </c>
    </row>
    <row r="757" spans="1:3" s="71" customFormat="1" ht="55" customHeight="1" x14ac:dyDescent="0.15">
      <c r="A757" s="69" t="s">
        <v>1338</v>
      </c>
      <c r="B757" s="70"/>
      <c r="C757" s="72" t="str">
        <f>IFERROR(VLOOKUP(VENTAS4[[#This Row],[Code]],STOCK[],5,FALSE),"-")</f>
        <v>Pantalón acampanado Blanco</v>
      </c>
    </row>
    <row r="758" spans="1:3" s="71" customFormat="1" ht="55" customHeight="1" x14ac:dyDescent="0.15">
      <c r="A758" s="69" t="s">
        <v>1339</v>
      </c>
      <c r="B758" s="70"/>
      <c r="C758" s="72" t="str">
        <f>IFERROR(VLOOKUP(VENTAS4[[#This Row],[Code]],STOCK[],5,FALSE),"-")</f>
        <v>Pantalón acampanado Blanco</v>
      </c>
    </row>
    <row r="759" spans="1:3" s="71" customFormat="1" ht="55" customHeight="1" x14ac:dyDescent="0.15">
      <c r="A759" s="69" t="s">
        <v>1340</v>
      </c>
      <c r="B759" s="70"/>
      <c r="C759" s="72" t="str">
        <f>IFERROR(VLOOKUP(VENTAS4[[#This Row],[Code]],STOCK[],5,FALSE),"-")</f>
        <v>Pantalón Negro Acampanado</v>
      </c>
    </row>
    <row r="760" spans="1:3" s="71" customFormat="1" ht="55" customHeight="1" x14ac:dyDescent="0.15">
      <c r="A760" s="69" t="s">
        <v>1342</v>
      </c>
      <c r="B760" s="70"/>
      <c r="C760" s="72" t="str">
        <f>IFERROR(VLOOKUP(VENTAS4[[#This Row],[Code]],STOCK[],5,FALSE),"-")</f>
        <v>Top bustier corset de encaje</v>
      </c>
    </row>
    <row r="761" spans="1:3" s="71" customFormat="1" ht="55" customHeight="1" x14ac:dyDescent="0.15">
      <c r="A761" s="69" t="s">
        <v>1344</v>
      </c>
      <c r="B761" s="70"/>
      <c r="C761" s="72" t="str">
        <f>IFERROR(VLOOKUP(VENTAS4[[#This Row],[Code]],STOCK[],5,FALSE),"-")</f>
        <v>Camiseta Dazy Negro</v>
      </c>
    </row>
    <row r="762" spans="1:3" s="71" customFormat="1" ht="55" customHeight="1" x14ac:dyDescent="0.15">
      <c r="A762" s="69" t="s">
        <v>1346</v>
      </c>
      <c r="B762" s="70"/>
      <c r="C762" s="72" t="str">
        <f>IFERROR(VLOOKUP(VENTAS4[[#This Row],[Code]],STOCK[],5,FALSE),"-")</f>
        <v>Chaleco de traje</v>
      </c>
    </row>
    <row r="763" spans="1:3" s="71" customFormat="1" ht="55" customHeight="1" x14ac:dyDescent="0.15">
      <c r="A763" s="69" t="s">
        <v>1347</v>
      </c>
      <c r="B763" s="70"/>
      <c r="C763" s="72" t="str">
        <f>IFERROR(VLOOKUP(VENTAS4[[#This Row],[Code]],STOCK[],5,FALSE),"-")</f>
        <v>Chaleco de traje</v>
      </c>
    </row>
    <row r="764" spans="1:3" s="71" customFormat="1" ht="55" customHeight="1" x14ac:dyDescent="0.15">
      <c r="A764" s="69" t="s">
        <v>1348</v>
      </c>
      <c r="B764" s="70"/>
      <c r="C764" s="72" t="str">
        <f>IFERROR(VLOOKUP(VENTAS4[[#This Row],[Code]],STOCK[],5,FALSE),"-")</f>
        <v>Saya de Mezclilla a la Cintura</v>
      </c>
    </row>
    <row r="765" spans="1:3" s="71" customFormat="1" ht="55" customHeight="1" x14ac:dyDescent="0.15">
      <c r="A765" s="69" t="s">
        <v>1350</v>
      </c>
      <c r="B765" s="70"/>
      <c r="C765" s="72" t="str">
        <f>IFERROR(VLOOKUP(VENTAS4[[#This Row],[Code]],STOCK[],5,FALSE),"-")</f>
        <v>Sandalias Albaricoque</v>
      </c>
    </row>
    <row r="766" spans="1:3" s="71" customFormat="1" ht="55" customHeight="1" x14ac:dyDescent="0.15">
      <c r="A766" s="69" t="s">
        <v>1351</v>
      </c>
      <c r="B766" s="70"/>
      <c r="C766" s="72" t="str">
        <f>IFERROR(VLOOKUP(VENTAS4[[#This Row],[Code]],STOCK[],5,FALSE),"-")</f>
        <v>Zapato de punta fina y Tacón Cuadrado</v>
      </c>
    </row>
    <row r="767" spans="1:3" s="71" customFormat="1" ht="55" customHeight="1" x14ac:dyDescent="0.15">
      <c r="A767" s="69" t="s">
        <v>1352</v>
      </c>
      <c r="B767" s="70"/>
      <c r="C767" s="72" t="str">
        <f>IFERROR(VLOOKUP(VENTAS4[[#This Row],[Code]],STOCK[],5,FALSE),"-")</f>
        <v>Vestido Dazy con abertura</v>
      </c>
    </row>
    <row r="768" spans="1:3" s="71" customFormat="1" ht="55" customHeight="1" x14ac:dyDescent="0.15">
      <c r="A768" s="69" t="s">
        <v>1353</v>
      </c>
      <c r="B768" s="70"/>
      <c r="C768" s="72" t="str">
        <f>IFERROR(VLOOKUP(VENTAS4[[#This Row],[Code]],STOCK[],5,FALSE),"-")</f>
        <v>Top Bustier encaje</v>
      </c>
    </row>
    <row r="769" spans="1:3" s="71" customFormat="1" ht="55" customHeight="1" x14ac:dyDescent="0.15">
      <c r="A769" s="69" t="s">
        <v>1354</v>
      </c>
      <c r="B769" s="70"/>
      <c r="C769" s="72" t="str">
        <f>IFERROR(VLOOKUP(VENTAS4[[#This Row],[Code]],STOCK[],5,FALSE),"-")</f>
        <v>Sandalias de tacón fino</v>
      </c>
    </row>
    <row r="770" spans="1:3" s="71" customFormat="1" ht="55" customHeight="1" x14ac:dyDescent="0.15">
      <c r="A770" s="69" t="s">
        <v>1355</v>
      </c>
      <c r="B770" s="70"/>
      <c r="C770" s="72" t="str">
        <f>IFERROR(VLOOKUP(VENTAS4[[#This Row],[Code]],STOCK[],5,FALSE),"-")</f>
        <v>Vestido Camisero flores</v>
      </c>
    </row>
    <row r="771" spans="1:3" s="71" customFormat="1" ht="55" customHeight="1" x14ac:dyDescent="0.15">
      <c r="A771" s="69" t="s">
        <v>1356</v>
      </c>
      <c r="B771" s="70"/>
      <c r="C771" s="72" t="str">
        <f>IFERROR(VLOOKUP(VENTAS4[[#This Row],[Code]],STOCK[],5,FALSE),"-")</f>
        <v>Bolso de Mimbre</v>
      </c>
    </row>
    <row r="772" spans="1:3" s="71" customFormat="1" ht="55" customHeight="1" x14ac:dyDescent="0.15">
      <c r="A772" s="69" t="s">
        <v>1357</v>
      </c>
      <c r="B772" s="70"/>
      <c r="C772" s="72" t="str">
        <f>IFERROR(VLOOKUP(VENTAS4[[#This Row],[Code]],STOCK[],5,FALSE),"-")</f>
        <v>Top de encaje</v>
      </c>
    </row>
    <row r="773" spans="1:3" s="71" customFormat="1" ht="55" customHeight="1" x14ac:dyDescent="0.15">
      <c r="A773" s="69" t="s">
        <v>1358</v>
      </c>
      <c r="B773" s="70"/>
      <c r="C773" s="72" t="str">
        <f>IFERROR(VLOOKUP(VENTAS4[[#This Row],[Code]],STOCK[],5,FALSE),"-")</f>
        <v>Botas negras de zíper</v>
      </c>
    </row>
    <row r="774" spans="1:3" s="71" customFormat="1" ht="55" customHeight="1" x14ac:dyDescent="0.15">
      <c r="A774" s="69" t="s">
        <v>1359</v>
      </c>
      <c r="B774" s="70"/>
      <c r="C774" s="72" t="str">
        <f>IFERROR(VLOOKUP(VENTAS4[[#This Row],[Code]],STOCK[],5,FALSE),"-")</f>
        <v>Falda de mezclilla negra a la cintura</v>
      </c>
    </row>
    <row r="775" spans="1:3" s="71" customFormat="1" ht="55" customHeight="1" x14ac:dyDescent="0.15">
      <c r="A775" s="69" t="s">
        <v>1361</v>
      </c>
      <c r="B775" s="70"/>
      <c r="C775" s="72" t="str">
        <f>IFERROR(VLOOKUP(VENTAS4[[#This Row],[Code]],STOCK[],5,FALSE),"-")</f>
        <v>Gafas de sol Dama</v>
      </c>
    </row>
    <row r="776" spans="1:3" s="71" customFormat="1" ht="55" customHeight="1" x14ac:dyDescent="0.15">
      <c r="A776" s="69" t="s">
        <v>1364</v>
      </c>
      <c r="B776" s="70"/>
      <c r="C776" s="72" t="str">
        <f>IFERROR(VLOOKUP(VENTAS4[[#This Row],[Code]],STOCK[],5,FALSE),"-")</f>
        <v xml:space="preserve">Gafas de Sol </v>
      </c>
    </row>
    <row r="777" spans="1:3" s="71" customFormat="1" ht="55" customHeight="1" x14ac:dyDescent="0.15">
      <c r="A777" s="69" t="s">
        <v>1365</v>
      </c>
      <c r="B777" s="70"/>
      <c r="C777" s="72" t="str">
        <f>IFERROR(VLOOKUP(VENTAS4[[#This Row],[Code]],STOCK[],5,FALSE),"-")</f>
        <v>Lentes de Sol</v>
      </c>
    </row>
    <row r="778" spans="1:3" s="71" customFormat="1" ht="55" customHeight="1" x14ac:dyDescent="0.15">
      <c r="A778" s="69" t="s">
        <v>1366</v>
      </c>
      <c r="B778" s="70"/>
      <c r="C778" s="72" t="str">
        <f>IFERROR(VLOOKUP(VENTAS4[[#This Row],[Code]],STOCK[],5,FALSE),"-")</f>
        <v>Gafas de sol Dama</v>
      </c>
    </row>
    <row r="779" spans="1:3" s="71" customFormat="1" ht="55" customHeight="1" x14ac:dyDescent="0.15">
      <c r="A779" s="69" t="s">
        <v>1367</v>
      </c>
      <c r="B779" s="70"/>
      <c r="C779" s="72" t="str">
        <f>IFERROR(VLOOKUP(VENTAS4[[#This Row],[Code]],STOCK[],5,FALSE),"-")</f>
        <v>Limpia botellas</v>
      </c>
    </row>
    <row r="780" spans="1:3" s="71" customFormat="1" ht="55" customHeight="1" x14ac:dyDescent="0.15">
      <c r="A780" s="69" t="s">
        <v>1369</v>
      </c>
      <c r="B780" s="70"/>
      <c r="C780" s="72" t="str">
        <f>IFERROR(VLOOKUP(VENTAS4[[#This Row],[Code]],STOCK[],5,FALSE),"-")</f>
        <v>Batidor</v>
      </c>
    </row>
    <row r="781" spans="1:3" s="71" customFormat="1" ht="55" customHeight="1" x14ac:dyDescent="0.15">
      <c r="A781" s="69" t="s">
        <v>1371</v>
      </c>
      <c r="B781" s="70"/>
      <c r="C781" s="72" t="str">
        <f>IFERROR(VLOOKUP(VENTAS4[[#This Row],[Code]],STOCK[],5,FALSE),"-")</f>
        <v>Mocasín de punta fina Marca H&amp;M</v>
      </c>
    </row>
    <row r="782" spans="1:3" s="71" customFormat="1" ht="55" customHeight="1" x14ac:dyDescent="0.15">
      <c r="A782" s="69" t="s">
        <v>1372</v>
      </c>
      <c r="B782" s="70"/>
      <c r="C782" s="72" t="str">
        <f>IFERROR(VLOOKUP(VENTAS4[[#This Row],[Code]],STOCK[],5,FALSE),"-")</f>
        <v>Botas Chalsesa</v>
      </c>
    </row>
    <row r="783" spans="1:3" s="71" customFormat="1" ht="55" customHeight="1" x14ac:dyDescent="0.15">
      <c r="A783" s="69" t="s">
        <v>1373</v>
      </c>
      <c r="B783" s="70"/>
      <c r="C783" s="72" t="str">
        <f>IFERROR(VLOOKUP(VENTAS4[[#This Row],[Code]],STOCK[],5,FALSE),"-")</f>
        <v>Blusa corta abombada</v>
      </c>
    </row>
    <row r="784" spans="1:3" s="71" customFormat="1" ht="55" customHeight="1" x14ac:dyDescent="0.15">
      <c r="A784" s="69" t="s">
        <v>1391</v>
      </c>
      <c r="B784" s="70"/>
      <c r="C784" s="72" t="str">
        <f>IFERROR(VLOOKUP(VENTAS4[[#This Row],[Code]],STOCK[],5,FALSE),"-")</f>
        <v>Pantalón recto de traje</v>
      </c>
    </row>
    <row r="785" spans="1:3" s="71" customFormat="1" ht="55" customHeight="1" x14ac:dyDescent="0.15">
      <c r="A785" s="69" t="s">
        <v>1392</v>
      </c>
      <c r="B785" s="70"/>
      <c r="C785" s="72" t="str">
        <f>IFERROR(VLOOKUP(VENTAS4[[#This Row],[Code]],STOCK[],5,FALSE),"-")</f>
        <v>Vestido negro ajustado estilo corset</v>
      </c>
    </row>
    <row r="786" spans="1:3" s="71" customFormat="1" ht="55" customHeight="1" x14ac:dyDescent="0.15">
      <c r="A786" s="69" t="s">
        <v>1393</v>
      </c>
      <c r="B786" s="70"/>
      <c r="C786" s="72" t="str">
        <f>IFERROR(VLOOKUP(VENTAS4[[#This Row],[Code]],STOCK[],5,FALSE),"-")</f>
        <v xml:space="preserve">Jean skinny </v>
      </c>
    </row>
    <row r="787" spans="1:3" s="71" customFormat="1" ht="55" customHeight="1" x14ac:dyDescent="0.15">
      <c r="A787" s="69" t="s">
        <v>1394</v>
      </c>
      <c r="B787" s="70"/>
      <c r="C787" s="72" t="str">
        <f>IFERROR(VLOOKUP(VENTAS4[[#This Row],[Code]],STOCK[],5,FALSE),"-")</f>
        <v>Leggins bikers</v>
      </c>
    </row>
    <row r="788" spans="1:3" s="71" customFormat="1" ht="55" customHeight="1" x14ac:dyDescent="0.15">
      <c r="A788" s="69" t="s">
        <v>1395</v>
      </c>
      <c r="B788" s="70"/>
      <c r="C788" s="72" t="str">
        <f>IFERROR(VLOOKUP(VENTAS4[[#This Row],[Code]],STOCK[],5,FALSE),"-")</f>
        <v>Blazer azul Rey</v>
      </c>
    </row>
    <row r="789" spans="1:3" s="71" customFormat="1" ht="55" customHeight="1" x14ac:dyDescent="0.15">
      <c r="A789" s="69" t="s">
        <v>1396</v>
      </c>
      <c r="B789" s="70"/>
      <c r="C789" s="72" t="str">
        <f>IFERROR(VLOOKUP(VENTAS4[[#This Row],[Code]],STOCK[],5,FALSE),"-")</f>
        <v>Sandalias de tiras</v>
      </c>
    </row>
    <row r="790" spans="1:3" s="71" customFormat="1" ht="55" customHeight="1" x14ac:dyDescent="0.15">
      <c r="A790" s="69" t="s">
        <v>1397</v>
      </c>
      <c r="B790" s="70"/>
      <c r="C790" s="72" t="str">
        <f>IFERROR(VLOOKUP(VENTAS4[[#This Row],[Code]],STOCK[],5,FALSE),"-")</f>
        <v>Sandalias de tiras</v>
      </c>
    </row>
    <row r="791" spans="1:3" s="71" customFormat="1" ht="55" customHeight="1" x14ac:dyDescent="0.15">
      <c r="A791" s="69" t="s">
        <v>1398</v>
      </c>
      <c r="B791" s="70"/>
      <c r="C791" s="72" t="str">
        <f>IFERROR(VLOOKUP(VENTAS4[[#This Row],[Code]],STOCK[],5,FALSE),"-")</f>
        <v>Sandalias de nudos</v>
      </c>
    </row>
    <row r="792" spans="1:3" s="71" customFormat="1" ht="55" customHeight="1" x14ac:dyDescent="0.15">
      <c r="A792" s="69" t="s">
        <v>1399</v>
      </c>
      <c r="B792" s="70"/>
      <c r="C792" s="72" t="str">
        <f>IFERROR(VLOOKUP(VENTAS4[[#This Row],[Code]],STOCK[],5,FALSE),"-")</f>
        <v>Sandalias de nudos</v>
      </c>
    </row>
    <row r="793" spans="1:3" s="71" customFormat="1" ht="55" customHeight="1" x14ac:dyDescent="0.15">
      <c r="A793" s="69" t="s">
        <v>1400</v>
      </c>
      <c r="B793" s="70"/>
      <c r="C793" s="72" t="str">
        <f>IFERROR(VLOOKUP(VENTAS4[[#This Row],[Code]],STOCK[],5,FALSE),"-")</f>
        <v xml:space="preserve">Sandalias Pop </v>
      </c>
    </row>
    <row r="794" spans="1:3" s="71" customFormat="1" ht="55" customHeight="1" x14ac:dyDescent="0.15">
      <c r="A794" s="69" t="s">
        <v>1401</v>
      </c>
      <c r="B794" s="70"/>
      <c r="C794" s="72" t="str">
        <f>IFERROR(VLOOKUP(VENTAS4[[#This Row],[Code]],STOCK[],5,FALSE),"-")</f>
        <v>Sandalias Pop</v>
      </c>
    </row>
    <row r="795" spans="1:3" s="71" customFormat="1" ht="55" customHeight="1" x14ac:dyDescent="0.15">
      <c r="A795" s="69" t="s">
        <v>1402</v>
      </c>
      <c r="B795" s="70"/>
      <c r="C795" s="72" t="str">
        <f>IFERROR(VLOOKUP(VENTAS4[[#This Row],[Code]],STOCK[],5,FALSE),"-")</f>
        <v>Sandalias de hebilla</v>
      </c>
    </row>
    <row r="796" spans="1:3" s="71" customFormat="1" ht="55" customHeight="1" x14ac:dyDescent="0.15">
      <c r="A796" s="69" t="s">
        <v>1406</v>
      </c>
      <c r="B796" s="70"/>
      <c r="C796" s="72" t="str">
        <f>IFERROR(VLOOKUP(VENTAS4[[#This Row],[Code]],STOCK[],5,FALSE),"-")</f>
        <v>Sandalias de hebilla</v>
      </c>
    </row>
    <row r="797" spans="1:3" s="71" customFormat="1" ht="55" customHeight="1" x14ac:dyDescent="0.15">
      <c r="A797" s="69" t="s">
        <v>1407</v>
      </c>
      <c r="B797" s="70"/>
      <c r="C797" s="72" t="str">
        <f>IFERROR(VLOOKUP(VENTAS4[[#This Row],[Code]],STOCK[],5,FALSE),"-")</f>
        <v>Sandalias flip de plataforma Rosadas Marca F21</v>
      </c>
    </row>
    <row r="798" spans="1:3" s="71" customFormat="1" ht="55" customHeight="1" x14ac:dyDescent="0.15">
      <c r="A798" s="69" t="s">
        <v>1408</v>
      </c>
      <c r="B798" s="70"/>
      <c r="C798" s="72" t="str">
        <f>IFERROR(VLOOKUP(VENTAS4[[#This Row],[Code]],STOCK[],5,FALSE),"-")</f>
        <v>Sandalias flip de plataforma Naranja Marca F21</v>
      </c>
    </row>
    <row r="799" spans="1:3" s="71" customFormat="1" ht="55" customHeight="1" x14ac:dyDescent="0.15">
      <c r="A799" s="69" t="s">
        <v>1409</v>
      </c>
      <c r="B799" s="70"/>
      <c r="C799" s="72" t="str">
        <f>IFERROR(VLOOKUP(VENTAS4[[#This Row],[Code]],STOCK[],5,FALSE),"-")</f>
        <v>Sandalias flip de plataforma Naranja Marca F21</v>
      </c>
    </row>
    <row r="800" spans="1:3" s="71" customFormat="1" ht="55" customHeight="1" x14ac:dyDescent="0.15">
      <c r="A800" s="69" t="s">
        <v>1410</v>
      </c>
      <c r="B800" s="70"/>
      <c r="C800" s="72" t="str">
        <f>IFERROR(VLOOKUP(VENTAS4[[#This Row],[Code]],STOCK[],5,FALSE),"-")</f>
        <v>Sandalias flip de plataforma Negro</v>
      </c>
    </row>
    <row r="801" spans="1:3" s="71" customFormat="1" ht="55" customHeight="1" x14ac:dyDescent="0.15">
      <c r="A801" s="69" t="s">
        <v>1411</v>
      </c>
      <c r="B801" s="70"/>
      <c r="C801" s="72" t="str">
        <f>IFERROR(VLOOKUP(VENTAS4[[#This Row],[Code]],STOCK[],5,FALSE),"-")</f>
        <v>Sandalias flip de plataforma</v>
      </c>
    </row>
    <row r="802" spans="1:3" s="71" customFormat="1" ht="55" customHeight="1" x14ac:dyDescent="0.15">
      <c r="A802" s="69" t="s">
        <v>1412</v>
      </c>
      <c r="B802" s="70"/>
      <c r="C802" s="72" t="str">
        <f>IFERROR(VLOOKUP(VENTAS4[[#This Row],[Code]],STOCK[],5,FALSE),"-")</f>
        <v>Cardigan classy</v>
      </c>
    </row>
    <row r="803" spans="1:3" s="71" customFormat="1" ht="55" customHeight="1" x14ac:dyDescent="0.15">
      <c r="A803" s="69" t="s">
        <v>1717</v>
      </c>
      <c r="B803" s="70"/>
      <c r="C803" s="72" t="str">
        <f>IFERROR(VLOOKUP(VENTAS4[[#This Row],[Code]],STOCK[],5,FALSE),"-")</f>
        <v>Sandalias minimalistas de tacón</v>
      </c>
    </row>
    <row r="804" spans="1:3" s="71" customFormat="1" ht="55" customHeight="1" x14ac:dyDescent="0.15">
      <c r="A804" s="69" t="s">
        <v>1413</v>
      </c>
      <c r="B804" s="70"/>
      <c r="C804" s="72" t="str">
        <f>IFERROR(VLOOKUP(VENTAS4[[#This Row],[Code]],STOCK[],5,FALSE),"-")</f>
        <v>Sandalias minimalistas de tacón</v>
      </c>
    </row>
    <row r="805" spans="1:3" s="71" customFormat="1" ht="55" customHeight="1" x14ac:dyDescent="0.15">
      <c r="A805" s="69" t="s">
        <v>1414</v>
      </c>
      <c r="B805" s="70"/>
      <c r="C805" s="72" t="str">
        <f>IFERROR(VLOOKUP(VENTAS4[[#This Row],[Code]],STOCK[],5,FALSE),"-")</f>
        <v>Vestido camisa modely</v>
      </c>
    </row>
    <row r="806" spans="1:3" s="71" customFormat="1" ht="55" customHeight="1" x14ac:dyDescent="0.15">
      <c r="A806" s="69" t="s">
        <v>1415</v>
      </c>
      <c r="B806" s="70"/>
      <c r="C806" s="72" t="str">
        <f>IFERROR(VLOOKUP(VENTAS4[[#This Row],[Code]],STOCK[],5,FALSE),"-")</f>
        <v>Vestido camisa modely</v>
      </c>
    </row>
    <row r="807" spans="1:3" s="71" customFormat="1" ht="55" customHeight="1" x14ac:dyDescent="0.15">
      <c r="A807" s="69" t="s">
        <v>1416</v>
      </c>
      <c r="B807" s="70"/>
      <c r="C807" s="72" t="str">
        <f>IFERROR(VLOOKUP(VENTAS4[[#This Row],[Code]],STOCK[],5,FALSE),"-")</f>
        <v xml:space="preserve">Vestido camisero con estampado floral </v>
      </c>
    </row>
    <row r="808" spans="1:3" s="71" customFormat="1" ht="55" customHeight="1" x14ac:dyDescent="0.15">
      <c r="A808" s="69" t="s">
        <v>1417</v>
      </c>
      <c r="B808" s="70"/>
      <c r="C808" s="72" t="str">
        <f>IFERROR(VLOOKUP(VENTAS4[[#This Row],[Code]],STOCK[],5,FALSE),"-")</f>
        <v>Camisa Modely</v>
      </c>
    </row>
    <row r="809" spans="1:3" s="71" customFormat="1" ht="55" customHeight="1" x14ac:dyDescent="0.15">
      <c r="A809" s="69" t="s">
        <v>1418</v>
      </c>
      <c r="B809" s="70"/>
      <c r="C809" s="72" t="str">
        <f>IFERROR(VLOOKUP(VENTAS4[[#This Row],[Code]],STOCK[],5,FALSE),"-")</f>
        <v>Camisa Modely</v>
      </c>
    </row>
    <row r="810" spans="1:3" s="71" customFormat="1" ht="55" customHeight="1" x14ac:dyDescent="0.15">
      <c r="A810" s="69" t="s">
        <v>1419</v>
      </c>
      <c r="B810" s="70"/>
      <c r="C810" s="72" t="str">
        <f>IFERROR(VLOOKUP(VENTAS4[[#This Row],[Code]],STOCK[],5,FALSE),"-")</f>
        <v>Camisa Modely</v>
      </c>
    </row>
    <row r="811" spans="1:3" s="71" customFormat="1" ht="55" customHeight="1" x14ac:dyDescent="0.15">
      <c r="A811" s="69" t="s">
        <v>1420</v>
      </c>
      <c r="B811" s="70"/>
      <c r="C811" s="72" t="str">
        <f>IFERROR(VLOOKUP(VENTAS4[[#This Row],[Code]],STOCK[],5,FALSE),"-")</f>
        <v>Vestido largo estampado</v>
      </c>
    </row>
    <row r="812" spans="1:3" s="71" customFormat="1" ht="55" customHeight="1" x14ac:dyDescent="0.15">
      <c r="A812" s="69" t="s">
        <v>1421</v>
      </c>
      <c r="B812" s="70"/>
      <c r="C812" s="72" t="str">
        <f>IFERROR(VLOOKUP(VENTAS4[[#This Row],[Code]],STOCK[],5,FALSE),"-")</f>
        <v>Vestido largo estampado</v>
      </c>
    </row>
    <row r="813" spans="1:3" s="71" customFormat="1" ht="55" customHeight="1" x14ac:dyDescent="0.15">
      <c r="A813" s="69" t="s">
        <v>1422</v>
      </c>
      <c r="B813" s="70"/>
      <c r="C813" s="72" t="str">
        <f>IFERROR(VLOOKUP(VENTAS4[[#This Row],[Code]],STOCK[],5,FALSE),"-")</f>
        <v>Vestido Becka</v>
      </c>
    </row>
    <row r="814" spans="1:3" s="71" customFormat="1" ht="55" customHeight="1" x14ac:dyDescent="0.15">
      <c r="A814" s="69" t="s">
        <v>1423</v>
      </c>
      <c r="B814" s="70"/>
      <c r="C814" s="72" t="str">
        <f>IFERROR(VLOOKUP(VENTAS4[[#This Row],[Code]],STOCK[],5,FALSE),"-")</f>
        <v>Vestido Becka</v>
      </c>
    </row>
    <row r="815" spans="1:3" s="71" customFormat="1" ht="55" customHeight="1" x14ac:dyDescent="0.15">
      <c r="A815" s="69" t="s">
        <v>1424</v>
      </c>
      <c r="B815" s="70"/>
      <c r="C815" s="72" t="str">
        <f>IFERROR(VLOOKUP(VENTAS4[[#This Row],[Code]],STOCK[],5,FALSE),"-")</f>
        <v>Vestido Becka</v>
      </c>
    </row>
    <row r="816" spans="1:3" s="71" customFormat="1" ht="55" customHeight="1" x14ac:dyDescent="0.15">
      <c r="A816" s="69" t="s">
        <v>1425</v>
      </c>
      <c r="B816" s="70"/>
      <c r="C816" s="72" t="str">
        <f>IFERROR(VLOOKUP(VENTAS4[[#This Row],[Code]],STOCK[],5,FALSE),"-")</f>
        <v>Sandalias minimalistas de tacón</v>
      </c>
    </row>
    <row r="817" spans="1:3" s="71" customFormat="1" ht="55" customHeight="1" x14ac:dyDescent="0.15">
      <c r="A817" s="69" t="s">
        <v>1426</v>
      </c>
      <c r="B817" s="70"/>
      <c r="C817" s="72" t="str">
        <f>IFERROR(VLOOKUP(VENTAS4[[#This Row],[Code]],STOCK[],5,FALSE),"-")</f>
        <v>Vestido Tarsha</v>
      </c>
    </row>
    <row r="818" spans="1:3" s="71" customFormat="1" ht="55" customHeight="1" x14ac:dyDescent="0.15">
      <c r="A818" s="69" t="s">
        <v>1427</v>
      </c>
      <c r="B818" s="70"/>
      <c r="C818" s="72" t="str">
        <f>IFERROR(VLOOKUP(VENTAS4[[#This Row],[Code]],STOCK[],5,FALSE),"-")</f>
        <v>Vestido Tarsha</v>
      </c>
    </row>
    <row r="819" spans="1:3" s="71" customFormat="1" ht="55" customHeight="1" x14ac:dyDescent="0.15">
      <c r="A819" s="69" t="s">
        <v>1428</v>
      </c>
      <c r="B819" s="70"/>
      <c r="C819" s="72" t="str">
        <f>IFERROR(VLOOKUP(VENTAS4[[#This Row],[Code]],STOCK[],5,FALSE),"-")</f>
        <v>Vestido Tarsha</v>
      </c>
    </row>
    <row r="820" spans="1:3" s="71" customFormat="1" ht="55" customHeight="1" x14ac:dyDescent="0.15">
      <c r="A820" s="69" t="s">
        <v>1429</v>
      </c>
      <c r="B820" s="70"/>
      <c r="C820" s="72" t="str">
        <f>IFERROR(VLOOKUP(VENTAS4[[#This Row],[Code]],STOCK[],5,FALSE),"-")</f>
        <v xml:space="preserve">Vestido Burdeos </v>
      </c>
    </row>
    <row r="821" spans="1:3" s="71" customFormat="1" ht="55" customHeight="1" x14ac:dyDescent="0.15">
      <c r="A821" s="69" t="s">
        <v>1430</v>
      </c>
      <c r="B821" s="70"/>
      <c r="C821" s="72" t="str">
        <f>IFERROR(VLOOKUP(VENTAS4[[#This Row],[Code]],STOCK[],5,FALSE),"-")</f>
        <v>Vestidos Burdeos</v>
      </c>
    </row>
    <row r="822" spans="1:3" s="71" customFormat="1" ht="55" customHeight="1" x14ac:dyDescent="0.15">
      <c r="A822" s="69" t="s">
        <v>1431</v>
      </c>
      <c r="B822" s="70"/>
      <c r="C822" s="72" t="str">
        <f>IFERROR(VLOOKUP(VENTAS4[[#This Row],[Code]],STOCK[],5,FALSE),"-")</f>
        <v xml:space="preserve">Vestido Privé </v>
      </c>
    </row>
    <row r="823" spans="1:3" s="71" customFormat="1" ht="55" customHeight="1" x14ac:dyDescent="0.15">
      <c r="A823" s="69" t="s">
        <v>1432</v>
      </c>
      <c r="B823" s="70"/>
      <c r="C823" s="72" t="str">
        <f>IFERROR(VLOOKUP(VENTAS4[[#This Row],[Code]],STOCK[],5,FALSE),"-")</f>
        <v xml:space="preserve">Vestido Privé  </v>
      </c>
    </row>
    <row r="824" spans="1:3" s="71" customFormat="1" ht="55" customHeight="1" x14ac:dyDescent="0.15">
      <c r="A824" s="69" t="s">
        <v>1433</v>
      </c>
      <c r="B824" s="70"/>
      <c r="C824" s="72" t="str">
        <f>IFERROR(VLOOKUP(VENTAS4[[#This Row],[Code]],STOCK[],5,FALSE),"-")</f>
        <v xml:space="preserve">Vestido Privé </v>
      </c>
    </row>
    <row r="825" spans="1:3" s="71" customFormat="1" ht="55" customHeight="1" x14ac:dyDescent="0.15">
      <c r="A825" s="69" t="s">
        <v>1434</v>
      </c>
      <c r="B825" s="70"/>
      <c r="C825" s="72" t="str">
        <f>IFERROR(VLOOKUP(VENTAS4[[#This Row],[Code]],STOCK[],5,FALSE),"-")</f>
        <v>Vestido Privé</v>
      </c>
    </row>
    <row r="826" spans="1:3" s="71" customFormat="1" ht="55" customHeight="1" x14ac:dyDescent="0.15">
      <c r="A826" s="69" t="s">
        <v>1435</v>
      </c>
      <c r="B826" s="70"/>
      <c r="C826" s="72" t="str">
        <f>IFERROR(VLOOKUP(VENTAS4[[#This Row],[Code]],STOCK[],5,FALSE),"-")</f>
        <v>Top Asimétrico Acanalado</v>
      </c>
    </row>
    <row r="827" spans="1:3" s="71" customFormat="1" ht="55" customHeight="1" x14ac:dyDescent="0.15">
      <c r="A827" s="69" t="s">
        <v>1436</v>
      </c>
      <c r="B827" s="70"/>
      <c r="C827" s="72" t="str">
        <f>IFERROR(VLOOKUP(VENTAS4[[#This Row],[Code]],STOCK[],5,FALSE),"-")</f>
        <v>Top Asimétrico Acanalado</v>
      </c>
    </row>
    <row r="828" spans="1:3" s="71" customFormat="1" ht="55" customHeight="1" x14ac:dyDescent="0.15">
      <c r="A828" s="69" t="s">
        <v>1437</v>
      </c>
      <c r="B828" s="70"/>
      <c r="C828" s="72" t="str">
        <f>IFERROR(VLOOKUP(VENTAS4[[#This Row],[Code]],STOCK[],5,FALSE),"-")</f>
        <v>Kimono floral</v>
      </c>
    </row>
    <row r="829" spans="1:3" s="71" customFormat="1" ht="55" customHeight="1" x14ac:dyDescent="0.15">
      <c r="A829" s="69" t="s">
        <v>1438</v>
      </c>
      <c r="B829" s="70"/>
      <c r="C829" s="72" t="str">
        <f>IFERROR(VLOOKUP(VENTAS4[[#This Row],[Code]],STOCK[],5,FALSE),"-")</f>
        <v>Kimono fLoral</v>
      </c>
    </row>
    <row r="830" spans="1:3" s="71" customFormat="1" ht="55" customHeight="1" x14ac:dyDescent="0.15">
      <c r="A830" s="69" t="s">
        <v>1439</v>
      </c>
      <c r="B830" s="70"/>
      <c r="C830" s="72" t="str">
        <f>IFERROR(VLOOKUP(VENTAS4[[#This Row],[Code]],STOCK[],5,FALSE),"-")</f>
        <v>Mono palazzo</v>
      </c>
    </row>
    <row r="831" spans="1:3" s="71" customFormat="1" ht="55" customHeight="1" x14ac:dyDescent="0.15">
      <c r="A831" s="69" t="s">
        <v>1440</v>
      </c>
      <c r="B831" s="70"/>
      <c r="C831" s="72" t="str">
        <f>IFERROR(VLOOKUP(VENTAS4[[#This Row],[Code]],STOCK[],5,FALSE),"-")</f>
        <v>Mono palazzo</v>
      </c>
    </row>
    <row r="832" spans="1:3" s="71" customFormat="1" ht="55" customHeight="1" x14ac:dyDescent="0.15">
      <c r="A832" s="69" t="s">
        <v>1441</v>
      </c>
      <c r="B832" s="70"/>
      <c r="C832" s="72" t="str">
        <f>IFERROR(VLOOKUP(VENTAS4[[#This Row],[Code]],STOCK[],5,FALSE),"-")</f>
        <v>Vestido Frenchy Azul</v>
      </c>
    </row>
    <row r="833" spans="1:3" s="71" customFormat="1" ht="55" customHeight="1" x14ac:dyDescent="0.15">
      <c r="A833" s="69" t="s">
        <v>1442</v>
      </c>
      <c r="B833" s="70"/>
      <c r="C833" s="72" t="str">
        <f>IFERROR(VLOOKUP(VENTAS4[[#This Row],[Code]],STOCK[],5,FALSE),"-")</f>
        <v>Vestido Frenchy Rojo</v>
      </c>
    </row>
    <row r="834" spans="1:3" s="71" customFormat="1" ht="55" customHeight="1" x14ac:dyDescent="0.15">
      <c r="A834" s="69" t="s">
        <v>1443</v>
      </c>
      <c r="B834" s="70"/>
      <c r="C834" s="72" t="str">
        <f>IFERROR(VLOOKUP(VENTAS4[[#This Row],[Code]],STOCK[],5,FALSE),"-")</f>
        <v>Vestido Margarita</v>
      </c>
    </row>
    <row r="835" spans="1:3" s="71" customFormat="1" ht="55" customHeight="1" x14ac:dyDescent="0.15">
      <c r="A835" s="69" t="s">
        <v>1444</v>
      </c>
      <c r="B835" s="70"/>
      <c r="C835" s="72" t="str">
        <f>IFERROR(VLOOKUP(VENTAS4[[#This Row],[Code]],STOCK[],5,FALSE),"-")</f>
        <v>Vestido margarita</v>
      </c>
    </row>
    <row r="836" spans="1:3" s="71" customFormat="1" ht="55" customHeight="1" x14ac:dyDescent="0.15">
      <c r="A836" s="69" t="s">
        <v>1445</v>
      </c>
      <c r="B836" s="70"/>
      <c r="C836" s="72" t="str">
        <f>IFERROR(VLOOKUP(VENTAS4[[#This Row],[Code]],STOCK[],5,FALSE),"-")</f>
        <v>Suéter cuello de Cisne</v>
      </c>
    </row>
    <row r="837" spans="1:3" s="71" customFormat="1" ht="55" customHeight="1" x14ac:dyDescent="0.15">
      <c r="A837" s="69" t="s">
        <v>1446</v>
      </c>
      <c r="B837" s="70"/>
      <c r="C837" s="72" t="str">
        <f>IFERROR(VLOOKUP(VENTAS4[[#This Row],[Code]],STOCK[],5,FALSE),"-")</f>
        <v>Suéter cuello de Cisne</v>
      </c>
    </row>
    <row r="838" spans="1:3" s="71" customFormat="1" ht="55" customHeight="1" x14ac:dyDescent="0.15">
      <c r="A838" s="69" t="s">
        <v>1447</v>
      </c>
      <c r="B838" s="70"/>
      <c r="C838" s="72" t="str">
        <f>IFERROR(VLOOKUP(VENTAS4[[#This Row],[Code]],STOCK[],5,FALSE),"-")</f>
        <v>Suéter cuello de Cisne</v>
      </c>
    </row>
    <row r="839" spans="1:3" s="71" customFormat="1" ht="55" customHeight="1" x14ac:dyDescent="0.15">
      <c r="A839" s="69" t="s">
        <v>1448</v>
      </c>
      <c r="B839" s="70"/>
      <c r="C839" s="72" t="str">
        <f>IFERROR(VLOOKUP(VENTAS4[[#This Row],[Code]],STOCK[],5,FALSE),"-")</f>
        <v>Top healter negro</v>
      </c>
    </row>
    <row r="840" spans="1:3" s="71" customFormat="1" ht="55" customHeight="1" x14ac:dyDescent="0.15">
      <c r="A840" s="69" t="s">
        <v>1449</v>
      </c>
      <c r="B840" s="70"/>
      <c r="C840" s="72" t="str">
        <f>IFERROR(VLOOKUP(VENTAS4[[#This Row],[Code]],STOCK[],5,FALSE),"-")</f>
        <v>Top Healter negro</v>
      </c>
    </row>
    <row r="841" spans="1:3" s="71" customFormat="1" ht="55" customHeight="1" x14ac:dyDescent="0.15">
      <c r="A841" s="69" t="s">
        <v>1450</v>
      </c>
      <c r="B841" s="70"/>
      <c r="C841" s="72" t="str">
        <f>IFERROR(VLOOKUP(VENTAS4[[#This Row],[Code]],STOCK[],5,FALSE),"-")</f>
        <v>Mono Con Botón Delantero</v>
      </c>
    </row>
    <row r="842" spans="1:3" s="71" customFormat="1" ht="55" customHeight="1" x14ac:dyDescent="0.15">
      <c r="A842" s="69" t="s">
        <v>1451</v>
      </c>
      <c r="B842" s="70"/>
      <c r="C842" s="72" t="str">
        <f>IFERROR(VLOOKUP(VENTAS4[[#This Row],[Code]],STOCK[],5,FALSE),"-")</f>
        <v xml:space="preserve">Vestido cruzado </v>
      </c>
    </row>
    <row r="843" spans="1:3" s="71" customFormat="1" ht="55" customHeight="1" x14ac:dyDescent="0.15">
      <c r="A843" s="69" t="s">
        <v>1452</v>
      </c>
      <c r="B843" s="70"/>
      <c r="C843" s="72" t="str">
        <f>IFERROR(VLOOKUP(VENTAS4[[#This Row],[Code]],STOCK[],5,FALSE),"-")</f>
        <v>Conjunto Albaricoque</v>
      </c>
    </row>
    <row r="844" spans="1:3" s="71" customFormat="1" ht="55" customHeight="1" x14ac:dyDescent="0.15">
      <c r="A844" s="69" t="s">
        <v>1453</v>
      </c>
      <c r="B844" s="70"/>
      <c r="C844" s="72" t="str">
        <f>IFERROR(VLOOKUP(VENTAS4[[#This Row],[Code]],STOCK[],5,FALSE),"-")</f>
        <v>Conjunto Albaricoque</v>
      </c>
    </row>
    <row r="845" spans="1:3" s="71" customFormat="1" ht="55" customHeight="1" x14ac:dyDescent="0.15">
      <c r="A845" s="69" t="s">
        <v>1454</v>
      </c>
      <c r="B845" s="70"/>
      <c r="C845" s="72" t="str">
        <f>IFERROR(VLOOKUP(VENTAS4[[#This Row],[Code]],STOCK[],5,FALSE),"-")</f>
        <v>Conjunto Beis satinado</v>
      </c>
    </row>
    <row r="846" spans="1:3" s="71" customFormat="1" ht="55" customHeight="1" x14ac:dyDescent="0.15">
      <c r="A846" s="69" t="s">
        <v>1455</v>
      </c>
      <c r="B846" s="70"/>
      <c r="C846" s="72" t="str">
        <f>IFERROR(VLOOKUP(VENTAS4[[#This Row],[Code]],STOCK[],5,FALSE),"-")</f>
        <v>Conjunto Beis</v>
      </c>
    </row>
    <row r="847" spans="1:3" s="71" customFormat="1" ht="55" customHeight="1" x14ac:dyDescent="0.15">
      <c r="A847" s="69" t="s">
        <v>1456</v>
      </c>
      <c r="B847" s="70"/>
      <c r="C847" s="72" t="str">
        <f>IFERROR(VLOOKUP(VENTAS4[[#This Row],[Code]],STOCK[],5,FALSE),"-")</f>
        <v>Botas negras de zíper</v>
      </c>
    </row>
    <row r="848" spans="1:3" s="71" customFormat="1" ht="55" customHeight="1" x14ac:dyDescent="0.15">
      <c r="A848" s="69" t="s">
        <v>1457</v>
      </c>
      <c r="B848" s="70"/>
      <c r="C848" s="72" t="str">
        <f>IFERROR(VLOOKUP(VENTAS4[[#This Row],[Code]],STOCK[],5,FALSE),"-")</f>
        <v>Botas negras de zíper</v>
      </c>
    </row>
    <row r="849" spans="1:3" s="71" customFormat="1" ht="55" customHeight="1" x14ac:dyDescent="0.15">
      <c r="A849" s="69" t="s">
        <v>1697</v>
      </c>
      <c r="B849" s="70"/>
      <c r="C849" s="72" t="str">
        <f>IFERROR(VLOOKUP(VENTAS4[[#This Row],[Code]],STOCK[],5,FALSE),"-")</f>
        <v>Vestido Frenchy</v>
      </c>
    </row>
    <row r="850" spans="1:3" s="71" customFormat="1" ht="55" customHeight="1" x14ac:dyDescent="0.15">
      <c r="A850" s="69" t="s">
        <v>1458</v>
      </c>
      <c r="B850" s="70"/>
      <c r="C850" s="72" t="str">
        <f>IFERROR(VLOOKUP(VENTAS4[[#This Row],[Code]],STOCK[],5,FALSE),"-")</f>
        <v>Vestido de mangas en contraste</v>
      </c>
    </row>
    <row r="851" spans="1:3" s="71" customFormat="1" ht="55" customHeight="1" x14ac:dyDescent="0.15">
      <c r="A851" s="69" t="s">
        <v>1459</v>
      </c>
      <c r="B851" s="70"/>
      <c r="C851" s="72" t="str">
        <f>IFERROR(VLOOKUP(VENTAS4[[#This Row],[Code]],STOCK[],5,FALSE),"-")</f>
        <v>Mono con cinturón</v>
      </c>
    </row>
    <row r="852" spans="1:3" s="71" customFormat="1" ht="55" customHeight="1" x14ac:dyDescent="0.15">
      <c r="A852" s="69" t="s">
        <v>1460</v>
      </c>
      <c r="B852" s="70"/>
      <c r="C852" s="72" t="str">
        <f>IFERROR(VLOOKUP(VENTAS4[[#This Row],[Code]],STOCK[],5,FALSE),"-")</f>
        <v>Mono elegante con mangas de vuelo</v>
      </c>
    </row>
    <row r="853" spans="1:3" s="71" customFormat="1" ht="55" customHeight="1" x14ac:dyDescent="0.15">
      <c r="A853" s="69" t="s">
        <v>1461</v>
      </c>
      <c r="B853" s="70"/>
      <c r="C853" s="72" t="str">
        <f>IFERROR(VLOOKUP(VENTAS4[[#This Row],[Code]],STOCK[],5,FALSE),"-")</f>
        <v>Blusa Lettuche</v>
      </c>
    </row>
    <row r="854" spans="1:3" s="71" customFormat="1" ht="55" customHeight="1" x14ac:dyDescent="0.15">
      <c r="A854" s="69" t="s">
        <v>1462</v>
      </c>
      <c r="B854" s="70"/>
      <c r="C854" s="72" t="str">
        <f>IFERROR(VLOOKUP(VENTAS4[[#This Row],[Code]],STOCK[],5,FALSE),"-")</f>
        <v>Chaleco corto de traje cuadros</v>
      </c>
    </row>
    <row r="855" spans="1:3" s="71" customFormat="1" ht="55" customHeight="1" x14ac:dyDescent="0.15">
      <c r="A855" s="69" t="s">
        <v>1463</v>
      </c>
      <c r="B855" s="70"/>
      <c r="C855" s="72" t="str">
        <f>IFERROR(VLOOKUP(VENTAS4[[#This Row],[Code]],STOCK[],5,FALSE),"-")</f>
        <v>Jean Mom con bajo descosido</v>
      </c>
    </row>
    <row r="856" spans="1:3" s="71" customFormat="1" ht="55" customHeight="1" x14ac:dyDescent="0.15">
      <c r="A856" s="69" t="s">
        <v>1464</v>
      </c>
      <c r="B856" s="70"/>
      <c r="C856" s="72" t="str">
        <f>IFERROR(VLOOKUP(VENTAS4[[#This Row],[Code]],STOCK[],5,FALSE),"-")</f>
        <v>Jean Mom con bajo descosido</v>
      </c>
    </row>
    <row r="857" spans="1:3" s="71" customFormat="1" ht="55" customHeight="1" x14ac:dyDescent="0.15">
      <c r="A857" s="69" t="s">
        <v>1465</v>
      </c>
      <c r="B857" s="70"/>
      <c r="C857" s="72" t="str">
        <f>IFERROR(VLOOKUP(VENTAS4[[#This Row],[Code]],STOCK[],5,FALSE),"-")</f>
        <v>Shorts con rotos y detalle de encajes</v>
      </c>
    </row>
    <row r="858" spans="1:3" s="71" customFormat="1" ht="55" customHeight="1" x14ac:dyDescent="0.15">
      <c r="A858" s="69" t="s">
        <v>1466</v>
      </c>
      <c r="B858" s="70"/>
      <c r="C858" s="72" t="str">
        <f>IFERROR(VLOOKUP(VENTAS4[[#This Row],[Code]],STOCK[],5,FALSE),"-")</f>
        <v>Vestido Frente Drapeado Negro y Blanco</v>
      </c>
    </row>
    <row r="859" spans="1:3" s="71" customFormat="1" ht="55" customHeight="1" x14ac:dyDescent="0.15">
      <c r="A859" s="69" t="s">
        <v>1467</v>
      </c>
      <c r="B859" s="70"/>
      <c r="C859" s="72" t="str">
        <f>IFERROR(VLOOKUP(VENTAS4[[#This Row],[Code]],STOCK[],5,FALSE),"-")</f>
        <v>Vestido Frente Drapeado Negro y Blanco</v>
      </c>
    </row>
    <row r="860" spans="1:3" s="71" customFormat="1" ht="55" customHeight="1" x14ac:dyDescent="0.15">
      <c r="A860" s="69" t="s">
        <v>1468</v>
      </c>
      <c r="B860" s="70"/>
      <c r="C860" s="72" t="str">
        <f>IFERROR(VLOOKUP(VENTAS4[[#This Row],[Code]],STOCK[],5,FALSE),"-")</f>
        <v>Vestido Frente Drapeado Negro y Blanco</v>
      </c>
    </row>
    <row r="861" spans="1:3" s="71" customFormat="1" ht="55" customHeight="1" x14ac:dyDescent="0.15">
      <c r="A861" s="69" t="s">
        <v>1469</v>
      </c>
      <c r="B861" s="70"/>
      <c r="C861" s="72" t="str">
        <f>IFERROR(VLOOKUP(VENTAS4[[#This Row],[Code]],STOCK[],5,FALSE),"-")</f>
        <v>Vestido ajustado con abertura de manga larga</v>
      </c>
    </row>
    <row r="862" spans="1:3" s="71" customFormat="1" ht="55" customHeight="1" x14ac:dyDescent="0.15">
      <c r="A862" s="69" t="s">
        <v>1470</v>
      </c>
      <c r="B862" s="70"/>
      <c r="C862" s="72" t="str">
        <f>IFERROR(VLOOKUP(VENTAS4[[#This Row],[Code]],STOCK[],5,FALSE),"-")</f>
        <v>Vestido ajustado con abertura de manga larga</v>
      </c>
    </row>
    <row r="863" spans="1:3" s="71" customFormat="1" ht="55" customHeight="1" x14ac:dyDescent="0.15">
      <c r="A863" s="69" t="s">
        <v>1471</v>
      </c>
      <c r="B863" s="70"/>
      <c r="C863" s="72" t="str">
        <f>IFERROR(VLOOKUP(VENTAS4[[#This Row],[Code]],STOCK[],5,FALSE),"-")</f>
        <v>Vestido acanalado de manga larga</v>
      </c>
    </row>
    <row r="864" spans="1:3" s="71" customFormat="1" ht="55" customHeight="1" x14ac:dyDescent="0.15">
      <c r="A864" s="69" t="s">
        <v>1472</v>
      </c>
      <c r="B864" s="70"/>
      <c r="C864" s="72" t="str">
        <f>IFERROR(VLOOKUP(VENTAS4[[#This Row],[Code]],STOCK[],5,FALSE),"-")</f>
        <v>Vestido Asimétrico con cuerdas</v>
      </c>
    </row>
    <row r="865" spans="1:3" s="71" customFormat="1" ht="55" customHeight="1" x14ac:dyDescent="0.15">
      <c r="A865" s="69" t="s">
        <v>1473</v>
      </c>
      <c r="B865" s="70"/>
      <c r="C865" s="72" t="str">
        <f>IFERROR(VLOOKUP(VENTAS4[[#This Row],[Code]],STOCK[],5,FALSE),"-")</f>
        <v>Vestido Asimétrico con cuerdas</v>
      </c>
    </row>
    <row r="866" spans="1:3" s="71" customFormat="1" ht="55" customHeight="1" x14ac:dyDescent="0.15">
      <c r="A866" s="69" t="s">
        <v>1474</v>
      </c>
      <c r="B866" s="70"/>
      <c r="C866" s="72" t="str">
        <f>IFERROR(VLOOKUP(VENTAS4[[#This Row],[Code]],STOCK[],5,FALSE),"-")</f>
        <v>Vestido Denim</v>
      </c>
    </row>
    <row r="867" spans="1:3" s="71" customFormat="1" ht="55" customHeight="1" x14ac:dyDescent="0.15">
      <c r="A867" s="69" t="s">
        <v>1475</v>
      </c>
      <c r="B867" s="70"/>
      <c r="C867" s="72" t="str">
        <f>IFERROR(VLOOKUP(VENTAS4[[#This Row],[Code]],STOCK[],5,FALSE),"-")</f>
        <v xml:space="preserve">Vestido ajustado de puntos </v>
      </c>
    </row>
    <row r="868" spans="1:3" s="71" customFormat="1" ht="55" customHeight="1" x14ac:dyDescent="0.15">
      <c r="A868" s="69" t="s">
        <v>1476</v>
      </c>
      <c r="B868" s="70"/>
      <c r="C868" s="72" t="str">
        <f>IFERROR(VLOOKUP(VENTAS4[[#This Row],[Code]],STOCK[],5,FALSE),"-")</f>
        <v>Vestido de botones y manga abullonada</v>
      </c>
    </row>
    <row r="869" spans="1:3" s="71" customFormat="1" ht="55" customHeight="1" x14ac:dyDescent="0.15">
      <c r="A869" s="69" t="s">
        <v>1477</v>
      </c>
      <c r="B869" s="70"/>
      <c r="C869" s="72" t="str">
        <f>IFERROR(VLOOKUP(VENTAS4[[#This Row],[Code]],STOCK[],5,FALSE),"-")</f>
        <v>Vestido ajustado en rosas</v>
      </c>
    </row>
    <row r="870" spans="1:3" s="71" customFormat="1" ht="55" customHeight="1" x14ac:dyDescent="0.15">
      <c r="A870" s="69" t="s">
        <v>1537</v>
      </c>
      <c r="B870" s="70"/>
      <c r="C870" s="72" t="str">
        <f>IFERROR(VLOOKUP(VENTAS4[[#This Row],[Code]],STOCK[],5,FALSE),"-")</f>
        <v>Vestido negro corte A</v>
      </c>
    </row>
    <row r="871" spans="1:3" s="71" customFormat="1" ht="55" customHeight="1" x14ac:dyDescent="0.15">
      <c r="A871" s="69" t="s">
        <v>1538</v>
      </c>
      <c r="B871" s="70"/>
      <c r="C871" s="72" t="str">
        <f>IFERROR(VLOOKUP(VENTAS4[[#This Row],[Code]],STOCK[],5,FALSE),"-")</f>
        <v>Vestido Terciopelo</v>
      </c>
    </row>
    <row r="872" spans="1:3" s="71" customFormat="1" ht="55" customHeight="1" x14ac:dyDescent="0.15">
      <c r="A872" s="69" t="s">
        <v>1572</v>
      </c>
      <c r="B872" s="70"/>
      <c r="C872" s="72" t="str">
        <f>IFERROR(VLOOKUP(VENTAS4[[#This Row],[Code]],STOCK[],5,FALSE),"-")</f>
        <v>Zapato de punta fina y Tacón Cuadrado</v>
      </c>
    </row>
    <row r="873" spans="1:3" s="71" customFormat="1" ht="55" customHeight="1" x14ac:dyDescent="0.15">
      <c r="A873" s="69" t="s">
        <v>1749</v>
      </c>
      <c r="B873" s="70"/>
      <c r="C873" s="72" t="str">
        <f>IFERROR(VLOOKUP(VENTAS4[[#This Row],[Code]],STOCK[],5,FALSE),"-")</f>
        <v>Chaleco de traje Crema</v>
      </c>
    </row>
    <row r="874" spans="1:3" s="71" customFormat="1" ht="55" customHeight="1" x14ac:dyDescent="0.15">
      <c r="A874" s="69" t="s">
        <v>1748</v>
      </c>
      <c r="B874" s="70"/>
      <c r="C874" s="72" t="str">
        <f>IFERROR(VLOOKUP(VENTAS4[[#This Row],[Code]],STOCK[],5,FALSE),"-")</f>
        <v>Chaleco de traje Crema</v>
      </c>
    </row>
    <row r="875" spans="1:3" s="71" customFormat="1" ht="55" customHeight="1" x14ac:dyDescent="0.15">
      <c r="A875" s="69" t="s">
        <v>1747</v>
      </c>
      <c r="B875" s="70"/>
      <c r="C875" s="72" t="str">
        <f>IFERROR(VLOOKUP(VENTAS4[[#This Row],[Code]],STOCK[],5,FALSE),"-")</f>
        <v>Chaleco de traje Negro</v>
      </c>
    </row>
    <row r="876" spans="1:3" s="71" customFormat="1" ht="55" customHeight="1" x14ac:dyDescent="0.15">
      <c r="A876" s="69" t="s">
        <v>1746</v>
      </c>
      <c r="B876" s="70"/>
      <c r="C876" s="72" t="str">
        <f>IFERROR(VLOOKUP(VENTAS4[[#This Row],[Code]],STOCK[],5,FALSE),"-")</f>
        <v>Chaleco de traje Negro</v>
      </c>
    </row>
    <row r="877" spans="1:3" s="71" customFormat="1" ht="55" customHeight="1" x14ac:dyDescent="0.15">
      <c r="A877" s="69" t="s">
        <v>1744</v>
      </c>
      <c r="B877" s="70"/>
      <c r="C877" s="72" t="str">
        <f>IFERROR(VLOOKUP(VENTAS4[[#This Row],[Code]],STOCK[],5,FALSE),"-")</f>
        <v>Chaleco de traje Blanco</v>
      </c>
    </row>
    <row r="878" spans="1:3" s="71" customFormat="1" ht="55" customHeight="1" x14ac:dyDescent="0.15">
      <c r="A878" s="69" t="s">
        <v>1745</v>
      </c>
      <c r="B878" s="70"/>
      <c r="C878" s="72" t="str">
        <f>IFERROR(VLOOKUP(VENTAS4[[#This Row],[Code]],STOCK[],5,FALSE),"-")</f>
        <v>Chaleco de traje Blanco</v>
      </c>
    </row>
    <row r="879" spans="1:3" s="71" customFormat="1" ht="55" customHeight="1" x14ac:dyDescent="0.15">
      <c r="A879" s="69" t="s">
        <v>1743</v>
      </c>
      <c r="B879" s="70"/>
      <c r="C879" s="72" t="str">
        <f>IFERROR(VLOOKUP(VENTAS4[[#This Row],[Code]],STOCK[],5,FALSE),"-")</f>
        <v>Kimono Dazy Elegante</v>
      </c>
    </row>
    <row r="880" spans="1:3" s="71" customFormat="1" ht="55" customHeight="1" x14ac:dyDescent="0.15">
      <c r="A880" s="69" t="s">
        <v>1742</v>
      </c>
      <c r="B880" s="70"/>
      <c r="C880" s="72" t="str">
        <f>IFERROR(VLOOKUP(VENTAS4[[#This Row],[Code]],STOCK[],5,FALSE),"-")</f>
        <v>Kimono Dazy Elegante</v>
      </c>
    </row>
    <row r="881" spans="1:3" s="71" customFormat="1" ht="55" customHeight="1" x14ac:dyDescent="0.15">
      <c r="A881" s="69" t="s">
        <v>1741</v>
      </c>
      <c r="B881" s="70"/>
      <c r="C881" s="72" t="str">
        <f>IFERROR(VLOOKUP(VENTAS4[[#This Row],[Code]],STOCK[],5,FALSE),"-")</f>
        <v xml:space="preserve">Traje de baño blanco sexy </v>
      </c>
    </row>
    <row r="882" spans="1:3" s="71" customFormat="1" ht="55" customHeight="1" x14ac:dyDescent="0.15">
      <c r="A882" s="69" t="s">
        <v>1740</v>
      </c>
      <c r="B882" s="70"/>
      <c r="C882" s="72" t="str">
        <f>IFERROR(VLOOKUP(VENTAS4[[#This Row],[Code]],STOCK[],5,FALSE),"-")</f>
        <v>Traje de baño Oliva</v>
      </c>
    </row>
    <row r="883" spans="1:3" s="71" customFormat="1" ht="55" customHeight="1" x14ac:dyDescent="0.15">
      <c r="A883" s="69" t="s">
        <v>1739</v>
      </c>
      <c r="B883" s="70"/>
      <c r="C883" s="72" t="str">
        <f>IFERROR(VLOOKUP(VENTAS4[[#This Row],[Code]],STOCK[],5,FALSE),"-")</f>
        <v>Traje de baño de mangas estampadas</v>
      </c>
    </row>
    <row r="884" spans="1:3" s="71" customFormat="1" ht="55" customHeight="1" x14ac:dyDescent="0.15">
      <c r="A884" s="69" t="s">
        <v>2060</v>
      </c>
      <c r="B884" s="70"/>
      <c r="C884" s="72" t="str">
        <f>IFERROR(VLOOKUP(VENTAS4[[#This Row],[Code]],STOCK[],5,FALSE),"-")</f>
        <v>Kimono Dazy Elegante</v>
      </c>
    </row>
    <row r="885" spans="1:3" s="71" customFormat="1" ht="55" customHeight="1" x14ac:dyDescent="0.15">
      <c r="A885" s="69" t="s">
        <v>1738</v>
      </c>
      <c r="B885" s="70"/>
      <c r="C885" s="72" t="str">
        <f>IFERROR(VLOOKUP(VENTAS4[[#This Row],[Code]],STOCK[],5,FALSE),"-")</f>
        <v>Zapatillas blanco casual</v>
      </c>
    </row>
    <row r="886" spans="1:3" s="71" customFormat="1" ht="55" customHeight="1" x14ac:dyDescent="0.15">
      <c r="A886" s="69" t="s">
        <v>1737</v>
      </c>
      <c r="B886" s="70"/>
      <c r="C886" s="72" t="str">
        <f>IFERROR(VLOOKUP(VENTAS4[[#This Row],[Code]],STOCK[],5,FALSE),"-")</f>
        <v>Zapatillas blanco casual</v>
      </c>
    </row>
    <row r="887" spans="1:3" s="71" customFormat="1" ht="55" customHeight="1" x14ac:dyDescent="0.15">
      <c r="A887" s="69" t="s">
        <v>1736</v>
      </c>
      <c r="B887" s="70"/>
      <c r="C887" s="72" t="str">
        <f>IFERROR(VLOOKUP(VENTAS4[[#This Row],[Code]],STOCK[],5,FALSE),"-")</f>
        <v>Zapatillas blanco casual</v>
      </c>
    </row>
    <row r="888" spans="1:3" s="71" customFormat="1" ht="55" customHeight="1" x14ac:dyDescent="0.15">
      <c r="A888" s="69" t="s">
        <v>1735</v>
      </c>
      <c r="B888" s="70"/>
      <c r="C888" s="72" t="str">
        <f>IFERROR(VLOOKUP(VENTAS4[[#This Row],[Code]],STOCK[],5,FALSE),"-")</f>
        <v>Zapatillas blanco casual</v>
      </c>
    </row>
    <row r="889" spans="1:3" s="71" customFormat="1" ht="55" customHeight="1" x14ac:dyDescent="0.15">
      <c r="A889" s="69" t="s">
        <v>1734</v>
      </c>
      <c r="B889" s="70"/>
      <c r="C889" s="72" t="str">
        <f>IFERROR(VLOOKUP(VENTAS4[[#This Row],[Code]],STOCK[],5,FALSE),"-")</f>
        <v>Calcetines al tobillo</v>
      </c>
    </row>
    <row r="890" spans="1:3" s="71" customFormat="1" ht="55" customHeight="1" x14ac:dyDescent="0.15">
      <c r="A890" s="69" t="s">
        <v>1733</v>
      </c>
      <c r="B890" s="70"/>
      <c r="C890" s="72" t="str">
        <f>IFERROR(VLOOKUP(VENTAS4[[#This Row],[Code]],STOCK[],5,FALSE),"-")</f>
        <v>Calcetines al tobillo</v>
      </c>
    </row>
    <row r="891" spans="1:3" s="71" customFormat="1" ht="55" customHeight="1" x14ac:dyDescent="0.15">
      <c r="A891" s="69" t="s">
        <v>1732</v>
      </c>
      <c r="B891" s="70"/>
      <c r="C891" s="72" t="str">
        <f>IFERROR(VLOOKUP(VENTAS4[[#This Row],[Code]],STOCK[],5,FALSE),"-")</f>
        <v>Calcetines bajos</v>
      </c>
    </row>
    <row r="892" spans="1:3" s="71" customFormat="1" ht="55" customHeight="1" x14ac:dyDescent="0.15">
      <c r="A892" s="69" t="s">
        <v>1731</v>
      </c>
      <c r="B892" s="70"/>
      <c r="C892" s="72" t="str">
        <f>IFERROR(VLOOKUP(VENTAS4[[#This Row],[Code]],STOCK[],5,FALSE),"-")</f>
        <v>Kimono Dazy Elegante</v>
      </c>
    </row>
    <row r="893" spans="1:3" s="71" customFormat="1" ht="55" customHeight="1" x14ac:dyDescent="0.15">
      <c r="A893" s="69" t="s">
        <v>1730</v>
      </c>
      <c r="B893" s="70"/>
      <c r="C893" s="72" t="str">
        <f>IFERROR(VLOOKUP(VENTAS4[[#This Row],[Code]],STOCK[],5,FALSE),"-")</f>
        <v>Bikini negro sexy pequeño</v>
      </c>
    </row>
    <row r="894" spans="1:3" s="71" customFormat="1" ht="55" customHeight="1" x14ac:dyDescent="0.15">
      <c r="A894" s="69" t="s">
        <v>1729</v>
      </c>
      <c r="B894" s="70"/>
      <c r="C894" s="72" t="str">
        <f>IFERROR(VLOOKUP(VENTAS4[[#This Row],[Code]],STOCK[],5,FALSE),"-")</f>
        <v>Bikini negro sexy pequeño</v>
      </c>
    </row>
    <row r="895" spans="1:3" s="71" customFormat="1" ht="55" customHeight="1" x14ac:dyDescent="0.15">
      <c r="A895" s="69" t="s">
        <v>1728</v>
      </c>
      <c r="B895" s="70"/>
      <c r="C895" s="72" t="str">
        <f>IFERROR(VLOOKUP(VENTAS4[[#This Row],[Code]],STOCK[],5,FALSE),"-")</f>
        <v>Bikini negro sexy pequeño</v>
      </c>
    </row>
    <row r="896" spans="1:3" s="71" customFormat="1" ht="55" customHeight="1" x14ac:dyDescent="0.15">
      <c r="A896" s="69" t="s">
        <v>1727</v>
      </c>
      <c r="B896" s="70"/>
      <c r="C896" s="72" t="str">
        <f>IFERROR(VLOOKUP(VENTAS4[[#This Row],[Code]],STOCK[],5,FALSE),"-")</f>
        <v>Conjunto de bikini</v>
      </c>
    </row>
    <row r="897" spans="1:3" s="71" customFormat="1" ht="55" customHeight="1" x14ac:dyDescent="0.15">
      <c r="A897" s="69" t="s">
        <v>1726</v>
      </c>
      <c r="B897" s="70"/>
      <c r="C897" s="72" t="str">
        <f>IFERROR(VLOOKUP(VENTAS4[[#This Row],[Code]],STOCK[],5,FALSE),"-")</f>
        <v>Conjunto de bikini moca</v>
      </c>
    </row>
    <row r="898" spans="1:3" s="71" customFormat="1" ht="55" customHeight="1" x14ac:dyDescent="0.15">
      <c r="A898" s="69" t="s">
        <v>1725</v>
      </c>
      <c r="B898" s="70"/>
      <c r="C898" s="72" t="str">
        <f>IFERROR(VLOOKUP(VENTAS4[[#This Row],[Code]],STOCK[],5,FALSE),"-")</f>
        <v>Conjunto de bikini moca</v>
      </c>
    </row>
    <row r="899" spans="1:3" s="71" customFormat="1" ht="55" customHeight="1" x14ac:dyDescent="0.15">
      <c r="A899" s="69" t="s">
        <v>1724</v>
      </c>
      <c r="B899" s="70"/>
      <c r="C899" s="72" t="str">
        <f>IFERROR(VLOOKUP(VENTAS4[[#This Row],[Code]],STOCK[],5,FALSE),"-")</f>
        <v>Cinturón de hebilla redonda</v>
      </c>
    </row>
    <row r="900" spans="1:3" s="71" customFormat="1" ht="55" customHeight="1" x14ac:dyDescent="0.15">
      <c r="A900" s="69" t="s">
        <v>1722</v>
      </c>
      <c r="B900" s="70"/>
      <c r="C900" s="72" t="str">
        <f>IFERROR(VLOOKUP(VENTAS4[[#This Row],[Code]],STOCK[],5,FALSE),"-")</f>
        <v xml:space="preserve">Traje de baño blanco sexy </v>
      </c>
    </row>
    <row r="901" spans="1:3" s="71" customFormat="1" ht="55" customHeight="1" x14ac:dyDescent="0.15">
      <c r="A901" s="69" t="s">
        <v>1723</v>
      </c>
      <c r="B901" s="70"/>
      <c r="C901" s="72" t="str">
        <f>IFERROR(VLOOKUP(VENTAS4[[#This Row],[Code]],STOCK[],5,FALSE),"-")</f>
        <v>Traje de baño blanco sexy</v>
      </c>
    </row>
    <row r="902" spans="1:3" s="71" customFormat="1" ht="55" customHeight="1" x14ac:dyDescent="0.15">
      <c r="A902" s="69" t="s">
        <v>1758</v>
      </c>
      <c r="B902" s="70"/>
      <c r="C902" s="72" t="str">
        <f>IFERROR(VLOOKUP(VENTAS4[[#This Row],[Code]],STOCK[],5,FALSE),"-")</f>
        <v>Cinturón básico grueso Negro</v>
      </c>
    </row>
    <row r="903" spans="1:3" s="71" customFormat="1" ht="55" customHeight="1" x14ac:dyDescent="0.15">
      <c r="A903" s="69" t="s">
        <v>2586</v>
      </c>
      <c r="B903" s="70"/>
      <c r="C903" s="72" t="str">
        <f>IFERROR(VLOOKUP(VENTAS4[[#This Row],[Code]],STOCK[],5,FALSE),"-")</f>
        <v>Cinturón básico grueso Camel</v>
      </c>
    </row>
    <row r="904" spans="1:3" s="71" customFormat="1" ht="55" customHeight="1" x14ac:dyDescent="0.15">
      <c r="A904" s="68" t="s">
        <v>1713</v>
      </c>
      <c r="B904" s="76"/>
      <c r="C904" s="72" t="str">
        <f>IFERROR(VLOOKUP(VENTAS4[[#This Row],[Code]],STOCK[],5,FALSE),"-")</f>
        <v>Horquillas en forma de lazo</v>
      </c>
    </row>
    <row r="905" spans="1:3" s="71" customFormat="1" ht="55" customHeight="1" x14ac:dyDescent="0.15">
      <c r="A905" s="69" t="s">
        <v>1714</v>
      </c>
      <c r="B905" s="70"/>
      <c r="C905" s="72" t="str">
        <f>IFERROR(VLOOKUP(VENTAS4[[#This Row],[Code]],STOCK[],5,FALSE),"-")</f>
        <v>Horquillas en forma de lazo</v>
      </c>
    </row>
    <row r="906" spans="1:3" s="71" customFormat="1" ht="55" customHeight="1" x14ac:dyDescent="0.15">
      <c r="A906" s="69" t="s">
        <v>1715</v>
      </c>
      <c r="B906" s="70"/>
      <c r="C906" s="72" t="str">
        <f>IFERROR(VLOOKUP(VENTAS4[[#This Row],[Code]],STOCK[],5,FALSE),"-")</f>
        <v>Horquillas en forma de lazo</v>
      </c>
    </row>
    <row r="907" spans="1:3" s="71" customFormat="1" ht="55" customHeight="1" x14ac:dyDescent="0.15">
      <c r="A907" s="69" t="s">
        <v>1716</v>
      </c>
      <c r="B907" s="70"/>
      <c r="C907" s="72" t="str">
        <f>IFERROR(VLOOKUP(VENTAS4[[#This Row],[Code]],STOCK[],5,FALSE),"-")</f>
        <v>Camisa blanca estampado de ave</v>
      </c>
    </row>
    <row r="908" spans="1:3" s="71" customFormat="1" ht="55" customHeight="1" x14ac:dyDescent="0.15">
      <c r="A908" s="69" t="s">
        <v>1717</v>
      </c>
      <c r="B908" s="70"/>
      <c r="C908" s="72" t="str">
        <f>IFERROR(VLOOKUP(VENTAS4[[#This Row],[Code]],STOCK[],5,FALSE),"-")</f>
        <v>Sandalias minimalistas de tacón</v>
      </c>
    </row>
    <row r="909" spans="1:3" s="71" customFormat="1" ht="55" customHeight="1" x14ac:dyDescent="0.15">
      <c r="A909" s="68" t="s">
        <v>1720</v>
      </c>
      <c r="B909" s="77"/>
      <c r="C909" s="72" t="str">
        <f>IFERROR(VLOOKUP(VENTAS4[[#This Row],[Code]],STOCK[],5,FALSE),"-")</f>
        <v>Pasador de cabello en forma de lazo</v>
      </c>
    </row>
    <row r="910" spans="1:3" s="71" customFormat="1" ht="55" customHeight="1" x14ac:dyDescent="0.15">
      <c r="A910" s="69" t="s">
        <v>1721</v>
      </c>
      <c r="B910" s="70"/>
      <c r="C910" s="72" t="str">
        <f>IFERROR(VLOOKUP(VENTAS4[[#This Row],[Code]],STOCK[],5,FALSE),"-")</f>
        <v>Lazo para coletas</v>
      </c>
    </row>
    <row r="911" spans="1:3" s="71" customFormat="1" ht="55" customHeight="1" x14ac:dyDescent="0.15">
      <c r="A911" s="69" t="s">
        <v>1718</v>
      </c>
      <c r="B911" s="70"/>
      <c r="C911" s="72" t="str">
        <f>IFERROR(VLOOKUP(VENTAS4[[#This Row],[Code]],STOCK[],5,FALSE),"-")</f>
        <v xml:space="preserve">Vestido chaleco blazer </v>
      </c>
    </row>
    <row r="912" spans="1:3" s="71" customFormat="1" ht="55" customHeight="1" x14ac:dyDescent="0.15">
      <c r="A912" s="69" t="s">
        <v>1719</v>
      </c>
      <c r="B912" s="70"/>
      <c r="C912" s="72" t="str">
        <f>IFERROR(VLOOKUP(VENTAS4[[#This Row],[Code]],STOCK[],5,FALSE),"-")</f>
        <v>Cinto ancho de hebilla dorada</v>
      </c>
    </row>
    <row r="913" spans="1:3" s="71" customFormat="1" ht="55" customHeight="1" x14ac:dyDescent="0.15">
      <c r="A913" s="69" t="s">
        <v>1776</v>
      </c>
      <c r="B913" s="70"/>
      <c r="C913" s="72" t="str">
        <f>IFERROR(VLOOKUP(VENTAS4[[#This Row],[Code]],STOCK[],5,FALSE),"-")</f>
        <v>Vestido Midi Elegante</v>
      </c>
    </row>
    <row r="914" spans="1:3" s="71" customFormat="1" ht="55" customHeight="1" x14ac:dyDescent="0.15">
      <c r="A914" s="69" t="s">
        <v>1777</v>
      </c>
      <c r="B914" s="70"/>
      <c r="C914" s="72" t="str">
        <f>IFERROR(VLOOKUP(VENTAS4[[#This Row],[Code]],STOCK[],5,FALSE),"-")</f>
        <v>Vestido Midi Elegante</v>
      </c>
    </row>
    <row r="915" spans="1:3" s="71" customFormat="1" ht="55" customHeight="1" x14ac:dyDescent="0.15">
      <c r="A915" s="69" t="s">
        <v>1778</v>
      </c>
      <c r="B915" s="70"/>
      <c r="C915" s="72" t="str">
        <f>IFERROR(VLOOKUP(VENTAS4[[#This Row],[Code]],STOCK[],5,FALSE),"-")</f>
        <v>Vestido Midi Elegante</v>
      </c>
    </row>
    <row r="916" spans="1:3" s="71" customFormat="1" ht="55" customHeight="1" x14ac:dyDescent="0.15">
      <c r="A916" s="69" t="s">
        <v>1779</v>
      </c>
      <c r="B916" s="70"/>
      <c r="C916" s="72" t="str">
        <f>IFERROR(VLOOKUP(VENTAS4[[#This Row],[Code]],STOCK[],5,FALSE),"-")</f>
        <v>Bolso Crossbody en detalle de cocodrilo</v>
      </c>
    </row>
    <row r="917" spans="1:3" s="71" customFormat="1" ht="55" customHeight="1" x14ac:dyDescent="0.15">
      <c r="A917" s="69" t="s">
        <v>1780</v>
      </c>
      <c r="B917" s="70"/>
      <c r="C917" s="72" t="str">
        <f>IFERROR(VLOOKUP(VENTAS4[[#This Row],[Code]],STOCK[],5,FALSE),"-")</f>
        <v xml:space="preserve">Pantalón Palazzo </v>
      </c>
    </row>
    <row r="918" spans="1:3" s="71" customFormat="1" ht="55" customHeight="1" x14ac:dyDescent="0.15">
      <c r="A918" s="69" t="s">
        <v>1816</v>
      </c>
      <c r="B918" s="70"/>
      <c r="C918" s="72" t="str">
        <f>IFERROR(VLOOKUP(VENTAS4[[#This Row],[Code]],STOCK[],5,FALSE),"-")</f>
        <v xml:space="preserve">Pantalón en piel </v>
      </c>
    </row>
    <row r="919" spans="1:3" s="71" customFormat="1" ht="55" customHeight="1" x14ac:dyDescent="0.15">
      <c r="A919" s="69" t="s">
        <v>1817</v>
      </c>
      <c r="B919" s="70"/>
      <c r="C919" s="72" t="str">
        <f>IFERROR(VLOOKUP(VENTAS4[[#This Row],[Code]],STOCK[],5,FALSE),"-")</f>
        <v xml:space="preserve">Pantalón en piel </v>
      </c>
    </row>
    <row r="920" spans="1:3" s="71" customFormat="1" ht="55" customHeight="1" x14ac:dyDescent="0.15">
      <c r="A920" s="69" t="s">
        <v>1818</v>
      </c>
      <c r="B920" s="70"/>
      <c r="C920" s="72" t="str">
        <f>IFERROR(VLOOKUP(VENTAS4[[#This Row],[Code]],STOCK[],5,FALSE),"-")</f>
        <v>Curvy Skinny Jeans</v>
      </c>
    </row>
    <row r="921" spans="1:3" s="71" customFormat="1" ht="55" customHeight="1" x14ac:dyDescent="0.15">
      <c r="A921" s="69" t="s">
        <v>1819</v>
      </c>
      <c r="B921" s="70"/>
      <c r="C921" s="72" t="str">
        <f>IFERROR(VLOOKUP(VENTAS4[[#This Row],[Code]],STOCK[],5,FALSE),"-")</f>
        <v xml:space="preserve">Maxi Vestido Bodycon </v>
      </c>
    </row>
    <row r="922" spans="1:3" s="71" customFormat="1" ht="55" customHeight="1" x14ac:dyDescent="0.15">
      <c r="A922" s="69" t="s">
        <v>1822</v>
      </c>
      <c r="B922" s="70"/>
      <c r="C922" s="72" t="str">
        <f>IFERROR(VLOOKUP(VENTAS4[[#This Row],[Code]],STOCK[],5,FALSE),"-")</f>
        <v xml:space="preserve">Maxi Vestido Bodycon </v>
      </c>
    </row>
    <row r="923" spans="1:3" s="71" customFormat="1" ht="55" customHeight="1" x14ac:dyDescent="0.15">
      <c r="A923" s="69" t="s">
        <v>1863</v>
      </c>
      <c r="B923" s="70"/>
      <c r="C923" s="72" t="str">
        <f>IFERROR(VLOOKUP(VENTAS4[[#This Row],[Code]],STOCK[],5,FALSE),"-")</f>
        <v xml:space="preserve">Maxi Vestido Bodycon </v>
      </c>
    </row>
    <row r="924" spans="1:3" s="71" customFormat="1" ht="55" customHeight="1" x14ac:dyDescent="0.15">
      <c r="A924" s="69" t="s">
        <v>1823</v>
      </c>
      <c r="B924" s="70"/>
      <c r="C924" s="72" t="str">
        <f>IFERROR(VLOOKUP(VENTAS4[[#This Row],[Code]],STOCK[],5,FALSE),"-")</f>
        <v>Vestido Midi de espalda oblicua</v>
      </c>
    </row>
    <row r="925" spans="1:3" s="71" customFormat="1" ht="55" customHeight="1" x14ac:dyDescent="0.15">
      <c r="A925" s="69" t="s">
        <v>1824</v>
      </c>
      <c r="B925" s="70"/>
      <c r="C925" s="72" t="str">
        <f>IFERROR(VLOOKUP(VENTAS4[[#This Row],[Code]],STOCK[],5,FALSE),"-")</f>
        <v>Crossbody Bag con hebilla</v>
      </c>
    </row>
    <row r="926" spans="1:3" s="71" customFormat="1" ht="55" customHeight="1" x14ac:dyDescent="0.15">
      <c r="A926" s="69" t="s">
        <v>1825</v>
      </c>
      <c r="B926" s="70"/>
      <c r="C926" s="72" t="str">
        <f>IFERROR(VLOOKUP(VENTAS4[[#This Row],[Code]],STOCK[],5,FALSE),"-")</f>
        <v xml:space="preserve">Crossbody Bag </v>
      </c>
    </row>
    <row r="927" spans="1:3" s="71" customFormat="1" ht="55" customHeight="1" x14ac:dyDescent="0.15">
      <c r="A927" s="69" t="s">
        <v>1826</v>
      </c>
      <c r="B927" s="70"/>
      <c r="C927" s="72" t="str">
        <f>IFERROR(VLOOKUP(VENTAS4[[#This Row],[Code]],STOCK[],5,FALSE),"-")</f>
        <v>Mochila de lana sintética</v>
      </c>
    </row>
    <row r="928" spans="1:3" s="71" customFormat="1" ht="55" customHeight="1" x14ac:dyDescent="0.15">
      <c r="A928" s="69" t="s">
        <v>1827</v>
      </c>
      <c r="B928" s="70"/>
      <c r="C928" s="72" t="str">
        <f>IFERROR(VLOOKUP(VENTAS4[[#This Row],[Code]],STOCK[],5,FALSE),"-")</f>
        <v>Crossbody Bag Negro Lacado</v>
      </c>
    </row>
    <row r="929" spans="1:3" s="71" customFormat="1" ht="55" customHeight="1" x14ac:dyDescent="0.15">
      <c r="A929" s="69" t="s">
        <v>1828</v>
      </c>
      <c r="B929" s="70"/>
      <c r="C929" s="72" t="str">
        <f>IFERROR(VLOOKUP(VENTAS4[[#This Row],[Code]],STOCK[],5,FALSE),"-")</f>
        <v>Crossbody Bag Blanco Lacado</v>
      </c>
    </row>
    <row r="930" spans="1:3" s="71" customFormat="1" ht="55" customHeight="1" x14ac:dyDescent="0.15">
      <c r="A930" s="69" t="s">
        <v>1829</v>
      </c>
      <c r="B930" s="70"/>
      <c r="C930" s="72" t="str">
        <f>IFERROR(VLOOKUP(VENTAS4[[#This Row],[Code]],STOCK[],5,FALSE),"-")</f>
        <v>Crossbody Bag Guateado</v>
      </c>
    </row>
    <row r="931" spans="1:3" s="71" customFormat="1" ht="55" customHeight="1" x14ac:dyDescent="0.15">
      <c r="A931" s="69" t="s">
        <v>1830</v>
      </c>
      <c r="B931" s="70"/>
      <c r="C931" s="72" t="str">
        <f>IFERROR(VLOOKUP(VENTAS4[[#This Row],[Code]],STOCK[],5,FALSE),"-")</f>
        <v>Bolso Baguette Rojo</v>
      </c>
    </row>
    <row r="932" spans="1:3" s="71" customFormat="1" ht="55" customHeight="1" x14ac:dyDescent="0.15">
      <c r="A932" s="69" t="s">
        <v>1831</v>
      </c>
      <c r="B932" s="70"/>
      <c r="C932" s="72" t="str">
        <f>IFERROR(VLOOKUP(VENTAS4[[#This Row],[Code]],STOCK[],5,FALSE),"-")</f>
        <v>Bolso Baguette Negro</v>
      </c>
    </row>
    <row r="933" spans="1:3" s="71" customFormat="1" ht="55" customHeight="1" x14ac:dyDescent="0.15">
      <c r="A933" s="69" t="s">
        <v>1832</v>
      </c>
      <c r="B933" s="70"/>
      <c r="C933" s="72" t="str">
        <f>IFERROR(VLOOKUP(VENTAS4[[#This Row],[Code]],STOCK[],5,FALSE),"-")</f>
        <v>Crossbody bag Denim</v>
      </c>
    </row>
    <row r="934" spans="1:3" s="71" customFormat="1" ht="55" customHeight="1" x14ac:dyDescent="0.15">
      <c r="A934" s="69" t="s">
        <v>1833</v>
      </c>
      <c r="B934" s="70"/>
      <c r="C934" s="72" t="str">
        <f>IFERROR(VLOOKUP(VENTAS4[[#This Row],[Code]],STOCK[],5,FALSE),"-")</f>
        <v>Blazer entallado</v>
      </c>
    </row>
    <row r="935" spans="1:3" s="71" customFormat="1" ht="55" customHeight="1" x14ac:dyDescent="0.15">
      <c r="A935" s="69" t="s">
        <v>1834</v>
      </c>
      <c r="B935" s="70"/>
      <c r="C935" s="72" t="str">
        <f>IFERROR(VLOOKUP(VENTAS4[[#This Row],[Code]],STOCK[],5,FALSE),"-")</f>
        <v>Blazer entallado</v>
      </c>
    </row>
    <row r="936" spans="1:3" s="71" customFormat="1" ht="55" customHeight="1" x14ac:dyDescent="0.15">
      <c r="A936" s="69" t="s">
        <v>1835</v>
      </c>
      <c r="B936" s="70"/>
      <c r="C936" s="72" t="str">
        <f>IFERROR(VLOOKUP(VENTAS4[[#This Row],[Code]],STOCK[],5,FALSE),"-")</f>
        <v>Blazer entallado</v>
      </c>
    </row>
    <row r="937" spans="1:3" s="71" customFormat="1" ht="55" customHeight="1" x14ac:dyDescent="0.15">
      <c r="A937" s="69" t="s">
        <v>1836</v>
      </c>
      <c r="B937" s="70"/>
      <c r="C937" s="72" t="str">
        <f>IFERROR(VLOOKUP(VENTAS4[[#This Row],[Code]],STOCK[],5,FALSE),"-")</f>
        <v>Blazer entallado</v>
      </c>
    </row>
    <row r="938" spans="1:3" s="71" customFormat="1" ht="55" customHeight="1" x14ac:dyDescent="0.15">
      <c r="A938" s="69" t="s">
        <v>1837</v>
      </c>
      <c r="B938" s="70"/>
      <c r="C938" s="72" t="str">
        <f>IFERROR(VLOOKUP(VENTAS4[[#This Row],[Code]],STOCK[],5,FALSE),"-")</f>
        <v>Vestido Chic Primavera</v>
      </c>
    </row>
    <row r="939" spans="1:3" s="71" customFormat="1" ht="55" customHeight="1" x14ac:dyDescent="0.15">
      <c r="A939" s="69" t="s">
        <v>1838</v>
      </c>
      <c r="B939" s="70"/>
      <c r="C939" s="72" t="str">
        <f>IFERROR(VLOOKUP(VENTAS4[[#This Row],[Code]],STOCK[],5,FALSE),"-")</f>
        <v>Vestido Chic Primavera</v>
      </c>
    </row>
    <row r="940" spans="1:3" s="71" customFormat="1" ht="55" customHeight="1" x14ac:dyDescent="0.15">
      <c r="A940" s="69" t="s">
        <v>1839</v>
      </c>
      <c r="B940" s="70"/>
      <c r="C940" s="72" t="str">
        <f>IFERROR(VLOOKUP(VENTAS4[[#This Row],[Code]],STOCK[],5,FALSE),"-")</f>
        <v>Vestido Chic Primavera</v>
      </c>
    </row>
    <row r="941" spans="1:3" s="71" customFormat="1" ht="55" customHeight="1" x14ac:dyDescent="0.15">
      <c r="A941" s="69" t="s">
        <v>1840</v>
      </c>
      <c r="B941" s="70"/>
      <c r="C941" s="72" t="str">
        <f>IFERROR(VLOOKUP(VENTAS4[[#This Row],[Code]],STOCK[],5,FALSE),"-")</f>
        <v>Bolso Vintage Marrón</v>
      </c>
    </row>
    <row r="942" spans="1:3" s="71" customFormat="1" ht="55" customHeight="1" x14ac:dyDescent="0.15">
      <c r="A942" s="69" t="s">
        <v>1841</v>
      </c>
      <c r="B942" s="70"/>
      <c r="C942" s="72" t="str">
        <f>IFERROR(VLOOKUP(VENTAS4[[#This Row],[Code]],STOCK[],5,FALSE),"-")</f>
        <v>Bolso Vintage Negro</v>
      </c>
    </row>
    <row r="943" spans="1:3" s="71" customFormat="1" ht="55" customHeight="1" x14ac:dyDescent="0.15">
      <c r="A943" s="69" t="s">
        <v>1902</v>
      </c>
      <c r="B943" s="70"/>
      <c r="C943" s="72" t="str">
        <f>IFERROR(VLOOKUP(VENTAS4[[#This Row],[Code]],STOCK[],5,FALSE),"-")</f>
        <v>Vestido Camisero de Rayas</v>
      </c>
    </row>
    <row r="944" spans="1:3" s="71" customFormat="1" ht="55" customHeight="1" x14ac:dyDescent="0.15">
      <c r="A944" s="69" t="s">
        <v>1903</v>
      </c>
      <c r="B944" s="70"/>
      <c r="C944" s="72" t="str">
        <f>IFERROR(VLOOKUP(VENTAS4[[#This Row],[Code]],STOCK[],5,FALSE),"-")</f>
        <v>Vestido Camisero de Bolas</v>
      </c>
    </row>
    <row r="945" spans="1:3" s="71" customFormat="1" ht="55" customHeight="1" x14ac:dyDescent="0.15">
      <c r="A945" s="69" t="s">
        <v>1842</v>
      </c>
      <c r="B945" s="70"/>
      <c r="C945" s="72" t="str">
        <f>IFERROR(VLOOKUP(VENTAS4[[#This Row],[Code]],STOCK[],5,FALSE),"-")</f>
        <v>Bolso estampado de Lona</v>
      </c>
    </row>
    <row r="946" spans="1:3" s="71" customFormat="1" ht="55" customHeight="1" x14ac:dyDescent="0.15">
      <c r="A946" s="69" t="s">
        <v>1843</v>
      </c>
      <c r="B946" s="70"/>
      <c r="C946" s="72" t="str">
        <f>IFERROR(VLOOKUP(VENTAS4[[#This Row],[Code]],STOCK[],5,FALSE),"-")</f>
        <v>Set de bolso minimalista negro</v>
      </c>
    </row>
    <row r="947" spans="1:3" s="71" customFormat="1" ht="55" customHeight="1" x14ac:dyDescent="0.15">
      <c r="A947" s="69" t="s">
        <v>1844</v>
      </c>
      <c r="B947" s="70"/>
      <c r="C947" s="72" t="str">
        <f>IFERROR(VLOOKUP(VENTAS4[[#This Row],[Code]],STOCK[],5,FALSE),"-")</f>
        <v>Set de bolso minimalista amarillo</v>
      </c>
    </row>
    <row r="948" spans="1:3" s="71" customFormat="1" ht="55" customHeight="1" x14ac:dyDescent="0.15">
      <c r="A948" s="69" t="s">
        <v>1845</v>
      </c>
      <c r="B948" s="70"/>
      <c r="C948" s="72" t="str">
        <f>IFERROR(VLOOKUP(VENTAS4[[#This Row],[Code]],STOCK[],5,FALSE),"-")</f>
        <v>Bolso mochila estampado</v>
      </c>
    </row>
    <row r="949" spans="1:3" s="71" customFormat="1" ht="55" customHeight="1" x14ac:dyDescent="0.15">
      <c r="A949" s="69" t="s">
        <v>1846</v>
      </c>
      <c r="B949" s="70"/>
      <c r="C949" s="72" t="str">
        <f>IFERROR(VLOOKUP(VENTAS4[[#This Row],[Code]],STOCK[],5,FALSE),"-")</f>
        <v>Bolso mochila Rojo</v>
      </c>
    </row>
    <row r="950" spans="1:3" s="71" customFormat="1" ht="55" customHeight="1" x14ac:dyDescent="0.15">
      <c r="A950" s="69" t="s">
        <v>1847</v>
      </c>
      <c r="B950" s="70"/>
      <c r="C950" s="72" t="str">
        <f>IFERROR(VLOOKUP(VENTAS4[[#This Row],[Code]],STOCK[],5,FALSE),"-")</f>
        <v>Blusa estampada de Lunares</v>
      </c>
    </row>
    <row r="951" spans="1:3" s="71" customFormat="1" ht="55" customHeight="1" x14ac:dyDescent="0.15">
      <c r="A951" s="69" t="s">
        <v>1848</v>
      </c>
      <c r="B951" s="70"/>
      <c r="C951" s="72" t="str">
        <f>IFERROR(VLOOKUP(VENTAS4[[#This Row],[Code]],STOCK[],5,FALSE),"-")</f>
        <v>Blusa estampada de Lunares</v>
      </c>
    </row>
    <row r="952" spans="1:3" s="71" customFormat="1" ht="55" customHeight="1" x14ac:dyDescent="0.15">
      <c r="A952" s="69" t="s">
        <v>1849</v>
      </c>
      <c r="B952" s="70"/>
      <c r="C952" s="72" t="str">
        <f>IFERROR(VLOOKUP(VENTAS4[[#This Row],[Code]],STOCK[],5,FALSE),"-")</f>
        <v>Blusa estampada de Lunares</v>
      </c>
    </row>
    <row r="953" spans="1:3" s="71" customFormat="1" ht="55" customHeight="1" x14ac:dyDescent="0.15">
      <c r="A953" s="69" t="s">
        <v>1850</v>
      </c>
      <c r="B953" s="70"/>
      <c r="C953" s="72" t="str">
        <f>IFERROR(VLOOKUP(VENTAS4[[#This Row],[Code]],STOCK[],5,FALSE),"-")</f>
        <v>Crossbody Cromado</v>
      </c>
    </row>
    <row r="954" spans="1:3" s="71" customFormat="1" ht="55" customHeight="1" x14ac:dyDescent="0.15">
      <c r="A954" s="69" t="s">
        <v>1851</v>
      </c>
      <c r="B954" s="70"/>
      <c r="C954" s="72" t="str">
        <f>IFERROR(VLOOKUP(VENTAS4[[#This Row],[Code]],STOCK[],5,FALSE),"-")</f>
        <v>Gafas de Sol Retro Blanco</v>
      </c>
    </row>
    <row r="955" spans="1:3" s="71" customFormat="1" ht="55" customHeight="1" x14ac:dyDescent="0.15">
      <c r="A955" s="69" t="s">
        <v>1852</v>
      </c>
      <c r="B955" s="70"/>
      <c r="C955" s="72" t="str">
        <f>IFERROR(VLOOKUP(VENTAS4[[#This Row],[Code]],STOCK[],5,FALSE),"-")</f>
        <v>Gafas de Sol Retro Carey</v>
      </c>
    </row>
    <row r="956" spans="1:3" s="71" customFormat="1" ht="55" customHeight="1" x14ac:dyDescent="0.15">
      <c r="A956" s="69" t="s">
        <v>1853</v>
      </c>
      <c r="B956" s="70"/>
      <c r="C956" s="72" t="str">
        <f>IFERROR(VLOOKUP(VENTAS4[[#This Row],[Code]],STOCK[],5,FALSE),"-")</f>
        <v>Gafas de Sol Retro Negro</v>
      </c>
    </row>
    <row r="957" spans="1:3" s="71" customFormat="1" ht="55" customHeight="1" x14ac:dyDescent="0.15">
      <c r="A957" s="69" t="s">
        <v>1854</v>
      </c>
      <c r="B957" s="70"/>
      <c r="C957" s="72" t="str">
        <f>IFERROR(VLOOKUP(VENTAS4[[#This Row],[Code]],STOCK[],5,FALSE),"-")</f>
        <v>Vestido Fresco Verano</v>
      </c>
    </row>
    <row r="958" spans="1:3" s="71" customFormat="1" ht="55" customHeight="1" x14ac:dyDescent="0.15">
      <c r="A958" s="69" t="s">
        <v>1884</v>
      </c>
      <c r="B958" s="70"/>
      <c r="C958" s="72" t="str">
        <f>IFERROR(VLOOKUP(VENTAS4[[#This Row],[Code]],STOCK[],5,FALSE),"-")</f>
        <v>Vestido Fresco Verano</v>
      </c>
    </row>
    <row r="959" spans="1:3" s="71" customFormat="1" ht="55" customHeight="1" x14ac:dyDescent="0.15">
      <c r="A959" s="69" t="s">
        <v>1897</v>
      </c>
      <c r="B959" s="70"/>
      <c r="C959" s="72" t="str">
        <f>IFERROR(VLOOKUP(VENTAS4[[#This Row],[Code]],STOCK[],5,FALSE),"-")</f>
        <v>Vestido Fresco Verano</v>
      </c>
    </row>
    <row r="960" spans="1:3" s="71" customFormat="1" ht="55" customHeight="1" x14ac:dyDescent="0.15">
      <c r="A960" s="69" t="s">
        <v>1890</v>
      </c>
      <c r="B960" s="70"/>
      <c r="C960" s="72" t="str">
        <f>IFERROR(VLOOKUP(VENTAS4[[#This Row],[Code]],STOCK[],5,FALSE),"-")</f>
        <v>Sujetador Invisible Suave sin tirantes</v>
      </c>
    </row>
    <row r="961" spans="1:3" s="71" customFormat="1" ht="55" customHeight="1" x14ac:dyDescent="0.15">
      <c r="A961" s="69" t="s">
        <v>1891</v>
      </c>
      <c r="B961" s="70"/>
      <c r="C961" s="72" t="str">
        <f>IFERROR(VLOOKUP(VENTAS4[[#This Row],[Code]],STOCK[],5,FALSE),"-")</f>
        <v>Sujetador Invisible Suave sin tirantes</v>
      </c>
    </row>
    <row r="962" spans="1:3" s="71" customFormat="1" ht="55" customHeight="1" x14ac:dyDescent="0.15">
      <c r="A962" s="69" t="s">
        <v>1855</v>
      </c>
      <c r="B962" s="70"/>
      <c r="C962" s="72" t="str">
        <f>IFERROR(VLOOKUP(VENTAS4[[#This Row],[Code]],STOCK[],5,FALSE),"-")</f>
        <v>Sujetador Invisible Suave sin tirantes</v>
      </c>
    </row>
    <row r="963" spans="1:3" s="71" customFormat="1" ht="55" customHeight="1" x14ac:dyDescent="0.15">
      <c r="A963" s="69" t="s">
        <v>1856</v>
      </c>
      <c r="B963" s="70"/>
      <c r="C963" s="72" t="str">
        <f>IFERROR(VLOOKUP(VENTAS4[[#This Row],[Code]],STOCK[],5,FALSE),"-")</f>
        <v>Sujetador Invisible Suave sin tirantes</v>
      </c>
    </row>
    <row r="964" spans="1:3" s="71" customFormat="1" ht="55" customHeight="1" x14ac:dyDescent="0.15">
      <c r="A964" s="69" t="s">
        <v>1857</v>
      </c>
      <c r="B964" s="70"/>
      <c r="C964" s="72" t="str">
        <f>IFERROR(VLOOKUP(VENTAS4[[#This Row],[Code]],STOCK[],5,FALSE),"-")</f>
        <v>Sujetador suave de encaje y satén</v>
      </c>
    </row>
    <row r="965" spans="1:3" s="71" customFormat="1" ht="55" customHeight="1" x14ac:dyDescent="0.15">
      <c r="A965" s="69" t="s">
        <v>1858</v>
      </c>
      <c r="B965" s="70"/>
      <c r="C965" s="72" t="str">
        <f>IFERROR(VLOOKUP(VENTAS4[[#This Row],[Code]],STOCK[],5,FALSE),"-")</f>
        <v xml:space="preserve">Sujetador suave de encaje y satén </v>
      </c>
    </row>
    <row r="966" spans="1:3" s="71" customFormat="1" ht="55" customHeight="1" x14ac:dyDescent="0.15">
      <c r="A966" s="69" t="s">
        <v>1859</v>
      </c>
      <c r="B966" s="70"/>
      <c r="C966" s="72" t="str">
        <f>IFERROR(VLOOKUP(VENTAS4[[#This Row],[Code]],STOCK[],5,FALSE),"-")</f>
        <v>Sujetador suave de encaje y satén</v>
      </c>
    </row>
    <row r="967" spans="1:3" s="71" customFormat="1" ht="55" customHeight="1" x14ac:dyDescent="0.15">
      <c r="A967" s="69" t="s">
        <v>1860</v>
      </c>
      <c r="B967" s="70"/>
      <c r="C967" s="72" t="str">
        <f>IFERROR(VLOOKUP(VENTAS4[[#This Row],[Code]],STOCK[],5,FALSE),"-")</f>
        <v>Zapatillas blanco casual</v>
      </c>
    </row>
    <row r="968" spans="1:3" s="71" customFormat="1" ht="55" customHeight="1" x14ac:dyDescent="0.15">
      <c r="A968" s="69" t="s">
        <v>1861</v>
      </c>
      <c r="B968" s="70"/>
      <c r="C968" s="72" t="str">
        <f>IFERROR(VLOOKUP(VENTAS4[[#This Row],[Code]],STOCK[],5,FALSE),"-")</f>
        <v>Vestido a Media Pierna Elegante y Versátil</v>
      </c>
    </row>
    <row r="969" spans="1:3" s="71" customFormat="1" ht="55" customHeight="1" x14ac:dyDescent="0.15">
      <c r="A969" s="69" t="s">
        <v>1962</v>
      </c>
      <c r="B969" s="70"/>
      <c r="C969" s="72" t="str">
        <f>IFERROR(VLOOKUP(VENTAS4[[#This Row],[Code]],STOCK[],5,FALSE),"-")</f>
        <v>Pantalón corto blanco de rayas</v>
      </c>
    </row>
    <row r="970" spans="1:3" s="71" customFormat="1" ht="55" customHeight="1" x14ac:dyDescent="0.15">
      <c r="A970" s="69" t="s">
        <v>1963</v>
      </c>
      <c r="B970" s="70"/>
      <c r="C970" s="72" t="str">
        <f>IFERROR(VLOOKUP(VENTAS4[[#This Row],[Code]],STOCK[],5,FALSE),"-")</f>
        <v>Vestido Chaleco con botones</v>
      </c>
    </row>
    <row r="971" spans="1:3" s="71" customFormat="1" ht="55" customHeight="1" x14ac:dyDescent="0.15">
      <c r="A971" s="69" t="s">
        <v>1964</v>
      </c>
      <c r="B971" s="70"/>
      <c r="C971" s="72" t="str">
        <f>IFERROR(VLOOKUP(VENTAS4[[#This Row],[Code]],STOCK[],5,FALSE),"-")</f>
        <v>Vestido verde Overall (Nuevo)</v>
      </c>
    </row>
    <row r="972" spans="1:3" s="71" customFormat="1" ht="55" customHeight="1" x14ac:dyDescent="0.15">
      <c r="A972" s="69" t="s">
        <v>1965</v>
      </c>
      <c r="B972" s="70"/>
      <c r="C972" s="72" t="str">
        <f>IFERROR(VLOOKUP(VENTAS4[[#This Row],[Code]],STOCK[],5,FALSE),"-")</f>
        <v xml:space="preserve">Falda con fajín </v>
      </c>
    </row>
    <row r="973" spans="1:3" s="71" customFormat="1" ht="55" customHeight="1" x14ac:dyDescent="0.15">
      <c r="A973" s="69" t="s">
        <v>1966</v>
      </c>
      <c r="B973" s="70"/>
      <c r="C973" s="72" t="str">
        <f>IFERROR(VLOOKUP(VENTAS4[[#This Row],[Code]],STOCK[],5,FALSE),"-")</f>
        <v>Blusa de puntos</v>
      </c>
    </row>
    <row r="974" spans="1:3" s="71" customFormat="1" ht="55" customHeight="1" x14ac:dyDescent="0.15">
      <c r="A974" s="69" t="s">
        <v>1967</v>
      </c>
      <c r="B974" s="70"/>
      <c r="C974" s="72" t="str">
        <f>IFERROR(VLOOKUP(VENTAS4[[#This Row],[Code]],STOCK[],5,FALSE),"-")</f>
        <v>Vestido de una manga en vuelo (Nuevo)</v>
      </c>
    </row>
    <row r="975" spans="1:3" s="71" customFormat="1" ht="55" customHeight="1" x14ac:dyDescent="0.15">
      <c r="A975" s="69" t="s">
        <v>1968</v>
      </c>
      <c r="B975" s="70"/>
      <c r="C975" s="72" t="str">
        <f>IFERROR(VLOOKUP(VENTAS4[[#This Row],[Code]],STOCK[],5,FALSE),"-")</f>
        <v xml:space="preserve">Vestido chino de satín </v>
      </c>
    </row>
    <row r="976" spans="1:3" s="71" customFormat="1" ht="55" customHeight="1" x14ac:dyDescent="0.15">
      <c r="A976" s="69" t="s">
        <v>1969</v>
      </c>
      <c r="B976" s="70"/>
      <c r="C976" s="72" t="str">
        <f>IFERROR(VLOOKUP(VENTAS4[[#This Row],[Code]],STOCK[],5,FALSE),"-")</f>
        <v>Body strapless (Nuevo)</v>
      </c>
    </row>
    <row r="977" spans="1:3" s="71" customFormat="1" ht="55" customHeight="1" x14ac:dyDescent="0.15">
      <c r="A977" s="69" t="s">
        <v>1970</v>
      </c>
      <c r="B977" s="70"/>
      <c r="C977" s="72" t="str">
        <f>IFERROR(VLOOKUP(VENTAS4[[#This Row],[Code]],STOCK[],5,FALSE),"-")</f>
        <v>Short de talle bajo</v>
      </c>
    </row>
    <row r="978" spans="1:3" s="71" customFormat="1" ht="55" customHeight="1" x14ac:dyDescent="0.15">
      <c r="A978" s="69" t="s">
        <v>1971</v>
      </c>
      <c r="B978" s="70"/>
      <c r="C978" s="72" t="str">
        <f>IFERROR(VLOOKUP(VENTAS4[[#This Row],[Code]],STOCK[],5,FALSE),"-")</f>
        <v>Vestido rojo a media pierna con cinturón</v>
      </c>
    </row>
    <row r="979" spans="1:3" s="71" customFormat="1" ht="55" customHeight="1" x14ac:dyDescent="0.15">
      <c r="A979" s="69" t="s">
        <v>1972</v>
      </c>
      <c r="B979" s="70"/>
      <c r="C979" s="72" t="str">
        <f>IFERROR(VLOOKUP(VENTAS4[[#This Row],[Code]],STOCK[],5,FALSE),"-")</f>
        <v>Bermuda denim curvy</v>
      </c>
    </row>
    <row r="980" spans="1:3" s="71" customFormat="1" ht="55" customHeight="1" x14ac:dyDescent="0.15">
      <c r="A980" s="69" t="s">
        <v>1973</v>
      </c>
      <c r="B980" s="70"/>
      <c r="C980" s="72" t="str">
        <f>IFERROR(VLOOKUP(VENTAS4[[#This Row],[Code]],STOCK[],5,FALSE),"-")</f>
        <v>Solera de manga corta</v>
      </c>
    </row>
    <row r="981" spans="1:3" s="71" customFormat="1" ht="55" customHeight="1" x14ac:dyDescent="0.15">
      <c r="A981" s="69" t="s">
        <v>1974</v>
      </c>
      <c r="B981" s="70"/>
      <c r="C981" s="72" t="str">
        <f>IFERROR(VLOOKUP(VENTAS4[[#This Row],[Code]],STOCK[],5,FALSE),"-")</f>
        <v>Vestido mangas de vuelo</v>
      </c>
    </row>
    <row r="982" spans="1:3" s="71" customFormat="1" ht="55" customHeight="1" x14ac:dyDescent="0.15">
      <c r="A982" s="69" t="s">
        <v>1975</v>
      </c>
      <c r="B982" s="70"/>
      <c r="C982" s="72" t="str">
        <f>IFERROR(VLOOKUP(VENTAS4[[#This Row],[Code]],STOCK[],5,FALSE),"-")</f>
        <v>Mono Camisero de rayas (Nuevo)</v>
      </c>
    </row>
    <row r="983" spans="1:3" s="71" customFormat="1" ht="55" customHeight="1" x14ac:dyDescent="0.15">
      <c r="A983" s="69" t="s">
        <v>1976</v>
      </c>
      <c r="B983" s="70"/>
      <c r="C983" s="72" t="str">
        <f>IFERROR(VLOOKUP(VENTAS4[[#This Row],[Code]],STOCK[],5,FALSE),"-")</f>
        <v>Falda Lentejuelas (Nuevo)</v>
      </c>
    </row>
    <row r="984" spans="1:3" s="71" customFormat="1" ht="55" customHeight="1" x14ac:dyDescent="0.15">
      <c r="A984" s="69" t="s">
        <v>1977</v>
      </c>
      <c r="B984" s="70"/>
      <c r="C984" s="72" t="str">
        <f>IFERROR(VLOOKUP(VENTAS4[[#This Row],[Code]],STOCK[],5,FALSE),"-")</f>
        <v>Bermuda denim SHEIN</v>
      </c>
    </row>
    <row r="985" spans="1:3" s="71" customFormat="1" ht="55" customHeight="1" x14ac:dyDescent="0.15">
      <c r="A985" s="69" t="s">
        <v>1978</v>
      </c>
      <c r="B985" s="70"/>
      <c r="C985" s="72" t="str">
        <f>IFERROR(VLOOKUP(VENTAS4[[#This Row],[Code]],STOCK[],5,FALSE),"-")</f>
        <v>Bermuda denim H&amp;M</v>
      </c>
    </row>
    <row r="986" spans="1:3" s="71" customFormat="1" ht="55" customHeight="1" x14ac:dyDescent="0.15">
      <c r="A986" s="69" t="s">
        <v>1979</v>
      </c>
      <c r="B986" s="70"/>
      <c r="C986" s="72" t="str">
        <f>IFERROR(VLOOKUP(VENTAS4[[#This Row],[Code]],STOCK[],5,FALSE),"-")</f>
        <v>Short estampado</v>
      </c>
    </row>
    <row r="987" spans="1:3" s="71" customFormat="1" ht="55" customHeight="1" x14ac:dyDescent="0.15">
      <c r="A987" s="69" t="s">
        <v>1980</v>
      </c>
      <c r="B987" s="70"/>
      <c r="C987" s="72" t="str">
        <f>IFERROR(VLOOKUP(VENTAS4[[#This Row],[Code]],STOCK[],5,FALSE),"-")</f>
        <v>Blusa de picos (Nuevo)</v>
      </c>
    </row>
    <row r="988" spans="1:3" s="71" customFormat="1" ht="55" customHeight="1" x14ac:dyDescent="0.15">
      <c r="A988" s="69" t="s">
        <v>1981</v>
      </c>
      <c r="B988" s="70"/>
      <c r="C988" s="72" t="str">
        <f>IFERROR(VLOOKUP(VENTAS4[[#This Row],[Code]],STOCK[],5,FALSE),"-")</f>
        <v>Blusa manga 3/4</v>
      </c>
    </row>
    <row r="989" spans="1:3" s="71" customFormat="1" ht="55" customHeight="1" x14ac:dyDescent="0.15">
      <c r="A989" s="69" t="s">
        <v>1982</v>
      </c>
      <c r="B989" s="70"/>
      <c r="C989" s="72" t="str">
        <f>IFERROR(VLOOKUP(VENTAS4[[#This Row],[Code]],STOCK[],5,FALSE),"-")</f>
        <v>Pantalón corto estampado (Nuevo)</v>
      </c>
    </row>
    <row r="990" spans="1:3" s="71" customFormat="1" ht="55" customHeight="1" x14ac:dyDescent="0.15">
      <c r="A990" s="69" t="s">
        <v>1983</v>
      </c>
      <c r="B990" s="70"/>
      <c r="C990" s="72" t="str">
        <f>IFERROR(VLOOKUP(VENTAS4[[#This Row],[Code]],STOCK[],5,FALSE),"-")</f>
        <v>Blusa corta de espalda escotada</v>
      </c>
    </row>
    <row r="991" spans="1:3" s="71" customFormat="1" ht="55" customHeight="1" x14ac:dyDescent="0.15">
      <c r="A991" s="69" t="s">
        <v>1984</v>
      </c>
      <c r="B991" s="70"/>
      <c r="C991" s="72" t="str">
        <f>IFERROR(VLOOKUP(VENTAS4[[#This Row],[Code]],STOCK[],5,FALSE),"-")</f>
        <v>Falda ajustada de zíper</v>
      </c>
    </row>
    <row r="992" spans="1:3" s="71" customFormat="1" ht="55" customHeight="1" x14ac:dyDescent="0.15">
      <c r="A992" s="69" t="s">
        <v>1989</v>
      </c>
      <c r="B992" s="70"/>
      <c r="C992" s="72" t="str">
        <f>IFERROR(VLOOKUP(VENTAS4[[#This Row],[Code]],STOCK[],5,FALSE),"-")</f>
        <v>Jogger afelpado de talle alto (Nuevo)</v>
      </c>
    </row>
    <row r="993" spans="1:3" s="71" customFormat="1" ht="55" customHeight="1" x14ac:dyDescent="0.15">
      <c r="A993" s="69" t="s">
        <v>1990</v>
      </c>
      <c r="B993" s="70"/>
      <c r="C993" s="72" t="str">
        <f>IFERROR(VLOOKUP(VENTAS4[[#This Row],[Code]],STOCK[],5,FALSE),"-")</f>
        <v xml:space="preserve">Jogger afelpado de talle alto </v>
      </c>
    </row>
    <row r="994" spans="1:3" s="71" customFormat="1" ht="55" customHeight="1" x14ac:dyDescent="0.15">
      <c r="A994" s="69" t="s">
        <v>1991</v>
      </c>
      <c r="B994" s="70"/>
      <c r="C994" s="72" t="str">
        <f>IFERROR(VLOOKUP(VENTAS4[[#This Row],[Code]],STOCK[],5,FALSE),"-")</f>
        <v>Jogger afelpado de talle alto (Nuevo)</v>
      </c>
    </row>
    <row r="995" spans="1:3" s="71" customFormat="1" ht="55" customHeight="1" x14ac:dyDescent="0.15">
      <c r="A995" s="69" t="s">
        <v>1995</v>
      </c>
      <c r="B995" s="70"/>
      <c r="C995" s="72" t="str">
        <f>IFERROR(VLOOKUP(VENTAS4[[#This Row],[Code]],STOCK[],5,FALSE),"-")</f>
        <v>Blusa bajo con bordados</v>
      </c>
    </row>
    <row r="996" spans="1:3" s="71" customFormat="1" ht="55" customHeight="1" x14ac:dyDescent="0.15">
      <c r="A996" s="69" t="s">
        <v>1996</v>
      </c>
      <c r="B996" s="70"/>
      <c r="C996" s="72" t="str">
        <f>IFERROR(VLOOKUP(VENTAS4[[#This Row],[Code]],STOCK[],5,FALSE),"-")</f>
        <v>Blusa de bolas cuello con lazo</v>
      </c>
    </row>
    <row r="997" spans="1:3" s="71" customFormat="1" ht="55" customHeight="1" x14ac:dyDescent="0.15">
      <c r="A997" s="69" t="s">
        <v>1997</v>
      </c>
      <c r="B997" s="70"/>
      <c r="C997" s="72" t="str">
        <f>IFERROR(VLOOKUP(VENTAS4[[#This Row],[Code]],STOCK[],5,FALSE),"-")</f>
        <v>Blusa corta de manga 3/4</v>
      </c>
    </row>
    <row r="998" spans="1:3" s="71" customFormat="1" ht="55" customHeight="1" x14ac:dyDescent="0.15">
      <c r="A998" s="69" t="s">
        <v>1998</v>
      </c>
      <c r="B998" s="70"/>
      <c r="C998" s="72" t="str">
        <f>IFERROR(VLOOKUP(VENTAS4[[#This Row],[Code]],STOCK[],5,FALSE),"-")</f>
        <v>Blusa bordada de cuello healter</v>
      </c>
    </row>
    <row r="999" spans="1:3" s="71" customFormat="1" ht="55" customHeight="1" x14ac:dyDescent="0.15">
      <c r="A999" s="69" t="s">
        <v>1999</v>
      </c>
      <c r="B999" s="70"/>
      <c r="C999" s="72" t="str">
        <f>IFERROR(VLOOKUP(VENTAS4[[#This Row],[Code]],STOCK[],5,FALSE),"-")</f>
        <v xml:space="preserve">Blusa de manga corta </v>
      </c>
    </row>
    <row r="1000" spans="1:3" s="71" customFormat="1" ht="55" customHeight="1" x14ac:dyDescent="0.15">
      <c r="A1000" s="69" t="s">
        <v>2000</v>
      </c>
      <c r="B1000" s="70"/>
      <c r="C1000" s="72" t="str">
        <f>IFERROR(VLOOKUP(VENTAS4[[#This Row],[Code]],STOCK[],5,FALSE),"-")</f>
        <v>Blusa estampada geométrica</v>
      </c>
    </row>
    <row r="1001" spans="1:3" s="71" customFormat="1" ht="55" customHeight="1" x14ac:dyDescent="0.15">
      <c r="A1001" s="69" t="s">
        <v>2001</v>
      </c>
      <c r="B1001" s="70"/>
      <c r="C1001" s="72" t="str">
        <f>IFERROR(VLOOKUP(VENTAS4[[#This Row],[Code]],STOCK[],5,FALSE),"-")</f>
        <v>Blusa floreada con bajo bordado</v>
      </c>
    </row>
    <row r="1002" spans="1:3" s="71" customFormat="1" ht="55" customHeight="1" x14ac:dyDescent="0.15">
      <c r="A1002" s="69" t="s">
        <v>2013</v>
      </c>
      <c r="B1002" s="70"/>
      <c r="C1002" s="72" t="str">
        <f>IFERROR(VLOOKUP(VENTAS4[[#This Row],[Code]],STOCK[],5,FALSE),"-")</f>
        <v>Blusa naranja abombada</v>
      </c>
    </row>
    <row r="1003" spans="1:3" s="71" customFormat="1" ht="55" customHeight="1" x14ac:dyDescent="0.15">
      <c r="A1003" s="69" t="s">
        <v>2014</v>
      </c>
      <c r="B1003" s="70"/>
      <c r="C1003" s="72" t="str">
        <f>IFERROR(VLOOKUP(VENTAS4[[#This Row],[Code]],STOCK[],5,FALSE),"-")</f>
        <v>Blusa blanca mangas en contraste</v>
      </c>
    </row>
    <row r="1004" spans="1:3" s="71" customFormat="1" ht="55" customHeight="1" x14ac:dyDescent="0.15">
      <c r="A1004" s="69" t="s">
        <v>2015</v>
      </c>
      <c r="B1004" s="70"/>
      <c r="C1004" s="72" t="str">
        <f>IFERROR(VLOOKUP(VENTAS4[[#This Row],[Code]],STOCK[],5,FALSE),"-")</f>
        <v>Blusa negra mangas de vuelo</v>
      </c>
    </row>
    <row r="1005" spans="1:3" s="71" customFormat="1" ht="55" customHeight="1" x14ac:dyDescent="0.15">
      <c r="A1005" s="69" t="s">
        <v>2019</v>
      </c>
      <c r="B1005" s="70"/>
      <c r="C1005" s="72" t="str">
        <f>IFERROR(VLOOKUP(VENTAS4[[#This Row],[Code]],STOCK[],5,FALSE),"-")</f>
        <v>Conjunto Playera y short bikers (devolución)</v>
      </c>
    </row>
    <row r="1006" spans="1:3" s="71" customFormat="1" ht="55" customHeight="1" x14ac:dyDescent="0.15">
      <c r="A1006" s="69" t="s">
        <v>2021</v>
      </c>
      <c r="B1006" s="70"/>
      <c r="C1006" s="72" t="str">
        <f>IFERROR(VLOOKUP(VENTAS4[[#This Row],[Code]],STOCK[],5,FALSE),"-")</f>
        <v>Pantalón Blanco de pierna ancha</v>
      </c>
    </row>
    <row r="1007" spans="1:3" s="71" customFormat="1" ht="55" customHeight="1" x14ac:dyDescent="0.15">
      <c r="A1007" s="69" t="s">
        <v>2024</v>
      </c>
      <c r="B1007" s="70"/>
      <c r="C1007" s="72" t="str">
        <f>IFERROR(VLOOKUP(VENTAS4[[#This Row],[Code]],STOCK[],5,FALSE),"-")</f>
        <v xml:space="preserve"> Short de media pierna</v>
      </c>
    </row>
    <row r="1008" spans="1:3" s="71" customFormat="1" ht="55" customHeight="1" x14ac:dyDescent="0.15">
      <c r="A1008" s="69" t="s">
        <v>2034</v>
      </c>
      <c r="B1008" s="70"/>
      <c r="C1008" s="72" t="str">
        <f>IFERROR(VLOOKUP(VENTAS4[[#This Row],[Code]],STOCK[],5,FALSE),"-")</f>
        <v>Jean Skinny costura en contraste</v>
      </c>
    </row>
    <row r="1009" spans="1:3" s="71" customFormat="1" ht="55" customHeight="1" x14ac:dyDescent="0.15">
      <c r="A1009" s="69" t="s">
        <v>2035</v>
      </c>
      <c r="B1009" s="70"/>
      <c r="C1009" s="72" t="str">
        <f>IFERROR(VLOOKUP(VENTAS4[[#This Row],[Code]],STOCK[],5,FALSE),"-")</f>
        <v>Jean Skinny floreado</v>
      </c>
    </row>
    <row r="1010" spans="1:3" s="71" customFormat="1" ht="55" customHeight="1" x14ac:dyDescent="0.15">
      <c r="A1010" s="69" t="s">
        <v>2036</v>
      </c>
      <c r="B1010" s="70"/>
      <c r="C1010" s="72" t="str">
        <f>IFERROR(VLOOKUP(VENTAS4[[#This Row],[Code]],STOCK[],5,FALSE),"-")</f>
        <v>Jean corte mom de remaches finos</v>
      </c>
    </row>
    <row r="1011" spans="1:3" s="71" customFormat="1" ht="55" customHeight="1" x14ac:dyDescent="0.15">
      <c r="A1011" s="69" t="s">
        <v>2037</v>
      </c>
      <c r="B1011" s="70"/>
      <c r="C1011" s="72" t="str">
        <f>IFERROR(VLOOKUP(VENTAS4[[#This Row],[Code]],STOCK[],5,FALSE),"-")</f>
        <v xml:space="preserve">Jean con doblez estampado </v>
      </c>
    </row>
    <row r="1012" spans="1:3" s="71" customFormat="1" ht="55" customHeight="1" x14ac:dyDescent="0.15">
      <c r="A1012" s="69" t="s">
        <v>2038</v>
      </c>
      <c r="B1012" s="70"/>
      <c r="C1012" s="72" t="str">
        <f>IFERROR(VLOOKUP(VENTAS4[[#This Row],[Code]],STOCK[],5,FALSE),"-")</f>
        <v xml:space="preserve">Jean skinny de corte bajo </v>
      </c>
    </row>
    <row r="1013" spans="1:3" s="71" customFormat="1" ht="55" customHeight="1" x14ac:dyDescent="0.15">
      <c r="A1013" s="69" t="s">
        <v>2039</v>
      </c>
      <c r="B1013" s="70"/>
      <c r="C1013" s="72" t="str">
        <f>IFERROR(VLOOKUP(VENTAS4[[#This Row],[Code]],STOCK[],5,FALSE),"-")</f>
        <v>Jean Oscuro desteñido</v>
      </c>
    </row>
    <row r="1014" spans="1:3" s="71" customFormat="1" ht="55" customHeight="1" x14ac:dyDescent="0.15">
      <c r="A1014" s="69" t="s">
        <v>1985</v>
      </c>
      <c r="B1014" s="70"/>
      <c r="C1014" s="72" t="str">
        <f>IFERROR(VLOOKUP(VENTAS4[[#This Row],[Code]],STOCK[],5,FALSE),"-")</f>
        <v>Jean corte ancho de bajo descosido</v>
      </c>
    </row>
    <row r="1015" spans="1:3" s="71" customFormat="1" ht="55" customHeight="1" x14ac:dyDescent="0.15">
      <c r="A1015" s="69" t="s">
        <v>1986</v>
      </c>
      <c r="B1015" s="70"/>
      <c r="C1015" s="72" t="str">
        <f>IFERROR(VLOOKUP(VENTAS4[[#This Row],[Code]],STOCK[],5,FALSE),"-")</f>
        <v xml:space="preserve">Jean skinny corto </v>
      </c>
    </row>
    <row r="1016" spans="1:3" s="71" customFormat="1" ht="55" customHeight="1" x14ac:dyDescent="0.15">
      <c r="A1016" s="69" t="s">
        <v>1987</v>
      </c>
      <c r="B1016" s="70"/>
      <c r="C1016" s="72" t="str">
        <f>IFERROR(VLOOKUP(VENTAS4[[#This Row],[Code]],STOCK[],5,FALSE),"-")</f>
        <v>Falda de vuelos con zíper</v>
      </c>
    </row>
    <row r="1017" spans="1:3" s="71" customFormat="1" ht="55" customHeight="1" x14ac:dyDescent="0.15">
      <c r="A1017" s="69" t="s">
        <v>2052</v>
      </c>
      <c r="B1017" s="70"/>
      <c r="C1017" s="72" t="str">
        <f>IFERROR(VLOOKUP(VENTAS4[[#This Row],[Code]],STOCK[],5,FALSE),"-")</f>
        <v>Botín de punta cuadrada y zíper</v>
      </c>
    </row>
    <row r="1018" spans="1:3" s="71" customFormat="1" ht="55" customHeight="1" x14ac:dyDescent="0.15">
      <c r="A1018" s="69" t="s">
        <v>2054</v>
      </c>
      <c r="B1018" s="70"/>
      <c r="C1018" s="72" t="str">
        <f>IFERROR(VLOOKUP(VENTAS4[[#This Row],[Code]],STOCK[],5,FALSE),"-")</f>
        <v>Blusa estampada de Lunares</v>
      </c>
    </row>
    <row r="1019" spans="1:3" s="71" customFormat="1" ht="55" customHeight="1" x14ac:dyDescent="0.15">
      <c r="A1019" s="69" t="s">
        <v>2066</v>
      </c>
      <c r="B1019" s="70"/>
      <c r="C1019" s="72" t="str">
        <f>IFERROR(VLOOKUP(VENTAS4[[#This Row],[Code]],STOCK[],5,FALSE),"-")</f>
        <v>Top rosa acanalado</v>
      </c>
    </row>
    <row r="1020" spans="1:3" s="71" customFormat="1" ht="55" customHeight="1" x14ac:dyDescent="0.15">
      <c r="A1020" s="69" t="s">
        <v>2069</v>
      </c>
      <c r="B1020" s="70" t="s">
        <v>2163</v>
      </c>
      <c r="C1020" s="72" t="str">
        <f>IFERROR(VLOOKUP(VENTAS4[[#This Row],[Code]],STOCK[],5,FALSE),"-")</f>
        <v>Body traslúcido floreado</v>
      </c>
    </row>
    <row r="1021" spans="1:3" s="71" customFormat="1" ht="55" customHeight="1" x14ac:dyDescent="0.15">
      <c r="A1021" s="69" t="s">
        <v>2071</v>
      </c>
      <c r="B1021" s="70"/>
      <c r="C1021" s="72" t="str">
        <f>IFERROR(VLOOKUP(VENTAS4[[#This Row],[Code]],STOCK[],5,FALSE),"-")</f>
        <v>Corset de Encaje negro</v>
      </c>
    </row>
    <row r="1022" spans="1:3" s="71" customFormat="1" ht="55" customHeight="1" x14ac:dyDescent="0.15">
      <c r="A1022" s="69" t="s">
        <v>2072</v>
      </c>
      <c r="B1022" s="70"/>
      <c r="C1022" s="72" t="str">
        <f>IFERROR(VLOOKUP(VENTAS4[[#This Row],[Code]],STOCK[],5,FALSE),"-")</f>
        <v>Corset de Encaje negro</v>
      </c>
    </row>
    <row r="1023" spans="1:3" s="71" customFormat="1" ht="55" customHeight="1" x14ac:dyDescent="0.15">
      <c r="A1023" s="69" t="s">
        <v>2107</v>
      </c>
      <c r="B1023" s="70"/>
      <c r="C1023" s="72" t="str">
        <f>IFERROR(VLOOKUP(VENTAS4[[#This Row],[Code]],STOCK[],5,FALSE),"-")</f>
        <v>Vestido acanalado de manga larga</v>
      </c>
    </row>
    <row r="1024" spans="1:3" s="71" customFormat="1" ht="55" customHeight="1" x14ac:dyDescent="0.15">
      <c r="A1024" s="69" t="s">
        <v>2160</v>
      </c>
      <c r="B1024" s="70" t="s">
        <v>2163</v>
      </c>
      <c r="C1024" s="72" t="str">
        <f>IFERROR(VLOOKUP(VENTAS4[[#This Row],[Code]],STOCK[],5,FALSE),"-")</f>
        <v>Vestido Ajustado estilo pullover</v>
      </c>
    </row>
    <row r="1025" spans="1:3" s="71" customFormat="1" ht="55" customHeight="1" x14ac:dyDescent="0.15">
      <c r="A1025" s="69" t="s">
        <v>1988</v>
      </c>
      <c r="B1025" s="70"/>
      <c r="C1025" s="72" t="str">
        <f>IFERROR(VLOOKUP(VENTAS4[[#This Row],[Code]],STOCK[],5,FALSE),"-")</f>
        <v>-</v>
      </c>
    </row>
    <row r="1026" spans="1:3" s="71" customFormat="1" ht="55" customHeight="1" x14ac:dyDescent="0.15">
      <c r="A1026" s="69" t="s">
        <v>2263</v>
      </c>
      <c r="B1026" s="70"/>
      <c r="C1026" s="72" t="str">
        <f>IFERROR(VLOOKUP(VENTAS4[[#This Row],[Code]],STOCK[],5,FALSE),"-")</f>
        <v>Sandalias de velcro</v>
      </c>
    </row>
    <row r="1027" spans="1:3" s="71" customFormat="1" ht="55" customHeight="1" x14ac:dyDescent="0.15">
      <c r="A1027" s="69" t="s">
        <v>1757</v>
      </c>
      <c r="B1027" s="70"/>
      <c r="C1027" s="72" t="str">
        <f>IFERROR(VLOOKUP(VENTAS4[[#This Row],[Code]],STOCK[],5,FALSE),"-")</f>
        <v>Sandalias flip de plataforma Rosadas Marca F21</v>
      </c>
    </row>
    <row r="1028" spans="1:3" s="71" customFormat="1" ht="55" customHeight="1" x14ac:dyDescent="0.15">
      <c r="A1028" s="69" t="s">
        <v>2381</v>
      </c>
      <c r="B1028" s="70"/>
      <c r="C1028" s="72" t="str">
        <f>IFERROR(VLOOKUP(VENTAS4[[#This Row],[Code]],STOCK[],5,FALSE),"-")</f>
        <v>Fashion TOTE bag tamaño de gran capacidad</v>
      </c>
    </row>
    <row r="1029" spans="1:3" s="71" customFormat="1" ht="55" customHeight="1" x14ac:dyDescent="0.15">
      <c r="A1029" s="69" t="s">
        <v>2382</v>
      </c>
      <c r="B1029" s="70"/>
      <c r="C1029" s="72" t="str">
        <f>IFERROR(VLOOKUP(VENTAS4[[#This Row],[Code]],STOCK[],5,FALSE),"-")</f>
        <v xml:space="preserve">The Cat TOTE bag tamaño de Gran Capacidad </v>
      </c>
    </row>
    <row r="1030" spans="1:3" s="71" customFormat="1" ht="55" customHeight="1" x14ac:dyDescent="0.15">
      <c r="A1030" s="69" t="s">
        <v>2383</v>
      </c>
      <c r="B1030" s="70"/>
      <c r="C1030" s="72" t="str">
        <f>IFERROR(VLOOKUP(VENTAS4[[#This Row],[Code]],STOCK[],5,FALSE),"-")</f>
        <v>Flor TOTE fashion bag</v>
      </c>
    </row>
    <row r="1031" spans="1:3" s="71" customFormat="1" ht="55" customHeight="1" x14ac:dyDescent="0.15">
      <c r="A1031" s="69" t="s">
        <v>2384</v>
      </c>
      <c r="B1031" s="70"/>
      <c r="C1031" s="72" t="str">
        <f>IFERROR(VLOOKUP(VENTAS4[[#This Row],[Code]],STOCK[],5,FALSE),"-")</f>
        <v>Vestido Estampado floral de moda</v>
      </c>
    </row>
    <row r="1032" spans="1:3" s="71" customFormat="1" ht="55" customHeight="1" x14ac:dyDescent="0.15">
      <c r="A1032" s="69" t="s">
        <v>2385</v>
      </c>
      <c r="B1032" s="70"/>
      <c r="C1032" s="72" t="str">
        <f>IFERROR(VLOOKUP(VENTAS4[[#This Row],[Code]],STOCK[],5,FALSE),"-")</f>
        <v>Vestido Estampado floral de moda</v>
      </c>
    </row>
    <row r="1033" spans="1:3" s="71" customFormat="1" ht="55" customHeight="1" x14ac:dyDescent="0.15">
      <c r="A1033" s="69" t="s">
        <v>2386</v>
      </c>
      <c r="B1033" s="70"/>
      <c r="C1033" s="72" t="str">
        <f>IFERROR(VLOOKUP(VENTAS4[[#This Row],[Code]],STOCK[],5,FALSE),"-")</f>
        <v>Set de traje de baño elegante 2 piezas con adorno en forma de V</v>
      </c>
    </row>
    <row r="1034" spans="1:3" s="71" customFormat="1" ht="55" customHeight="1" x14ac:dyDescent="0.15">
      <c r="A1034" s="69" t="s">
        <v>2387</v>
      </c>
      <c r="B1034" s="70"/>
      <c r="C1034" s="72" t="str">
        <f>IFERROR(VLOOKUP(VENTAS4[[#This Row],[Code]],STOCK[],5,FALSE),"-")</f>
        <v>Set de traje de baño elegante 2 piezas con adorno en forma de V</v>
      </c>
    </row>
    <row r="1035" spans="1:3" s="71" customFormat="1" ht="55" customHeight="1" x14ac:dyDescent="0.15">
      <c r="A1035" s="69" t="s">
        <v>2388</v>
      </c>
      <c r="B1035" s="70"/>
      <c r="C1035" s="72" t="str">
        <f>IFERROR(VLOOKUP(VENTAS4[[#This Row],[Code]],STOCK[],5,FALSE),"-")</f>
        <v>Set de traje de baño 3 piezas Azul metalizado</v>
      </c>
    </row>
    <row r="1036" spans="1:3" s="71" customFormat="1" ht="55" customHeight="1" x14ac:dyDescent="0.15">
      <c r="A1036" s="69" t="s">
        <v>2389</v>
      </c>
      <c r="B1036" s="70"/>
      <c r="C1036" s="72" t="str">
        <f>IFERROR(VLOOKUP(VENTAS4[[#This Row],[Code]],STOCK[],5,FALSE),"-")</f>
        <v xml:space="preserve">Set Chic de conjunto de 2 piezas </v>
      </c>
    </row>
    <row r="1037" spans="1:3" s="71" customFormat="1" ht="55" customHeight="1" x14ac:dyDescent="0.15">
      <c r="A1037" s="69" t="s">
        <v>2578</v>
      </c>
      <c r="B1037" s="70"/>
      <c r="C1037" s="72" t="str">
        <f>IFERROR(VLOOKUP(VENTAS4[[#This Row],[Code]],STOCK[],5,FALSE),"-")</f>
        <v>Falda Bohemia de mezclilla de cintura alta con detalles de botón</v>
      </c>
    </row>
    <row r="1038" spans="1:3" s="71" customFormat="1" ht="55" customHeight="1" x14ac:dyDescent="0.15">
      <c r="A1038" s="69" t="s">
        <v>2390</v>
      </c>
      <c r="B1038" s="70"/>
      <c r="C1038" s="72" t="str">
        <f>IFERROR(VLOOKUP(VENTAS4[[#This Row],[Code]],STOCK[],5,FALSE),"-")</f>
        <v>Falda Bohemia de mezclilla de cintura alta con detalles de botón</v>
      </c>
    </row>
    <row r="1039" spans="1:3" s="71" customFormat="1" ht="55" customHeight="1" x14ac:dyDescent="0.15">
      <c r="A1039" s="69" t="s">
        <v>2391</v>
      </c>
      <c r="B1039" s="70"/>
      <c r="C1039" s="72" t="str">
        <f>IFERROR(VLOOKUP(VENTAS4[[#This Row],[Code]],STOCK[],5,FALSE),"-")</f>
        <v>Falda Bohemia de mezclilla de cintura alta con detalles de botón</v>
      </c>
    </row>
    <row r="1040" spans="1:3" s="71" customFormat="1" ht="55" customHeight="1" x14ac:dyDescent="0.15">
      <c r="A1040" s="69" t="s">
        <v>2392</v>
      </c>
      <c r="B1040" s="70"/>
      <c r="C1040" s="72" t="str">
        <f>IFERROR(VLOOKUP(VENTAS4[[#This Row],[Code]],STOCK[],5,FALSE),"-")</f>
        <v>Set de 3 piezas de bikini con estampado floral</v>
      </c>
    </row>
    <row r="1041" spans="1:3" s="71" customFormat="1" ht="55" customHeight="1" x14ac:dyDescent="0.15">
      <c r="A1041" s="69" t="s">
        <v>2393</v>
      </c>
      <c r="B1041" s="70"/>
      <c r="C1041" s="72" t="str">
        <f>IFERROR(VLOOKUP(VENTAS4[[#This Row],[Code]],STOCK[],5,FALSE),"-")</f>
        <v>Set de 3 piezas de bikini con estampado floral</v>
      </c>
    </row>
    <row r="1042" spans="1:3" s="71" customFormat="1" ht="55" customHeight="1" x14ac:dyDescent="0.15">
      <c r="A1042" s="69" t="s">
        <v>2394</v>
      </c>
      <c r="B1042" s="70"/>
      <c r="C1042" s="72" t="str">
        <f>IFERROR(VLOOKUP(VENTAS4[[#This Row],[Code]],STOCK[],5,FALSE),"-")</f>
        <v>Set de 3 piezas de bikini con estampado floral</v>
      </c>
    </row>
    <row r="1043" spans="1:3" s="71" customFormat="1" ht="55" customHeight="1" x14ac:dyDescent="0.15">
      <c r="A1043" s="69" t="s">
        <v>2395</v>
      </c>
      <c r="B1043" s="70"/>
      <c r="C1043" s="72" t="str">
        <f>IFERROR(VLOOKUP(VENTAS4[[#This Row],[Code]],STOCK[],5,FALSE),"-")</f>
        <v>Set de bikini 3 piezas estampado navy</v>
      </c>
    </row>
    <row r="1044" spans="1:3" s="71" customFormat="1" ht="55" customHeight="1" x14ac:dyDescent="0.15">
      <c r="A1044" s="69" t="s">
        <v>2396</v>
      </c>
      <c r="B1044" s="70"/>
      <c r="C1044" s="72" t="str">
        <f>IFERROR(VLOOKUP(VENTAS4[[#This Row],[Code]],STOCK[],5,FALSE),"-")</f>
        <v>Set de bikini estampado de flor de 3 piezas de cintura alta</v>
      </c>
    </row>
    <row r="1045" spans="1:3" s="71" customFormat="1" ht="55" customHeight="1" x14ac:dyDescent="0.15">
      <c r="A1045" s="69" t="s">
        <v>2397</v>
      </c>
      <c r="B1045" s="70"/>
      <c r="C1045" s="72" t="str">
        <f>IFERROR(VLOOKUP(VENTAS4[[#This Row],[Code]],STOCK[],5,FALSE),"-")</f>
        <v>Set de bikini estampado de flor de 3 piezas de cintura alta</v>
      </c>
    </row>
    <row r="1046" spans="1:3" s="71" customFormat="1" ht="55" customHeight="1" x14ac:dyDescent="0.15">
      <c r="A1046" s="69" t="s">
        <v>2398</v>
      </c>
      <c r="B1046" s="70"/>
      <c r="C1046" s="72" t="str">
        <f>IFERROR(VLOOKUP(VENTAS4[[#This Row],[Code]],STOCK[],5,FALSE),"-")</f>
        <v xml:space="preserve">Bañador en color sólido sexy-elegante </v>
      </c>
    </row>
    <row r="1047" spans="1:3" s="71" customFormat="1" ht="55" customHeight="1" x14ac:dyDescent="0.15">
      <c r="A1047" s="69" t="s">
        <v>2579</v>
      </c>
      <c r="B1047" s="70"/>
      <c r="C1047" s="72" t="str">
        <f>IFERROR(VLOOKUP(VENTAS4[[#This Row],[Code]],STOCK[],5,FALSE),"-")</f>
        <v xml:space="preserve">Bañador en color sólido sexy-elegante </v>
      </c>
    </row>
    <row r="1048" spans="1:3" s="71" customFormat="1" ht="55" customHeight="1" x14ac:dyDescent="0.15">
      <c r="A1048" s="69" t="s">
        <v>2399</v>
      </c>
      <c r="B1048" s="70"/>
      <c r="C1048" s="72" t="str">
        <f>IFERROR(VLOOKUP(VENTAS4[[#This Row],[Code]],STOCK[],5,FALSE),"-")</f>
        <v xml:space="preserve">Bañador en color sólido sexy-elegante </v>
      </c>
    </row>
    <row r="1049" spans="1:3" s="71" customFormat="1" ht="55" customHeight="1" x14ac:dyDescent="0.15">
      <c r="A1049" s="69" t="s">
        <v>2400</v>
      </c>
      <c r="B1049" s="70"/>
      <c r="C1049" s="72" t="str">
        <f>IFERROR(VLOOKUP(VENTAS4[[#This Row],[Code]],STOCK[],5,FALSE),"-")</f>
        <v>Bañador clásico cuello V</v>
      </c>
    </row>
    <row r="1050" spans="1:3" s="71" customFormat="1" ht="55" customHeight="1" x14ac:dyDescent="0.15">
      <c r="A1050" s="69" t="s">
        <v>2401</v>
      </c>
      <c r="B1050" s="70"/>
      <c r="C1050" s="72" t="str">
        <f>IFERROR(VLOOKUP(VENTAS4[[#This Row],[Code]],STOCK[],5,FALSE),"-")</f>
        <v>Bañador clásico cuello V</v>
      </c>
    </row>
    <row r="1051" spans="1:3" s="71" customFormat="1" ht="55" customHeight="1" x14ac:dyDescent="0.15">
      <c r="A1051" s="69" t="s">
        <v>2402</v>
      </c>
      <c r="B1051" s="70"/>
      <c r="C1051" s="72" t="str">
        <f>IFERROR(VLOOKUP(VENTAS4[[#This Row],[Code]],STOCK[],5,FALSE),"-")</f>
        <v>Bañador clásico cuello V</v>
      </c>
    </row>
    <row r="1052" spans="1:3" s="71" customFormat="1" ht="55" customHeight="1" x14ac:dyDescent="0.15">
      <c r="A1052" s="69" t="s">
        <v>2403</v>
      </c>
      <c r="B1052" s="70"/>
      <c r="C1052" s="72" t="str">
        <f>IFERROR(VLOOKUP(VENTAS4[[#This Row],[Code]],STOCK[],5,FALSE),"-")</f>
        <v>Set de bikini 2 piezas estampado de colores con adorno de aro</v>
      </c>
    </row>
    <row r="1053" spans="1:3" s="71" customFormat="1" ht="55" customHeight="1" x14ac:dyDescent="0.15">
      <c r="A1053" s="69" t="s">
        <v>2404</v>
      </c>
      <c r="B1053" s="70"/>
      <c r="C1053" s="72" t="str">
        <f>IFERROR(VLOOKUP(VENTAS4[[#This Row],[Code]],STOCK[],5,FALSE),"-")</f>
        <v>Bikini sexy de pierna alta en tendencia</v>
      </c>
    </row>
    <row r="1054" spans="1:3" s="71" customFormat="1" ht="55" customHeight="1" x14ac:dyDescent="0.15">
      <c r="A1054" s="69" t="s">
        <v>2405</v>
      </c>
      <c r="B1054" s="70"/>
      <c r="C1054" s="72" t="str">
        <f>IFERROR(VLOOKUP(VENTAS4[[#This Row],[Code]],STOCK[],5,FALSE),"-")</f>
        <v>Bikini sexy de pierna alta en tendencia</v>
      </c>
    </row>
    <row r="1055" spans="1:3" s="71" customFormat="1" ht="55" customHeight="1" x14ac:dyDescent="0.15">
      <c r="A1055" s="69" t="s">
        <v>2406</v>
      </c>
      <c r="B1055" s="70"/>
      <c r="C1055" s="72" t="str">
        <f>IFERROR(VLOOKUP(VENTAS4[[#This Row],[Code]],STOCK[],5,FALSE),"-")</f>
        <v>Bikini sexy de pierna alta en tendencia</v>
      </c>
    </row>
    <row r="1056" spans="1:3" s="71" customFormat="1" ht="55" customHeight="1" x14ac:dyDescent="0.15">
      <c r="A1056" s="69" t="s">
        <v>2407</v>
      </c>
      <c r="B1056" s="70"/>
      <c r="C1056" s="72" t="str">
        <f>IFERROR(VLOOKUP(VENTAS4[[#This Row],[Code]],STOCK[],5,FALSE),"-")</f>
        <v>Bikini sexy de pierna alta en tendencia</v>
      </c>
    </row>
    <row r="1057" spans="1:3" s="71" customFormat="1" ht="55" customHeight="1" x14ac:dyDescent="0.15">
      <c r="A1057" s="69" t="s">
        <v>2580</v>
      </c>
      <c r="B1057" s="70"/>
      <c r="C1057" s="72" t="str">
        <f>IFERROR(VLOOKUP(VENTAS4[[#This Row],[Code]],STOCK[],5,FALSE),"-")</f>
        <v>Conjunto Playero color verde 2 piezas</v>
      </c>
    </row>
    <row r="1058" spans="1:3" s="71" customFormat="1" ht="55" customHeight="1" x14ac:dyDescent="0.15">
      <c r="A1058" s="69" t="s">
        <v>2408</v>
      </c>
      <c r="B1058" s="70"/>
      <c r="C1058" s="72" t="str">
        <f>IFERROR(VLOOKUP(VENTAS4[[#This Row],[Code]],STOCK[],5,FALSE),"-")</f>
        <v>Conjunto Playero color verde 2 piezas</v>
      </c>
    </row>
    <row r="1059" spans="1:3" s="71" customFormat="1" ht="55" customHeight="1" x14ac:dyDescent="0.15">
      <c r="A1059" s="69" t="s">
        <v>2409</v>
      </c>
      <c r="B1059" s="70"/>
      <c r="C1059" s="72" t="str">
        <f>IFERROR(VLOOKUP(VENTAS4[[#This Row],[Code]],STOCK[],5,FALSE),"-")</f>
        <v>Set de traje de baño elegante 2 piezas con adorno en forma de V</v>
      </c>
    </row>
    <row r="1060" spans="1:3" s="71" customFormat="1" ht="55" customHeight="1" x14ac:dyDescent="0.15">
      <c r="A1060" s="69" t="s">
        <v>2410</v>
      </c>
      <c r="B1060" s="70"/>
      <c r="C1060" s="72" t="str">
        <f>IFERROR(VLOOKUP(VENTAS4[[#This Row],[Code]],STOCK[],5,FALSE),"-")</f>
        <v>Set de bikini floral con aro</v>
      </c>
    </row>
    <row r="1061" spans="1:3" s="71" customFormat="1" ht="55" customHeight="1" x14ac:dyDescent="0.15">
      <c r="A1061" s="69" t="s">
        <v>2411</v>
      </c>
      <c r="B1061" s="70"/>
      <c r="C1061" s="72" t="str">
        <f>IFERROR(VLOOKUP(VENTAS4[[#This Row],[Code]],STOCK[],5,FALSE),"-")</f>
        <v>Set de bikini floral con aro</v>
      </c>
    </row>
    <row r="1062" spans="1:3" s="71" customFormat="1" ht="55" customHeight="1" x14ac:dyDescent="0.15">
      <c r="A1062" s="69" t="s">
        <v>2412</v>
      </c>
      <c r="B1062" s="70"/>
      <c r="C1062" s="72" t="str">
        <f>IFERROR(VLOOKUP(VENTAS4[[#This Row],[Code]],STOCK[],5,FALSE),"-")</f>
        <v>Set de bikini floral con aro</v>
      </c>
    </row>
    <row r="1063" spans="1:3" s="71" customFormat="1" ht="55" customHeight="1" x14ac:dyDescent="0.15">
      <c r="A1063" s="69" t="s">
        <v>2413</v>
      </c>
      <c r="B1063" s="70"/>
      <c r="C1063" s="72" t="str">
        <f>IFERROR(VLOOKUP(VENTAS4[[#This Row],[Code]],STOCK[],5,FALSE),"-")</f>
        <v>Vestido Boho de cuello healter</v>
      </c>
    </row>
    <row r="1064" spans="1:3" s="71" customFormat="1" ht="55" customHeight="1" x14ac:dyDescent="0.15">
      <c r="A1064" s="69" t="s">
        <v>2414</v>
      </c>
      <c r="B1064" s="70"/>
      <c r="C1064" s="72" t="str">
        <f>IFERROR(VLOOKUP(VENTAS4[[#This Row],[Code]],STOCK[],5,FALSE),"-")</f>
        <v>Vestido floral verano con abertura</v>
      </c>
    </row>
    <row r="1065" spans="1:3" s="71" customFormat="1" ht="55" customHeight="1" x14ac:dyDescent="0.15">
      <c r="A1065" s="69" t="s">
        <v>2415</v>
      </c>
      <c r="B1065" s="70"/>
      <c r="C1065" s="72" t="str">
        <f>IFERROR(VLOOKUP(VENTAS4[[#This Row],[Code]],STOCK[],5,FALSE),"-")</f>
        <v xml:space="preserve">Bolso TOTE arcoíris trending </v>
      </c>
    </row>
    <row r="1066" spans="1:3" s="71" customFormat="1" ht="55" customHeight="1" x14ac:dyDescent="0.15">
      <c r="A1066" s="69" t="s">
        <v>2416</v>
      </c>
      <c r="B1066" s="70"/>
      <c r="C1066" s="72" t="str">
        <f>IFERROR(VLOOKUP(VENTAS4[[#This Row],[Code]],STOCK[],5,FALSE),"-")</f>
        <v>Vestido Resorte estampado bohemio</v>
      </c>
    </row>
    <row r="1067" spans="1:3" s="71" customFormat="1" ht="55" customHeight="1" x14ac:dyDescent="0.15">
      <c r="A1067" s="69" t="s">
        <v>2581</v>
      </c>
      <c r="B1067" s="70"/>
      <c r="C1067" s="72" t="str">
        <f>IFERROR(VLOOKUP(VENTAS4[[#This Row],[Code]],STOCK[],5,FALSE),"-")</f>
        <v>Bolso chic estilo verano</v>
      </c>
    </row>
    <row r="1068" spans="1:3" s="71" customFormat="1" ht="55" customHeight="1" x14ac:dyDescent="0.15">
      <c r="A1068" s="69" t="s">
        <v>2417</v>
      </c>
      <c r="B1068" s="70"/>
      <c r="C1068" s="78" t="s">
        <v>2695</v>
      </c>
    </row>
    <row r="1069" spans="1:3" s="71" customFormat="1" ht="55" customHeight="1" x14ac:dyDescent="0.15">
      <c r="A1069" s="69" t="s">
        <v>2418</v>
      </c>
      <c r="B1069" s="70"/>
      <c r="C1069" s="72" t="str">
        <f>IFERROR(VLOOKUP(VENTAS4[[#This Row],[Code]],STOCK[],5,FALSE),"-")</f>
        <v>Set de bikini con cobertor de playa</v>
      </c>
    </row>
    <row r="1070" spans="1:3" s="71" customFormat="1" ht="55" customHeight="1" x14ac:dyDescent="0.15">
      <c r="A1070" s="69" t="s">
        <v>2419</v>
      </c>
      <c r="B1070" s="70"/>
      <c r="C1070" s="72" t="str">
        <f>IFERROR(VLOOKUP(VENTAS4[[#This Row],[Code]],STOCK[],5,FALSE),"-")</f>
        <v>Vestido sexy cruzado de escote profundo</v>
      </c>
    </row>
    <row r="1071" spans="1:3" s="71" customFormat="1" ht="55" customHeight="1" x14ac:dyDescent="0.15">
      <c r="A1071" s="69" t="s">
        <v>2420</v>
      </c>
      <c r="B1071" s="70"/>
      <c r="C1071" s="72" t="str">
        <f>IFERROR(VLOOKUP(VENTAS4[[#This Row],[Code]],STOCK[],5,FALSE),"-")</f>
        <v>Estiloso sombrero de protección solar playero</v>
      </c>
    </row>
    <row r="1072" spans="1:3" s="71" customFormat="1" ht="55" customHeight="1" x14ac:dyDescent="0.15">
      <c r="A1072" s="69" t="s">
        <v>2421</v>
      </c>
      <c r="B1072" s="70"/>
      <c r="C1072" s="72" t="str">
        <f>IFERROR(VLOOKUP(VENTAS4[[#This Row],[Code]],STOCK[],5,FALSE),"-")</f>
        <v>Vestido negro espalda cruzada</v>
      </c>
    </row>
    <row r="1073" spans="1:3" s="71" customFormat="1" ht="55" customHeight="1" x14ac:dyDescent="0.15">
      <c r="A1073" s="69" t="s">
        <v>2422</v>
      </c>
      <c r="B1073" s="70"/>
      <c r="C1073" s="72" t="str">
        <f>IFERROR(VLOOKUP(VENTAS4[[#This Row],[Code]],STOCK[],5,FALSE),"-")</f>
        <v>Vestido blanco espalda cruzada</v>
      </c>
    </row>
    <row r="1074" spans="1:3" s="71" customFormat="1" ht="55" customHeight="1" x14ac:dyDescent="0.15">
      <c r="A1074" s="69" t="s">
        <v>2423</v>
      </c>
      <c r="B1074" s="70"/>
      <c r="C1074" s="72" t="str">
        <f>IFERROR(VLOOKUP(VENTAS4[[#This Row],[Code]],STOCK[],5,FALSE),"-")</f>
        <v>Set de bikini con cobertor de playa</v>
      </c>
    </row>
    <row r="1075" spans="1:3" s="71" customFormat="1" ht="55" customHeight="1" x14ac:dyDescent="0.15">
      <c r="A1075" s="69" t="s">
        <v>2424</v>
      </c>
      <c r="B1075" s="70"/>
      <c r="C1075" s="72" t="str">
        <f>IFERROR(VLOOKUP(VENTAS4[[#This Row],[Code]],STOCK[],5,FALSE),"-")</f>
        <v>Bolso bohemio redondo de gran capacidad</v>
      </c>
    </row>
    <row r="1076" spans="1:3" s="71" customFormat="1" ht="55" customHeight="1" x14ac:dyDescent="0.15">
      <c r="A1076" s="69" t="s">
        <v>2425</v>
      </c>
      <c r="B1076" s="70"/>
      <c r="C1076" s="72" t="str">
        <f>IFERROR(VLOOKUP(VENTAS4[[#This Row],[Code]],STOCK[],5,FALSE),"-")</f>
        <v>Set de traje de baño elegante 2 piezas con adorno en forma de V</v>
      </c>
    </row>
    <row r="1077" spans="1:3" s="71" customFormat="1" ht="55" customHeight="1" x14ac:dyDescent="0.15">
      <c r="A1077" s="69" t="s">
        <v>2582</v>
      </c>
      <c r="B1077" s="70"/>
      <c r="C1077" s="72" t="str">
        <f>IFERROR(VLOOKUP(VENTAS4[[#This Row],[Code]],STOCK[],5,FALSE),"-")</f>
        <v>Set de bikini bandeau color sólido</v>
      </c>
    </row>
    <row r="1078" spans="1:3" s="71" customFormat="1" ht="55" customHeight="1" x14ac:dyDescent="0.15">
      <c r="A1078" s="69" t="s">
        <v>2426</v>
      </c>
      <c r="B1078" s="70"/>
      <c r="C1078" s="72" t="str">
        <f>IFERROR(VLOOKUP(VENTAS4[[#This Row],[Code]],STOCK[],5,FALSE),"-")</f>
        <v>Bikini curvy en bloque de color</v>
      </c>
    </row>
    <row r="1079" spans="1:3" s="71" customFormat="1" ht="55" customHeight="1" x14ac:dyDescent="0.15">
      <c r="A1079" s="69" t="s">
        <v>2427</v>
      </c>
      <c r="B1079" s="70"/>
      <c r="C1079" s="72" t="str">
        <f>IFERROR(VLOOKUP(VENTAS4[[#This Row],[Code]],STOCK[],5,FALSE),"-")</f>
        <v>Bikini de cintura alta estampado clásico</v>
      </c>
    </row>
    <row r="1080" spans="1:3" s="71" customFormat="1" ht="55" customHeight="1" x14ac:dyDescent="0.15">
      <c r="A1080" s="69" t="s">
        <v>2428</v>
      </c>
      <c r="B1080" s="70"/>
      <c r="C1080" s="72" t="str">
        <f>IFERROR(VLOOKUP(VENTAS4[[#This Row],[Code]],STOCK[],5,FALSE),"-")</f>
        <v>Bikini de cintura alta estampado clásico</v>
      </c>
    </row>
    <row r="1081" spans="1:3" s="71" customFormat="1" ht="55" customHeight="1" x14ac:dyDescent="0.15">
      <c r="A1081" s="69" t="s">
        <v>2429</v>
      </c>
      <c r="B1081" s="70"/>
      <c r="C1081" s="72" t="str">
        <f>IFERROR(VLOOKUP(VENTAS4[[#This Row],[Code]],STOCK[],5,FALSE),"-")</f>
        <v>Vestido Resorte estampado bohemio</v>
      </c>
    </row>
    <row r="1082" spans="1:3" s="71" customFormat="1" ht="55" customHeight="1" x14ac:dyDescent="0.15">
      <c r="A1082" s="69" t="s">
        <v>2430</v>
      </c>
      <c r="B1082" s="70"/>
      <c r="C1082" s="72" t="str">
        <f>IFERROR(VLOOKUP(VENTAS4[[#This Row],[Code]],STOCK[],5,FALSE),"-")</f>
        <v>Vestido suelto en bordado inglés</v>
      </c>
    </row>
    <row r="1083" spans="1:3" s="71" customFormat="1" ht="55" customHeight="1" x14ac:dyDescent="0.15">
      <c r="A1083" s="69" t="s">
        <v>2431</v>
      </c>
      <c r="B1083" s="70"/>
      <c r="C1083" s="72" t="str">
        <f>IFERROR(VLOOKUP(VENTAS4[[#This Row],[Code]],STOCK[],5,FALSE),"-")</f>
        <v>Vestido suelto en bordado inglés</v>
      </c>
    </row>
    <row r="1084" spans="1:3" s="71" customFormat="1" ht="55" customHeight="1" x14ac:dyDescent="0.15">
      <c r="A1084" s="69" t="s">
        <v>2432</v>
      </c>
      <c r="B1084" s="70"/>
      <c r="C1084" s="72" t="str">
        <f>IFERROR(VLOOKUP(VENTAS4[[#This Row],[Code]],STOCK[],5,FALSE),"-")</f>
        <v>Pantalones playeros estampados</v>
      </c>
    </row>
    <row r="1085" spans="1:3" s="71" customFormat="1" ht="55" customHeight="1" x14ac:dyDescent="0.15">
      <c r="A1085" s="69" t="s">
        <v>2433</v>
      </c>
      <c r="B1085" s="70"/>
      <c r="C1085" s="72" t="str">
        <f>IFERROR(VLOOKUP(VENTAS4[[#This Row],[Code]],STOCK[],5,FALSE),"-")</f>
        <v>Pantalones playeros estampados</v>
      </c>
    </row>
    <row r="1086" spans="1:3" s="71" customFormat="1" ht="55" customHeight="1" x14ac:dyDescent="0.15">
      <c r="A1086" s="69" t="s">
        <v>2434</v>
      </c>
      <c r="B1086" s="70"/>
      <c r="C1086" s="72" t="str">
        <f>IFERROR(VLOOKUP(VENTAS4[[#This Row],[Code]],STOCK[],5,FALSE),"-")</f>
        <v>Pantalones playeros estampados</v>
      </c>
    </row>
    <row r="1087" spans="1:3" s="71" customFormat="1" ht="55" customHeight="1" x14ac:dyDescent="0.15">
      <c r="A1087" s="69" t="s">
        <v>2583</v>
      </c>
      <c r="B1087" s="70"/>
      <c r="C1087" s="72" t="str">
        <f>IFERROR(VLOOKUP(VENTAS4[[#This Row],[Code]],STOCK[],5,FALSE),"-")</f>
        <v>Pantalones playeros estampados</v>
      </c>
    </row>
    <row r="1088" spans="1:3" s="71" customFormat="1" ht="55" customHeight="1" x14ac:dyDescent="0.15">
      <c r="A1088" s="69" t="s">
        <v>2435</v>
      </c>
      <c r="B1088" s="70"/>
      <c r="C1088" s="72" t="str">
        <f>IFERROR(VLOOKUP(VENTAS4[[#This Row],[Code]],STOCK[],5,FALSE),"-")</f>
        <v>Bolso shopper flores pequeñas coloridas</v>
      </c>
    </row>
    <row r="1089" spans="1:3" s="71" customFormat="1" ht="55" customHeight="1" x14ac:dyDescent="0.15">
      <c r="A1089" s="69" t="s">
        <v>2436</v>
      </c>
      <c r="B1089" s="70"/>
      <c r="C1089" s="72" t="str">
        <f>IFERROR(VLOOKUP(VENTAS4[[#This Row],[Code]],STOCK[],5,FALSE),"-")</f>
        <v>Bolso shopper flores pequeñas rosadas</v>
      </c>
    </row>
    <row r="1090" spans="1:3" s="71" customFormat="1" ht="55" customHeight="1" x14ac:dyDescent="0.15">
      <c r="A1090" s="69" t="s">
        <v>2437</v>
      </c>
      <c r="B1090" s="70"/>
      <c r="C1090" s="72" t="str">
        <f>IFERROR(VLOOKUP(VENTAS4[[#This Row],[Code]],STOCK[],5,FALSE),"-")</f>
        <v>Bolso de mano multipropósito de lona unisex</v>
      </c>
    </row>
    <row r="1091" spans="1:3" s="71" customFormat="1" ht="55" customHeight="1" x14ac:dyDescent="0.15">
      <c r="A1091" s="69" t="s">
        <v>2438</v>
      </c>
      <c r="B1091" s="70"/>
      <c r="C1091" s="72" t="str">
        <f>IFERROR(VLOOKUP(VENTAS4[[#This Row],[Code]],STOCK[],5,FALSE),"-")</f>
        <v>Bolso pequeño estampado de mariposas</v>
      </c>
    </row>
    <row r="1092" spans="1:3" s="71" customFormat="1" ht="55" customHeight="1" x14ac:dyDescent="0.15">
      <c r="A1092" s="69" t="s">
        <v>2439</v>
      </c>
      <c r="B1092" s="70"/>
      <c r="C1092" s="72" t="str">
        <f>IFERROR(VLOOKUP(VENTAS4[[#This Row],[Code]],STOCK[],5,FALSE),"-")</f>
        <v>Bolso de lienzo estampado de corazón</v>
      </c>
    </row>
    <row r="1093" spans="1:3" s="71" customFormat="1" ht="55" customHeight="1" x14ac:dyDescent="0.15">
      <c r="A1093" s="69" t="s">
        <v>2440</v>
      </c>
      <c r="B1093" s="70"/>
      <c r="C1093" s="72" t="str">
        <f>IFERROR(VLOOKUP(VENTAS4[[#This Row],[Code]],STOCK[],5,FALSE),"-")</f>
        <v>Bolso de lona en bloque de color</v>
      </c>
    </row>
    <row r="1094" spans="1:3" s="71" customFormat="1" ht="55" customHeight="1" x14ac:dyDescent="0.15">
      <c r="A1094" s="69" t="s">
        <v>2441</v>
      </c>
      <c r="B1094" s="70"/>
      <c r="C1094" s="72" t="str">
        <f>IFERROR(VLOOKUP(VENTAS4[[#This Row],[Code]],STOCK[],5,FALSE),"-")</f>
        <v>Maxi vestido de cuello healter de Lunares</v>
      </c>
    </row>
    <row r="1095" spans="1:3" s="71" customFormat="1" ht="55" customHeight="1" x14ac:dyDescent="0.15">
      <c r="A1095" s="69" t="s">
        <v>2442</v>
      </c>
      <c r="B1095" s="70"/>
      <c r="C1095" s="72" t="str">
        <f>IFERROR(VLOOKUP(VENTAS4[[#This Row],[Code]],STOCK[],5,FALSE),"-")</f>
        <v>Set de bikini Vacaciones en bloque de color</v>
      </c>
    </row>
    <row r="1096" spans="1:3" s="71" customFormat="1" ht="55" customHeight="1" x14ac:dyDescent="0.15">
      <c r="A1096" s="69" t="s">
        <v>2443</v>
      </c>
      <c r="B1096" s="70"/>
      <c r="C1096" s="72" t="str">
        <f>IFERROR(VLOOKUP(VENTAS4[[#This Row],[Code]],STOCK[],5,FALSE),"-")</f>
        <v>Pantalones sueltos estampado de plantas</v>
      </c>
    </row>
    <row r="1097" spans="1:3" s="71" customFormat="1" ht="55" customHeight="1" x14ac:dyDescent="0.15">
      <c r="A1097" s="69" t="s">
        <v>2584</v>
      </c>
      <c r="B1097" s="70"/>
      <c r="C1097" s="72" t="str">
        <f>IFERROR(VLOOKUP(VENTAS4[[#This Row],[Code]],STOCK[],5,FALSE),"-")</f>
        <v>Vestido estampado con abertura y ajuste en cintura</v>
      </c>
    </row>
    <row r="1098" spans="1:3" s="71" customFormat="1" ht="55" customHeight="1" x14ac:dyDescent="0.15">
      <c r="A1098" s="69" t="s">
        <v>2444</v>
      </c>
      <c r="B1098" s="70"/>
      <c r="C1098" s="72" t="str">
        <f>IFERROR(VLOOKUP(VENTAS4[[#This Row],[Code]],STOCK[],5,FALSE),"-")</f>
        <v>Bikini atado a los lados con estampado de cerezas</v>
      </c>
    </row>
    <row r="1099" spans="1:3" s="71" customFormat="1" ht="55" customHeight="1" x14ac:dyDescent="0.15">
      <c r="A1099" s="69" t="s">
        <v>2445</v>
      </c>
      <c r="B1099" s="70"/>
      <c r="C1099" s="72" t="str">
        <f>IFERROR(VLOOKUP(VENTAS4[[#This Row],[Code]],STOCK[],5,FALSE),"-")</f>
        <v>Bikini atado a los lados con estampado de cerezas</v>
      </c>
    </row>
    <row r="1100" spans="1:3" s="71" customFormat="1" ht="55" customHeight="1" x14ac:dyDescent="0.15">
      <c r="A1100" s="69" t="s">
        <v>2446</v>
      </c>
      <c r="B1100" s="70"/>
      <c r="C1100" s="72" t="str">
        <f>IFERROR(VLOOKUP(VENTAS4[[#This Row],[Code]],STOCK[],5,FALSE),"-")</f>
        <v>Bikini atado a los lados con estampado de cerezas</v>
      </c>
    </row>
    <row r="1101" spans="1:3" s="71" customFormat="1" ht="55" customHeight="1" x14ac:dyDescent="0.15">
      <c r="A1101" s="69" t="s">
        <v>2447</v>
      </c>
      <c r="B1101" s="70"/>
      <c r="C1101" s="72" t="str">
        <f>IFERROR(VLOOKUP(VENTAS4[[#This Row],[Code]],STOCK[],5,FALSE),"-")</f>
        <v>Blusa Vacaciones con lazo delantero</v>
      </c>
    </row>
    <row r="1102" spans="1:3" s="71" customFormat="1" ht="55" customHeight="1" x14ac:dyDescent="0.15">
      <c r="A1102" s="69" t="s">
        <v>2448</v>
      </c>
      <c r="B1102" s="70"/>
      <c r="C1102" s="72" t="str">
        <f>IFERROR(VLOOKUP(VENTAS4[[#This Row],[Code]],STOCK[],5,FALSE),"-")</f>
        <v>Blusa Vacaciones con lazo delantero</v>
      </c>
    </row>
    <row r="1103" spans="1:3" s="71" customFormat="1" ht="55" customHeight="1" x14ac:dyDescent="0.15">
      <c r="A1103" s="69" t="s">
        <v>2449</v>
      </c>
      <c r="B1103" s="70"/>
      <c r="C1103" s="72" t="str">
        <f>IFERROR(VLOOKUP(VENTAS4[[#This Row],[Code]],STOCK[],5,FALSE),"-")</f>
        <v>Blusa Vacaciones con lazo delantero</v>
      </c>
    </row>
    <row r="1104" spans="1:3" s="71" customFormat="1" ht="55" customHeight="1" x14ac:dyDescent="0.15">
      <c r="A1104" s="69" t="s">
        <v>2450</v>
      </c>
      <c r="B1104" s="70"/>
      <c r="C1104" s="72" t="str">
        <f>IFERROR(VLOOKUP(VENTAS4[[#This Row],[Code]],STOCK[],5,FALSE),"-")</f>
        <v>Vestido color block  bohemio</v>
      </c>
    </row>
    <row r="1105" spans="1:3" s="71" customFormat="1" ht="55" customHeight="1" x14ac:dyDescent="0.15">
      <c r="A1105" s="69" t="s">
        <v>2451</v>
      </c>
      <c r="B1105" s="70"/>
      <c r="C1105" s="72" t="str">
        <f>IFERROR(VLOOKUP(VENTAS4[[#This Row],[Code]],STOCK[],5,FALSE),"-")</f>
        <v>Vestido color block de bajo asimétrico</v>
      </c>
    </row>
    <row r="1106" spans="1:3" s="71" customFormat="1" ht="55" customHeight="1" x14ac:dyDescent="0.15">
      <c r="A1106" s="69" t="s">
        <v>2452</v>
      </c>
      <c r="B1106" s="70"/>
      <c r="C1106" s="72" t="str">
        <f>IFERROR(VLOOKUP(VENTAS4[[#This Row],[Code]],STOCK[],5,FALSE),"-")</f>
        <v>Pantalón palazzo estiloso</v>
      </c>
    </row>
    <row r="1107" spans="1:3" s="71" customFormat="1" ht="55" customHeight="1" x14ac:dyDescent="0.15">
      <c r="A1107" s="69" t="s">
        <v>2462</v>
      </c>
      <c r="B1107" s="70"/>
      <c r="C1107" s="72" t="str">
        <f>IFERROR(VLOOKUP(VENTAS4[[#This Row],[Code]],STOCK[],5,FALSE),"-")</f>
        <v>Pantalón palazzo estiloso</v>
      </c>
    </row>
    <row r="1108" spans="1:3" s="71" customFormat="1" ht="55" customHeight="1" x14ac:dyDescent="0.15">
      <c r="A1108" s="69" t="s">
        <v>2453</v>
      </c>
      <c r="B1108" s="70"/>
      <c r="C1108" s="72" t="str">
        <f>IFERROR(VLOOKUP(VENTAS4[[#This Row],[Code]],STOCK[],5,FALSE),"-")</f>
        <v>Pantalón palazzo estiloso</v>
      </c>
    </row>
    <row r="1109" spans="1:3" s="71" customFormat="1" ht="55" customHeight="1" x14ac:dyDescent="0.15">
      <c r="A1109" s="69" t="s">
        <v>2454</v>
      </c>
      <c r="B1109" s="70"/>
      <c r="C1109" s="72" t="str">
        <f>IFERROR(VLOOKUP(VENTAS4[[#This Row],[Code]],STOCK[],5,FALSE),"-")</f>
        <v>Pantalón palazzo estiloso</v>
      </c>
    </row>
    <row r="1110" spans="1:3" s="71" customFormat="1" ht="55" customHeight="1" x14ac:dyDescent="0.15">
      <c r="A1110" s="69" t="s">
        <v>2455</v>
      </c>
      <c r="B1110" s="70"/>
      <c r="C1110" s="72" t="str">
        <f>IFERROR(VLOOKUP(VENTAS4[[#This Row],[Code]],STOCK[],5,FALSE),"-")</f>
        <v>Set de 3 piezas bikini con estampado floral</v>
      </c>
    </row>
    <row r="1111" spans="1:3" s="71" customFormat="1" ht="55" customHeight="1" x14ac:dyDescent="0.15">
      <c r="A1111" s="69" t="s">
        <v>2456</v>
      </c>
      <c r="B1111" s="70"/>
      <c r="C1111" s="72" t="str">
        <f>IFERROR(VLOOKUP(VENTAS4[[#This Row],[Code]],STOCK[],5,FALSE),"-")</f>
        <v>Bikini bandeau de estilo floral</v>
      </c>
    </row>
    <row r="1112" spans="1:3" s="71" customFormat="1" ht="55" customHeight="1" x14ac:dyDescent="0.15">
      <c r="A1112" s="69" t="s">
        <v>2457</v>
      </c>
      <c r="B1112" s="70"/>
      <c r="C1112" s="72" t="str">
        <f>IFERROR(VLOOKUP(VENTAS4[[#This Row],[Code]],STOCK[],5,FALSE),"-")</f>
        <v>Bikini bandeau de estilo floral</v>
      </c>
    </row>
    <row r="1113" spans="1:3" s="71" customFormat="1" ht="55" customHeight="1" x14ac:dyDescent="0.15">
      <c r="A1113" s="69" t="s">
        <v>2458</v>
      </c>
      <c r="B1113" s="70"/>
      <c r="C1113" s="72" t="str">
        <f>IFERROR(VLOOKUP(VENTAS4[[#This Row],[Code]],STOCK[],5,FALSE),"-")</f>
        <v>Bikini bandeau de estilo floral</v>
      </c>
    </row>
    <row r="1114" spans="1:3" s="71" customFormat="1" ht="55" customHeight="1" x14ac:dyDescent="0.15">
      <c r="A1114" s="69" t="s">
        <v>2459</v>
      </c>
      <c r="B1114" s="70"/>
      <c r="C1114" s="72" t="str">
        <f>IFERROR(VLOOKUP(VENTAS4[[#This Row],[Code]],STOCK[],5,FALSE),"-")</f>
        <v>Set de 3 piezas bikini de moda estampado de hoja</v>
      </c>
    </row>
    <row r="1115" spans="1:3" s="71" customFormat="1" ht="55" customHeight="1" x14ac:dyDescent="0.15">
      <c r="A1115" s="69" t="s">
        <v>2460</v>
      </c>
      <c r="B1115" s="70"/>
      <c r="C1115" s="72" t="str">
        <f>IFERROR(VLOOKUP(VENTAS4[[#This Row],[Code]],STOCK[],5,FALSE),"-")</f>
        <v>Set de 3 piezas bikini de moda estampado de hoja</v>
      </c>
    </row>
    <row r="1116" spans="1:3" s="71" customFormat="1" ht="55" customHeight="1" x14ac:dyDescent="0.15">
      <c r="A1116" s="69" t="s">
        <v>2461</v>
      </c>
      <c r="B1116" s="70"/>
      <c r="C1116" s="72" t="str">
        <f>IFERROR(VLOOKUP(VENTAS4[[#This Row],[Code]],STOCK[],5,FALSE),"-")</f>
        <v>Set de 3 piezas bikini de moda estampado de hoja</v>
      </c>
    </row>
    <row r="1117" spans="1:3" s="71" customFormat="1" ht="55" customHeight="1" x14ac:dyDescent="0.15">
      <c r="A1117" s="69" t="s">
        <v>2463</v>
      </c>
      <c r="B1117" s="70"/>
      <c r="C1117" s="72" t="str">
        <f>IFERROR(VLOOKUP(VENTAS4[[#This Row],[Code]],STOCK[],5,FALSE),"-")</f>
        <v>Set de 3 piezas bikini de moda estampado de hoja</v>
      </c>
    </row>
    <row r="1118" spans="1:3" s="71" customFormat="1" ht="55" customHeight="1" x14ac:dyDescent="0.15">
      <c r="A1118" s="69" t="s">
        <v>2464</v>
      </c>
      <c r="B1118" s="70"/>
      <c r="C1118" s="72" t="str">
        <f>IFERROR(VLOOKUP(VENTAS4[[#This Row],[Code]],STOCK[],5,FALSE),"-")</f>
        <v>Espejuelos rectangulares unisex adorno de carey</v>
      </c>
    </row>
    <row r="1119" spans="1:3" s="71" customFormat="1" ht="55" customHeight="1" x14ac:dyDescent="0.15">
      <c r="A1119" s="69" t="s">
        <v>2465</v>
      </c>
      <c r="B1119" s="70"/>
      <c r="C1119" s="72" t="str">
        <f>IFERROR(VLOOKUP(VENTAS4[[#This Row],[Code]],STOCK[],5,FALSE),"-")</f>
        <v>Espejuelos rectangulares unisex de color sólido</v>
      </c>
    </row>
    <row r="1120" spans="1:3" s="71" customFormat="1" ht="55" customHeight="1" x14ac:dyDescent="0.15">
      <c r="A1120" s="69" t="s">
        <v>2466</v>
      </c>
      <c r="B1120" s="70"/>
      <c r="C1120" s="72" t="str">
        <f>IFERROR(VLOOKUP(VENTAS4[[#This Row],[Code]],STOCK[],5,FALSE),"-")</f>
        <v>Espejuelos rectangulares unisex</v>
      </c>
    </row>
    <row r="1121" spans="1:3" s="71" customFormat="1" ht="55" customHeight="1" x14ac:dyDescent="0.15">
      <c r="A1121" s="69" t="s">
        <v>2467</v>
      </c>
      <c r="B1121" s="70"/>
      <c r="C1121" s="72" t="str">
        <f>IFERROR(VLOOKUP(VENTAS4[[#This Row],[Code]],STOCK[],5,FALSE),"-")</f>
        <v>Espejuelos estilo cat eye</v>
      </c>
    </row>
    <row r="1122" spans="1:3" s="71" customFormat="1" ht="55" customHeight="1" x14ac:dyDescent="0.15">
      <c r="A1122" s="69" t="s">
        <v>2468</v>
      </c>
      <c r="B1122" s="70"/>
      <c r="C1122" s="72" t="str">
        <f>IFERROR(VLOOKUP(VENTAS4[[#This Row],[Code]],STOCK[],5,FALSE),"-")</f>
        <v>2 piezas bikini push up accesorio</v>
      </c>
    </row>
    <row r="1123" spans="1:3" s="71" customFormat="1" ht="55" customHeight="1" x14ac:dyDescent="0.15">
      <c r="A1123" s="69" t="s">
        <v>2469</v>
      </c>
      <c r="B1123" s="70"/>
      <c r="C1123" s="72" t="str">
        <f>IFERROR(VLOOKUP(VENTAS4[[#This Row],[Code]],STOCK[],5,FALSE),"-")</f>
        <v>Sombrero de protección Verano fashionista</v>
      </c>
    </row>
    <row r="1124" spans="1:3" s="71" customFormat="1" ht="55" customHeight="1" x14ac:dyDescent="0.15">
      <c r="A1124" s="69" t="s">
        <v>2470</v>
      </c>
      <c r="B1124" s="70"/>
      <c r="C1124" s="72" t="str">
        <f>IFERROR(VLOOKUP(VENTAS4[[#This Row],[Code]],STOCK[],5,FALSE),"-")</f>
        <v>Blusa atada al frente de estilo casual</v>
      </c>
    </row>
    <row r="1125" spans="1:3" s="71" customFormat="1" ht="55" customHeight="1" x14ac:dyDescent="0.15">
      <c r="A1125" s="69" t="s">
        <v>2471</v>
      </c>
      <c r="B1125" s="70"/>
      <c r="C1125" s="72" t="str">
        <f>IFERROR(VLOOKUP(VENTAS4[[#This Row],[Code]],STOCK[],5,FALSE),"-")</f>
        <v>Blusa atada al frente de estilo casual</v>
      </c>
    </row>
    <row r="1126" spans="1:3" s="71" customFormat="1" ht="55" customHeight="1" x14ac:dyDescent="0.15">
      <c r="A1126" s="69" t="s">
        <v>2472</v>
      </c>
      <c r="B1126" s="70"/>
      <c r="C1126" s="72" t="str">
        <f>IFERROR(VLOOKUP(VENTAS4[[#This Row],[Code]],STOCK[],5,FALSE),"-")</f>
        <v>Vestido elegante de botones en color sólido</v>
      </c>
    </row>
    <row r="1127" spans="1:3" s="71" customFormat="1" ht="55" customHeight="1" x14ac:dyDescent="0.15">
      <c r="A1127" s="69" t="s">
        <v>2473</v>
      </c>
      <c r="B1127" s="70"/>
      <c r="C1127" s="72" t="str">
        <f>IFERROR(VLOOKUP(VENTAS4[[#This Row],[Code]],STOCK[],5,FALSE),"-")</f>
        <v>Vestido elegante de botones en color sólido</v>
      </c>
    </row>
    <row r="1128" spans="1:3" s="71" customFormat="1" ht="55" customHeight="1" x14ac:dyDescent="0.15">
      <c r="A1128" s="69" t="s">
        <v>2474</v>
      </c>
      <c r="B1128" s="70"/>
      <c r="C1128" s="72" t="str">
        <f>IFERROR(VLOOKUP(VENTAS4[[#This Row],[Code]],STOCK[],5,FALSE),"-")</f>
        <v>Vestido elegante de botones en color sólido</v>
      </c>
    </row>
    <row r="1129" spans="1:3" s="71" customFormat="1" ht="55" customHeight="1" x14ac:dyDescent="0.15">
      <c r="A1129" s="69" t="s">
        <v>2475</v>
      </c>
      <c r="B1129" s="70"/>
      <c r="C1129" s="72" t="str">
        <f>IFERROR(VLOOKUP(VENTAS4[[#This Row],[Code]],STOCK[],5,FALSE),"-")</f>
        <v>Espejuelos de sol vintage clásicas aviador</v>
      </c>
    </row>
    <row r="1130" spans="1:3" s="71" customFormat="1" ht="55" customHeight="1" x14ac:dyDescent="0.15">
      <c r="A1130" s="69" t="s">
        <v>2592</v>
      </c>
      <c r="B1130" s="70"/>
      <c r="C1130" s="72" t="str">
        <f>IFERROR(VLOOKUP(VENTAS4[[#This Row],[Code]],STOCK[],5,FALSE),"-")</f>
        <v>Sandalias cruzadas de plataforma F21</v>
      </c>
    </row>
    <row r="1131" spans="1:3" s="71" customFormat="1" ht="55" customHeight="1" x14ac:dyDescent="0.15">
      <c r="A1131" s="79" t="s">
        <v>2600</v>
      </c>
      <c r="B1131" s="77"/>
      <c r="C1131" s="72" t="str">
        <f>IFERROR(VLOOKUP(VENTAS4[[#This Row],[Code]],STOCK[],5,FALSE),"-")</f>
        <v>Pullover Dazy cuello redondo Blanco</v>
      </c>
    </row>
    <row r="1132" spans="1:3" s="71" customFormat="1" ht="55" customHeight="1" x14ac:dyDescent="0.15">
      <c r="A1132" s="79" t="s">
        <v>2601</v>
      </c>
      <c r="B1132" s="70"/>
      <c r="C1132" s="72" t="str">
        <f>IFERROR(VLOOKUP(VENTAS4[[#This Row],[Code]],STOCK[],5,FALSE),"-")</f>
        <v>Pullover Dazy cuello redondo Negro</v>
      </c>
    </row>
    <row r="1133" spans="1:3" s="71" customFormat="1" ht="55" customHeight="1" x14ac:dyDescent="0.15">
      <c r="A1133" s="79" t="s">
        <v>2637</v>
      </c>
      <c r="B1133" s="70"/>
      <c r="C1133" s="72" t="str">
        <f>IFERROR(VLOOKUP(VENTAS4[[#This Row],[Code]],STOCK[],5,FALSE),"-")</f>
        <v>Sandalias de tiras con tacón cuadrado Marca H&amp;M</v>
      </c>
    </row>
    <row r="1134" spans="1:3" s="71" customFormat="1" ht="55" customHeight="1" x14ac:dyDescent="0.15">
      <c r="A1134" s="79" t="s">
        <v>2639</v>
      </c>
      <c r="B1134" s="70"/>
      <c r="C1134" s="72" t="str">
        <f>IFERROR(VLOOKUP(VENTAS4[[#This Row],[Code]],STOCK[],5,FALSE),"-")</f>
        <v>Sandalias de tiras con tacón cuadrado</v>
      </c>
    </row>
    <row r="1135" spans="1:3" s="71" customFormat="1" ht="55" customHeight="1" x14ac:dyDescent="0.15">
      <c r="A1135" s="79" t="s">
        <v>2640</v>
      </c>
      <c r="B1135" s="70"/>
      <c r="C1135" s="72" t="str">
        <f>IFERROR(VLOOKUP(VENTAS4[[#This Row],[Code]],STOCK[],5,FALSE),"-")</f>
        <v>Sandalias de tiras con tacón cuadrado</v>
      </c>
    </row>
    <row r="1136" spans="1:3" s="71" customFormat="1" ht="55" customHeight="1" x14ac:dyDescent="0.15">
      <c r="A1136" s="79" t="s">
        <v>2641</v>
      </c>
      <c r="B1136" s="70"/>
      <c r="C1136" s="72" t="str">
        <f>IFERROR(VLOOKUP(VENTAS4[[#This Row],[Code]],STOCK[],5,FALSE),"-")</f>
        <v>Sandalias de tiras con tacón cuadrado</v>
      </c>
    </row>
    <row r="1137" spans="1:3" s="71" customFormat="1" ht="55" customHeight="1" x14ac:dyDescent="0.15">
      <c r="A1137" s="79" t="s">
        <v>2642</v>
      </c>
      <c r="B1137" s="70"/>
      <c r="C1137" s="72" t="str">
        <f>IFERROR(VLOOKUP(VENTAS4[[#This Row],[Code]],STOCK[],5,FALSE),"-")</f>
        <v>Sandalias de tiras con tacón cuadrado</v>
      </c>
    </row>
    <row r="1138" spans="1:3" s="71" customFormat="1" ht="55" customHeight="1" x14ac:dyDescent="0.15">
      <c r="A1138" s="79" t="s">
        <v>2643</v>
      </c>
      <c r="B1138" s="70"/>
      <c r="C1138" s="72" t="str">
        <f>IFERROR(VLOOKUP(VENTAS4[[#This Row],[Code]],STOCK[],5,FALSE),"-")</f>
        <v>Pantalón de vestir de viscosa y lino (beige claro)</v>
      </c>
    </row>
    <row r="1139" spans="1:3" s="71" customFormat="1" ht="55" customHeight="1" x14ac:dyDescent="0.15">
      <c r="A1139" s="79" t="s">
        <v>2644</v>
      </c>
      <c r="B1139" s="70"/>
      <c r="C1139" s="72" t="str">
        <f>IFERROR(VLOOKUP(VENTAS4[[#This Row],[Code]],STOCK[],5,FALSE),"-")</f>
        <v>Pantalón de vestir de viscosa y lino (beige claro)</v>
      </c>
    </row>
    <row r="1140" spans="1:3" s="71" customFormat="1" ht="55" customHeight="1" x14ac:dyDescent="0.15">
      <c r="A1140" s="79" t="s">
        <v>2645</v>
      </c>
      <c r="B1140" s="70"/>
      <c r="C1140" s="72" t="str">
        <f>IFERROR(VLOOKUP(VENTAS4[[#This Row],[Code]],STOCK[],5,FALSE),"-")</f>
        <v>Pantalón de vestir de viscosa y lino (beige claro)</v>
      </c>
    </row>
    <row r="1141" spans="1:3" s="71" customFormat="1" ht="55" customHeight="1" x14ac:dyDescent="0.15">
      <c r="A1141" s="79" t="s">
        <v>2646</v>
      </c>
      <c r="B1141" s="70"/>
      <c r="C1141" s="72" t="str">
        <f>IFERROR(VLOOKUP(VENTAS4[[#This Row],[Code]],STOCK[],5,FALSE),"-")</f>
        <v>Pantalón de vestir de viscosa y lino (beige claro)</v>
      </c>
    </row>
    <row r="1142" spans="1:3" s="71" customFormat="1" ht="55" customHeight="1" x14ac:dyDescent="0.15">
      <c r="A1142" s="79" t="s">
        <v>2647</v>
      </c>
      <c r="B1142" s="70"/>
      <c r="C1142" s="72" t="str">
        <f>IFERROR(VLOOKUP(VENTAS4[[#This Row],[Code]],STOCK[],5,FALSE),"-")</f>
        <v>Pantalón de vestir de viscosa y lino (beige claro)</v>
      </c>
    </row>
    <row r="1143" spans="1:3" s="71" customFormat="1" ht="55" customHeight="1" x14ac:dyDescent="0.15">
      <c r="A1143" s="79" t="s">
        <v>2652</v>
      </c>
      <c r="B1143" s="70"/>
      <c r="C1143" s="72" t="str">
        <f>IFERROR(VLOOKUP(VENTAS4[[#This Row],[Code]],STOCK[],5,FALSE),"-")</f>
        <v>Camisa blanca en mezcla de algodón</v>
      </c>
    </row>
    <row r="1144" spans="1:3" s="71" customFormat="1" ht="55" customHeight="1" x14ac:dyDescent="0.15">
      <c r="A1144" s="79" t="s">
        <v>2653</v>
      </c>
      <c r="B1144" s="70"/>
      <c r="C1144" s="72" t="str">
        <f>IFERROR(VLOOKUP(VENTAS4[[#This Row],[Code]],STOCK[],5,FALSE),"-")</f>
        <v>Camisa blanca en mezcla de algodón</v>
      </c>
    </row>
    <row r="1145" spans="1:3" s="71" customFormat="1" ht="55" customHeight="1" x14ac:dyDescent="0.15">
      <c r="A1145" s="79" t="s">
        <v>2654</v>
      </c>
      <c r="B1145" s="70"/>
      <c r="C1145" s="72" t="str">
        <f>IFERROR(VLOOKUP(VENTAS4[[#This Row],[Code]],STOCK[],5,FALSE),"-")</f>
        <v>Camisa blanca en mezcla de algodón</v>
      </c>
    </row>
    <row r="1146" spans="1:3" s="71" customFormat="1" ht="55" customHeight="1" x14ac:dyDescent="0.15">
      <c r="A1146" s="79" t="s">
        <v>2655</v>
      </c>
      <c r="B1146" s="70"/>
      <c r="C1146" s="72" t="str">
        <f>IFERROR(VLOOKUP(VENTAS4[[#This Row],[Code]],STOCK[],5,FALSE),"-")</f>
        <v>Pantalón ancho con cordón ajustable</v>
      </c>
    </row>
    <row r="1147" spans="1:3" s="71" customFormat="1" ht="55" customHeight="1" x14ac:dyDescent="0.15">
      <c r="A1147" s="79" t="s">
        <v>2657</v>
      </c>
      <c r="B1147" s="70"/>
      <c r="C1147" s="72" t="str">
        <f>IFERROR(VLOOKUP(VENTAS4[[#This Row],[Code]],STOCK[],5,FALSE),"-")</f>
        <v>Pantalón ancho con cordón ajustable</v>
      </c>
    </row>
    <row r="1148" spans="1:3" s="71" customFormat="1" ht="55" customHeight="1" x14ac:dyDescent="0.15">
      <c r="A1148" s="79" t="s">
        <v>2658</v>
      </c>
      <c r="B1148" s="70"/>
      <c r="C1148" s="72" t="str">
        <f>IFERROR(VLOOKUP(VENTAS4[[#This Row],[Code]],STOCK[],5,FALSE),"-")</f>
        <v>Pantalón ancho con cordón ajustable</v>
      </c>
    </row>
    <row r="1149" spans="1:3" s="71" customFormat="1" ht="55" customHeight="1" x14ac:dyDescent="0.15">
      <c r="A1149" s="79" t="s">
        <v>2659</v>
      </c>
      <c r="B1149" s="70"/>
      <c r="C1149" s="72" t="str">
        <f>IFERROR(VLOOKUP(VENTAS4[[#This Row],[Code]],STOCK[],5,FALSE),"-")</f>
        <v>Pantalón ancho con cordón ajustable</v>
      </c>
    </row>
    <row r="1150" spans="1:3" s="71" customFormat="1" ht="55" customHeight="1" x14ac:dyDescent="0.15">
      <c r="A1150" s="79" t="s">
        <v>2660</v>
      </c>
      <c r="B1150" s="70"/>
      <c r="C1150" s="72" t="str">
        <f>IFERROR(VLOOKUP(VENTAS4[[#This Row],[Code]],STOCK[],5,FALSE),"-")</f>
        <v>Pantalón ancho con cordón ajustable</v>
      </c>
    </row>
    <row r="1151" spans="1:3" s="71" customFormat="1" ht="55" customHeight="1" x14ac:dyDescent="0.15">
      <c r="A1151" s="79" t="s">
        <v>2662</v>
      </c>
      <c r="B1151" s="70"/>
      <c r="C1151" s="72" t="str">
        <f>IFERROR(VLOOKUP(VENTAS4[[#This Row],[Code]],STOCK[],5,FALSE),"-")</f>
        <v>Pantalón cigarrette ajustado elegante</v>
      </c>
    </row>
    <row r="1152" spans="1:3" s="71" customFormat="1" ht="55" customHeight="1" x14ac:dyDescent="0.15">
      <c r="A1152" s="79" t="s">
        <v>2663</v>
      </c>
      <c r="B1152" s="70"/>
      <c r="C1152" s="72" t="str">
        <f>IFERROR(VLOOKUP(VENTAS4[[#This Row],[Code]],STOCK[],5,FALSE),"-")</f>
        <v>Pantalón cigarrette ajustado elegante</v>
      </c>
    </row>
    <row r="1153" spans="1:3" s="71" customFormat="1" ht="55" customHeight="1" x14ac:dyDescent="0.15">
      <c r="A1153" s="79" t="s">
        <v>2686</v>
      </c>
      <c r="B1153" s="70"/>
      <c r="C1153" s="72" t="str">
        <f>IFERROR(VLOOKUP(VENTAS4[[#This Row],[Code]],STOCK[],5,FALSE),"-")</f>
        <v>Pantalón de vestir de viscosa y lino negro</v>
      </c>
    </row>
    <row r="1154" spans="1:3" s="71" customFormat="1" ht="55" customHeight="1" x14ac:dyDescent="0.15">
      <c r="A1154" s="79" t="s">
        <v>2687</v>
      </c>
      <c r="B1154" s="70"/>
      <c r="C1154" s="72" t="str">
        <f>IFERROR(VLOOKUP(VENTAS4[[#This Row],[Code]],STOCK[],5,FALSE),"-")</f>
        <v>Pantalón de vestir de viscosa y lino negro</v>
      </c>
    </row>
    <row r="1155" spans="1:3" s="71" customFormat="1" ht="55" customHeight="1" x14ac:dyDescent="0.15">
      <c r="A1155" s="79" t="s">
        <v>2688</v>
      </c>
      <c r="B1155" s="70"/>
      <c r="C1155" s="72" t="str">
        <f>IFERROR(VLOOKUP(VENTAS4[[#This Row],[Code]],STOCK[],5,FALSE),"-")</f>
        <v>Pantalón de vestir de viscosa y lino negro</v>
      </c>
    </row>
    <row r="1156" spans="1:3" s="71" customFormat="1" ht="55" customHeight="1" x14ac:dyDescent="0.15">
      <c r="A1156" s="79" t="s">
        <v>2709</v>
      </c>
      <c r="B1156" s="70"/>
      <c r="C1156" s="72" t="str">
        <f>IFERROR(VLOOKUP(VENTAS4[[#This Row],[Code]],STOCK[],5,FALSE),"-")</f>
        <v>-</v>
      </c>
    </row>
    <row r="1157" spans="1:3" s="71" customFormat="1" ht="55" customHeight="1" x14ac:dyDescent="0.15">
      <c r="A1157" s="79" t="s">
        <v>2710</v>
      </c>
      <c r="B1157" s="70"/>
      <c r="C1157" s="72" t="str">
        <f>IFERROR(VLOOKUP(VENTAS4[[#This Row],[Code]],STOCK[],5,FALSE),"-")</f>
        <v>Sandalias carmelitas de moda con correa de velcro</v>
      </c>
    </row>
    <row r="1158" spans="1:3" s="71" customFormat="1" ht="55" customHeight="1" x14ac:dyDescent="0.15">
      <c r="A1158" s="79" t="s">
        <v>2711</v>
      </c>
      <c r="B1158" s="70"/>
      <c r="C1158" s="72" t="str">
        <f>IFERROR(VLOOKUP(VENTAS4[[#This Row],[Code]],STOCK[],5,FALSE),"-")</f>
        <v>Sandalias prácticas Chunky Negras</v>
      </c>
    </row>
    <row r="1159" spans="1:3" s="71" customFormat="1" ht="55" customHeight="1" x14ac:dyDescent="0.15">
      <c r="A1159" s="79" t="s">
        <v>2712</v>
      </c>
      <c r="B1159" s="70"/>
      <c r="C1159" s="72" t="str">
        <f>IFERROR(VLOOKUP(VENTAS4[[#This Row],[Code]],STOCK[],5,FALSE),"-")</f>
        <v>Sandalias prácticas Chunky Negras</v>
      </c>
    </row>
    <row r="1160" spans="1:3" s="71" customFormat="1" ht="55" customHeight="1" x14ac:dyDescent="0.15">
      <c r="A1160" s="79" t="s">
        <v>2715</v>
      </c>
      <c r="B1160" s="70"/>
      <c r="C1160" s="72" t="str">
        <f>IFERROR(VLOOKUP(VENTAS4[[#This Row],[Code]],STOCK[],5,FALSE),"-")</f>
        <v>Sandalias prácticas Chunky Negras</v>
      </c>
    </row>
    <row r="1161" spans="1:3" s="71" customFormat="1" ht="55" customHeight="1" x14ac:dyDescent="0.15">
      <c r="A1161" s="79" t="s">
        <v>2716</v>
      </c>
      <c r="B1161" s="70"/>
      <c r="C1161" s="72" t="str">
        <f>IFERROR(VLOOKUP(VENTAS4[[#This Row],[Code]],STOCK[],5,FALSE),"-")</f>
        <v>Sandalias prácticas Chunky Negras</v>
      </c>
    </row>
    <row r="1162" spans="1:3" s="71" customFormat="1" ht="55" customHeight="1" x14ac:dyDescent="0.15">
      <c r="A1162" s="79" t="s">
        <v>2717</v>
      </c>
      <c r="B1162" s="70"/>
      <c r="C1162" s="72" t="str">
        <f>IFERROR(VLOOKUP(VENTAS4[[#This Row],[Code]],STOCK[],5,FALSE),"-")</f>
        <v>-</v>
      </c>
    </row>
    <row r="1163" spans="1:3" s="71" customFormat="1" ht="55" customHeight="1" x14ac:dyDescent="0.15">
      <c r="A1163" s="79" t="s">
        <v>2718</v>
      </c>
      <c r="B1163" s="70"/>
      <c r="C1163" s="72" t="str">
        <f>IFERROR(VLOOKUP(VENTAS4[[#This Row],[Code]],STOCK[],5,FALSE),"-")</f>
        <v>-</v>
      </c>
    </row>
    <row r="1164" spans="1:3" s="71" customFormat="1" ht="55" customHeight="1" x14ac:dyDescent="0.15">
      <c r="A1164" s="79" t="s">
        <v>2719</v>
      </c>
      <c r="B1164" s="70"/>
      <c r="C1164" s="72" t="str">
        <f>IFERROR(VLOOKUP(VENTAS4[[#This Row],[Code]],STOCK[],5,FALSE),"-")</f>
        <v>-</v>
      </c>
    </row>
    <row r="1165" spans="1:3" s="71" customFormat="1" ht="55" customHeight="1" x14ac:dyDescent="0.15">
      <c r="A1165" s="79" t="s">
        <v>2721</v>
      </c>
      <c r="B1165" s="70"/>
      <c r="C1165" s="72" t="str">
        <f>IFERROR(VLOOKUP(VENTAS4[[#This Row],[Code]],STOCK[],5,FALSE),"-")</f>
        <v>Sneakers chunky blancos</v>
      </c>
    </row>
    <row r="1166" spans="1:3" s="71" customFormat="1" ht="55" customHeight="1" x14ac:dyDescent="0.15">
      <c r="A1166" s="79" t="s">
        <v>2722</v>
      </c>
      <c r="B1166" s="70"/>
      <c r="C1166" s="72" t="str">
        <f>IFERROR(VLOOKUP(VENTAS4[[#This Row],[Code]],STOCK[],5,FALSE),"-")</f>
        <v>Sneakers chunky blancos</v>
      </c>
    </row>
    <row r="1167" spans="1:3" s="71" customFormat="1" ht="55" customHeight="1" x14ac:dyDescent="0.15">
      <c r="A1167" s="79" t="s">
        <v>2723</v>
      </c>
      <c r="B1167" s="70"/>
      <c r="C1167" s="72" t="str">
        <f>IFERROR(VLOOKUP(VENTAS4[[#This Row],[Code]],STOCK[],5,FALSE),"-")</f>
        <v>Sandalias de plataforma en bloque de color</v>
      </c>
    </row>
    <row r="1168" spans="1:3" s="71" customFormat="1" ht="55" customHeight="1" x14ac:dyDescent="0.15">
      <c r="A1168" s="79" t="s">
        <v>2724</v>
      </c>
      <c r="B1168" s="70"/>
      <c r="C1168" s="72" t="str">
        <f>IFERROR(VLOOKUP(VENTAS4[[#This Row],[Code]],STOCK[],5,FALSE),"-")</f>
        <v>Sandalias de plataforma en bloque de color</v>
      </c>
    </row>
    <row r="1169" spans="1:3" s="71" customFormat="1" ht="55" customHeight="1" x14ac:dyDescent="0.15">
      <c r="A1169" s="79" t="s">
        <v>2725</v>
      </c>
      <c r="B1169" s="70"/>
      <c r="C1169" s="72" t="str">
        <f>IFERROR(VLOOKUP(VENTAS4[[#This Row],[Code]],STOCK[],5,FALSE),"-")</f>
        <v>Sandalias de plataforma en bloque de color</v>
      </c>
    </row>
    <row r="1170" spans="1:3" s="71" customFormat="1" ht="55" customHeight="1" x14ac:dyDescent="0.15">
      <c r="A1170" s="79" t="s">
        <v>2726</v>
      </c>
      <c r="B1170" s="70"/>
      <c r="C1170" s="72" t="str">
        <f>IFERROR(VLOOKUP(VENTAS4[[#This Row],[Code]],STOCK[],5,FALSE),"-")</f>
        <v>Sandalias de plataforma en bloque de color</v>
      </c>
    </row>
    <row r="1171" spans="1:3" s="71" customFormat="1" ht="55" customHeight="1" x14ac:dyDescent="0.15">
      <c r="A1171" s="79" t="s">
        <v>2727</v>
      </c>
      <c r="B1171" s="70"/>
      <c r="C1171" s="72" t="str">
        <f>IFERROR(VLOOKUP(VENTAS4[[#This Row],[Code]],STOCK[],5,FALSE),"-")</f>
        <v>Sandalias de tacón de punta fina con diseño crochet</v>
      </c>
    </row>
    <row r="1172" spans="1:3" s="71" customFormat="1" ht="55" customHeight="1" x14ac:dyDescent="0.15">
      <c r="A1172" s="79" t="s">
        <v>2728</v>
      </c>
      <c r="B1172" s="70"/>
      <c r="C1172" s="72" t="str">
        <f>IFERROR(VLOOKUP(VENTAS4[[#This Row],[Code]],STOCK[],5,FALSE),"-")</f>
        <v>Sandalias strappy de plataforma color beige</v>
      </c>
    </row>
    <row r="1173" spans="1:3" s="71" customFormat="1" ht="55" customHeight="1" x14ac:dyDescent="0.15">
      <c r="A1173" s="79" t="s">
        <v>2731</v>
      </c>
      <c r="B1173" s="70"/>
      <c r="C1173" s="72" t="str">
        <f>IFERROR(VLOOKUP(VENTAS4[[#This Row],[Code]],STOCK[],5,FALSE),"-")</f>
        <v>Sandalias strappy de plataforma color beige</v>
      </c>
    </row>
    <row r="1174" spans="1:3" s="71" customFormat="1" ht="55" customHeight="1" x14ac:dyDescent="0.15">
      <c r="A1174" s="79" t="s">
        <v>2732</v>
      </c>
      <c r="B1174" s="70"/>
      <c r="C1174" s="72" t="str">
        <f>IFERROR(VLOOKUP(VENTAS4[[#This Row],[Code]],STOCK[],5,FALSE),"-")</f>
        <v>Sandalias de plataforma de tacón grueso</v>
      </c>
    </row>
    <row r="1175" spans="1:3" s="71" customFormat="1" ht="55" customHeight="1" x14ac:dyDescent="0.15">
      <c r="A1175" s="79" t="s">
        <v>2733</v>
      </c>
      <c r="B1175" s="70"/>
      <c r="C1175" s="72" t="str">
        <f>IFERROR(VLOOKUP(VENTAS4[[#This Row],[Code]],STOCK[],5,FALSE),"-")</f>
        <v>Sandalias espadriles nude</v>
      </c>
    </row>
    <row r="1176" spans="1:3" s="71" customFormat="1" ht="55" customHeight="1" x14ac:dyDescent="0.15">
      <c r="A1176" s="79" t="s">
        <v>2734</v>
      </c>
      <c r="B1176" s="70"/>
      <c r="C1176" s="72" t="str">
        <f>IFERROR(VLOOKUP(VENTAS4[[#This Row],[Code]],STOCK[],5,FALSE),"-")</f>
        <v>Sandalias espadriles nude</v>
      </c>
    </row>
    <row r="1177" spans="1:3" s="71" customFormat="1" ht="55" customHeight="1" x14ac:dyDescent="0.15">
      <c r="A1177" s="79" t="s">
        <v>2735</v>
      </c>
      <c r="B1177" s="70"/>
      <c r="C1177" s="72" t="str">
        <f>IFERROR(VLOOKUP(VENTAS4[[#This Row],[Code]],STOCK[],5,FALSE),"-")</f>
        <v>Tacones de punta fina con flor de piedras</v>
      </c>
    </row>
    <row r="1178" spans="1:3" s="71" customFormat="1" ht="55" customHeight="1" x14ac:dyDescent="0.15">
      <c r="A1178" s="79" t="s">
        <v>2736</v>
      </c>
      <c r="B1178" s="70"/>
      <c r="C1178" s="72" t="str">
        <f>IFERROR(VLOOKUP(VENTAS4[[#This Row],[Code]],STOCK[],5,FALSE),"-")</f>
        <v>Sandalias finas strappy rojas de tacón</v>
      </c>
    </row>
    <row r="1179" spans="1:3" s="71" customFormat="1" ht="55" customHeight="1" x14ac:dyDescent="0.15">
      <c r="A1179" s="79" t="s">
        <v>2737</v>
      </c>
      <c r="B1179" s="70"/>
      <c r="C1179" s="72" t="str">
        <f>IFERROR(VLOOKUP(VENTAS4[[#This Row],[Code]],STOCK[],5,FALSE),"-")</f>
        <v>Sandalias finas strappy rojas de tacón</v>
      </c>
    </row>
    <row r="1180" spans="1:3" s="71" customFormat="1" ht="55" customHeight="1" x14ac:dyDescent="0.15">
      <c r="A1180" s="79" t="s">
        <v>2738</v>
      </c>
      <c r="B1180" s="70"/>
      <c r="C1180" s="72" t="str">
        <f>IFERROR(VLOOKUP(VENTAS4[[#This Row],[Code]],STOCK[],5,FALSE),"-")</f>
        <v>Sandalias de tacón de punta fina con correa al tobillo</v>
      </c>
    </row>
    <row r="1181" spans="1:3" s="71" customFormat="1" ht="55" customHeight="1" x14ac:dyDescent="0.15">
      <c r="A1181" s="79" t="s">
        <v>2739</v>
      </c>
      <c r="B1181" s="70"/>
      <c r="C1181" s="72" t="str">
        <f>IFERROR(VLOOKUP(VENTAS4[[#This Row],[Code]],STOCK[],5,FALSE),"-")</f>
        <v>Zapatos elegantes de punta fina negros</v>
      </c>
    </row>
    <row r="1182" spans="1:3" s="71" customFormat="1" ht="55" customHeight="1" x14ac:dyDescent="0.15">
      <c r="A1182" s="79" t="s">
        <v>2745</v>
      </c>
      <c r="B1182" s="70"/>
      <c r="C1182" s="72" t="str">
        <f>IFERROR(VLOOKUP(VENTAS4[[#This Row],[Code]],STOCK[],5,FALSE),"-")</f>
        <v>Sandalias prácticas chunky blanco crema</v>
      </c>
    </row>
    <row r="1183" spans="1:3" s="71" customFormat="1" ht="55" customHeight="1" x14ac:dyDescent="0.15">
      <c r="A1183" s="79" t="s">
        <v>2746</v>
      </c>
      <c r="B1183" s="70"/>
      <c r="C1183" s="72" t="str">
        <f>IFERROR(VLOOKUP(VENTAS4[[#This Row],[Code]],STOCK[],5,FALSE),"-")</f>
        <v>Sandalias prácticas chunky blanco crema</v>
      </c>
    </row>
    <row r="1184" spans="1:3" s="71" customFormat="1" ht="55" customHeight="1" x14ac:dyDescent="0.15">
      <c r="A1184" s="79" t="s">
        <v>2747</v>
      </c>
      <c r="B1184" s="70"/>
      <c r="C1184" s="72" t="str">
        <f>IFERROR(VLOOKUP(VENTAS4[[#This Row],[Code]],STOCK[],5,FALSE),"-")</f>
        <v>Sandalias prácticas chunky blanco crema</v>
      </c>
    </row>
    <row r="1185" spans="1:3" s="71" customFormat="1" ht="55" customHeight="1" x14ac:dyDescent="0.15">
      <c r="A1185" s="79" t="s">
        <v>2749</v>
      </c>
      <c r="B1185" s="70"/>
      <c r="C1185" s="72" t="str">
        <f>IFERROR(VLOOKUP(VENTAS4[[#This Row],[Code]],STOCK[],5,FALSE),"-")</f>
        <v>Sandalias prácticas chunky blanco crema</v>
      </c>
    </row>
    <row r="1186" spans="1:3" s="71" customFormat="1" ht="55" customHeight="1" x14ac:dyDescent="0.15">
      <c r="A1186" s="79" t="s">
        <v>2761</v>
      </c>
      <c r="B1186" s="70"/>
      <c r="C1186" s="72" t="str">
        <f>IFERROR(VLOOKUP(VENTAS4[[#This Row],[Code]],STOCK[],5,FALSE),"-")</f>
        <v>Blusa blanca de lazos y manga abullonada</v>
      </c>
    </row>
    <row r="1187" spans="1:3" s="71" customFormat="1" ht="55" customHeight="1" x14ac:dyDescent="0.15">
      <c r="A1187" s="79" t="s">
        <v>2762</v>
      </c>
      <c r="B1187" s="70"/>
      <c r="C1187" s="72" t="str">
        <f>IFERROR(VLOOKUP(VENTAS4[[#This Row],[Code]],STOCK[],5,FALSE),"-")</f>
        <v>Blusa blanca de lazos y manga abullonada</v>
      </c>
    </row>
    <row r="1188" spans="1:3" s="71" customFormat="1" ht="55" customHeight="1" x14ac:dyDescent="0.15">
      <c r="A1188" s="79" t="s">
        <v>2763</v>
      </c>
      <c r="B1188" s="70"/>
      <c r="C1188" s="72" t="str">
        <f>IFERROR(VLOOKUP(VENTAS4[[#This Row],[Code]],STOCK[],5,FALSE),"-")</f>
        <v>Blusa blanca de lazos y manga abullonada</v>
      </c>
    </row>
    <row r="1189" spans="1:3" s="71" customFormat="1" ht="55" customHeight="1" x14ac:dyDescent="0.15">
      <c r="A1189" s="79" t="s">
        <v>2764</v>
      </c>
      <c r="B1189" s="70"/>
      <c r="C1189" s="72" t="str">
        <f>IFERROR(VLOOKUP(VENTAS4[[#This Row],[Code]],STOCK[],5,FALSE),"-")</f>
        <v>Bolso bandolera de rafia rígido de tamaño pequeño</v>
      </c>
    </row>
    <row r="1190" spans="1:3" s="71" customFormat="1" ht="55" customHeight="1" x14ac:dyDescent="0.15">
      <c r="A1190" s="79" t="s">
        <v>2765</v>
      </c>
      <c r="B1190" s="70"/>
      <c r="C1190" s="72" t="str">
        <f>IFERROR(VLOOKUP(VENTAS4[[#This Row],[Code]],STOCK[],5,FALSE),"-")</f>
        <v xml:space="preserve">Bolso tejido redondo de gran capidad </v>
      </c>
    </row>
    <row r="1191" spans="1:3" s="71" customFormat="1" ht="55" customHeight="1" x14ac:dyDescent="0.15">
      <c r="A1191" s="79" t="s">
        <v>2766</v>
      </c>
      <c r="B1191" s="70"/>
      <c r="C1191" s="72" t="str">
        <f>IFERROR(VLOOKUP(VENTAS4[[#This Row],[Code]],STOCK[],5,FALSE),"-")</f>
        <v>Bolso de playa con diseño de rayas tamaño mediano</v>
      </c>
    </row>
    <row r="1192" spans="1:3" s="71" customFormat="1" ht="55" customHeight="1" x14ac:dyDescent="0.15">
      <c r="A1192" s="79" t="s">
        <v>2767</v>
      </c>
      <c r="B1192" s="70"/>
      <c r="C1192" s="72" t="str">
        <f>IFERROR(VLOOKUP(VENTAS4[[#This Row],[Code]],STOCK[],5,FALSE),"-")</f>
        <v>Camisa elegante con lazo grande</v>
      </c>
    </row>
    <row r="1193" spans="1:3" s="71" customFormat="1" ht="55" customHeight="1" x14ac:dyDescent="0.15">
      <c r="A1193" s="79" t="s">
        <v>2768</v>
      </c>
      <c r="B1193" s="70"/>
      <c r="C1193" s="72" t="str">
        <f>IFERROR(VLOOKUP(VENTAS4[[#This Row],[Code]],STOCK[],5,FALSE),"-")</f>
        <v>Camisa elegante con lazo grande</v>
      </c>
    </row>
    <row r="1194" spans="1:3" s="71" customFormat="1" ht="55" customHeight="1" x14ac:dyDescent="0.15">
      <c r="A1194" s="79" t="s">
        <v>2769</v>
      </c>
      <c r="B1194" s="70"/>
      <c r="C1194" s="72" t="str">
        <f>IFERROR(VLOOKUP(VENTAS4[[#This Row],[Code]],STOCK[],5,FALSE),"-")</f>
        <v>Camisa elegante con lazo grande</v>
      </c>
    </row>
    <row r="1195" spans="1:3" s="71" customFormat="1" ht="55" customHeight="1" x14ac:dyDescent="0.15">
      <c r="A1195" s="79" t="s">
        <v>2770</v>
      </c>
      <c r="B1195" s="70"/>
      <c r="C1195" s="72" t="str">
        <f>IFERROR(VLOOKUP(VENTAS4[[#This Row],[Code]],STOCK[],5,FALSE),"-")</f>
        <v>Falda Pantalón de mezclilla</v>
      </c>
    </row>
    <row r="1196" spans="1:3" s="71" customFormat="1" ht="55" customHeight="1" x14ac:dyDescent="0.15">
      <c r="A1196" s="79" t="s">
        <v>2774</v>
      </c>
      <c r="B1196" s="70"/>
      <c r="C1196" s="72" t="str">
        <f>IFERROR(VLOOKUP(VENTAS4[[#This Row],[Code]],STOCK[],5,FALSE),"-")</f>
        <v>Falda Pantalón de mezclilla</v>
      </c>
    </row>
    <row r="1197" spans="1:3" s="71" customFormat="1" ht="55" customHeight="1" x14ac:dyDescent="0.15">
      <c r="A1197" s="79" t="s">
        <v>2775</v>
      </c>
      <c r="B1197" s="70"/>
      <c r="C1197" s="72" t="str">
        <f>IFERROR(VLOOKUP(VENTAS4[[#This Row],[Code]],STOCK[],5,FALSE),"-")</f>
        <v>Falda Pantalón de mezclilla</v>
      </c>
    </row>
    <row r="1198" spans="1:3" s="71" customFormat="1" ht="55" customHeight="1" x14ac:dyDescent="0.15">
      <c r="A1198" s="79" t="s">
        <v>2776</v>
      </c>
      <c r="B1198" s="70"/>
      <c r="C1198" s="72" t="str">
        <f>IFERROR(VLOOKUP(VENTAS4[[#This Row],[Code]],STOCK[],5,FALSE),"-")</f>
        <v>Camisa elegante de listas</v>
      </c>
    </row>
    <row r="1199" spans="1:3" s="71" customFormat="1" ht="55" customHeight="1" x14ac:dyDescent="0.15">
      <c r="A1199" s="79" t="s">
        <v>2777</v>
      </c>
      <c r="B1199" s="70"/>
      <c r="C1199" s="72" t="str">
        <f>IFERROR(VLOOKUP(VENTAS4[[#This Row],[Code]],STOCK[],5,FALSE),"-")</f>
        <v>Camisa elegante de listas</v>
      </c>
    </row>
    <row r="1200" spans="1:3" s="71" customFormat="1" ht="55" customHeight="1" x14ac:dyDescent="0.15">
      <c r="A1200" s="79" t="s">
        <v>2778</v>
      </c>
      <c r="B1200" s="70"/>
      <c r="C1200" s="72" t="str">
        <f>IFERROR(VLOOKUP(VENTAS4[[#This Row],[Code]],STOCK[],5,FALSE),"-")</f>
        <v>Camisa elegante de listas</v>
      </c>
    </row>
    <row r="1201" spans="1:3" s="71" customFormat="1" ht="55" customHeight="1" x14ac:dyDescent="0.15">
      <c r="A1201" s="79" t="s">
        <v>2779</v>
      </c>
      <c r="B1201" s="70"/>
      <c r="C1201" s="72" t="str">
        <f>IFERROR(VLOOKUP(VENTAS4[[#This Row],[Code]],STOCK[],5,FALSE),"-")</f>
        <v>Bolso pequeño estilo old money</v>
      </c>
    </row>
    <row r="1202" spans="1:3" s="71" customFormat="1" ht="55" customHeight="1" x14ac:dyDescent="0.15">
      <c r="A1202" s="79" t="s">
        <v>2782</v>
      </c>
      <c r="B1202" s="70"/>
      <c r="C1202" s="72" t="str">
        <f>IFERROR(VLOOKUP(VENTAS4[[#This Row],[Code]],STOCK[],5,FALSE),"-")</f>
        <v>Bolso media luna de rafia de tamaño medio</v>
      </c>
    </row>
    <row r="1203" spans="1:3" s="71" customFormat="1" ht="55" customHeight="1" x14ac:dyDescent="0.15">
      <c r="A1203" s="79" t="s">
        <v>2783</v>
      </c>
      <c r="B1203" s="70"/>
      <c r="C1203" s="72" t="str">
        <f>IFERROR(VLOOKUP(VENTAS4[[#This Row],[Code]],STOCK[],5,FALSE),"-")</f>
        <v>Pantalones cortos de mezclilla de moda</v>
      </c>
    </row>
    <row r="1204" spans="1:3" s="71" customFormat="1" ht="55" customHeight="1" x14ac:dyDescent="0.15">
      <c r="A1204" s="79" t="s">
        <v>2784</v>
      </c>
      <c r="B1204" s="70"/>
      <c r="C1204" s="72" t="str">
        <f>IFERROR(VLOOKUP(VENTAS4[[#This Row],[Code]],STOCK[],5,FALSE),"-")</f>
        <v>Pantalones cortos de mezclilla de moda</v>
      </c>
    </row>
    <row r="1205" spans="1:3" s="71" customFormat="1" ht="55" customHeight="1" x14ac:dyDescent="0.15">
      <c r="A1205" s="79" t="s">
        <v>2788</v>
      </c>
      <c r="B1205" s="70"/>
      <c r="C1205" s="72" t="str">
        <f>IFERROR(VLOOKUP(VENTAS4[[#This Row],[Code]],STOCK[],5,FALSE),"-")</f>
        <v>Pantalones cortos de mezclilla de moda</v>
      </c>
    </row>
    <row r="1206" spans="1:3" s="71" customFormat="1" ht="55" customHeight="1" x14ac:dyDescent="0.15">
      <c r="A1206" s="79" t="s">
        <v>2789</v>
      </c>
      <c r="B1206" s="70"/>
      <c r="C1206" s="72" t="str">
        <f>IFERROR(VLOOKUP(VENTAS4[[#This Row],[Code]],STOCK[],5,FALSE),"-")</f>
        <v>Cinturón fino de hebilla de estilo elegante negro</v>
      </c>
    </row>
    <row r="1207" spans="1:3" s="71" customFormat="1" ht="55" customHeight="1" x14ac:dyDescent="0.15">
      <c r="A1207" s="79" t="s">
        <v>2790</v>
      </c>
      <c r="B1207" s="70"/>
      <c r="C1207" s="72" t="str">
        <f>IFERROR(VLOOKUP(VENTAS4[[#This Row],[Code]],STOCK[],5,FALSE),"-")</f>
        <v>Cinturón fino de hebilla de estilo elegante carmelita</v>
      </c>
    </row>
    <row r="1208" spans="1:3" s="71" customFormat="1" ht="55" customHeight="1" x14ac:dyDescent="0.15">
      <c r="A1208" s="79" t="s">
        <v>2791</v>
      </c>
      <c r="B1208" s="70"/>
      <c r="C1208" s="72" t="str">
        <f>IFERROR(VLOOKUP(VENTAS4[[#This Row],[Code]],STOCK[],5,FALSE),"-")</f>
        <v>Blusa de lazos color negro</v>
      </c>
    </row>
    <row r="1209" spans="1:3" s="71" customFormat="1" ht="55" customHeight="1" x14ac:dyDescent="0.15">
      <c r="A1209" s="79" t="s">
        <v>2792</v>
      </c>
      <c r="B1209" s="70"/>
      <c r="C1209" s="72" t="str">
        <f>IFERROR(VLOOKUP(VENTAS4[[#This Row],[Code]],STOCK[],5,FALSE),"-")</f>
        <v>Blusa de lazos color negro</v>
      </c>
    </row>
    <row r="1210" spans="1:3" s="71" customFormat="1" ht="55" customHeight="1" x14ac:dyDescent="0.15">
      <c r="A1210" s="79" t="s">
        <v>2793</v>
      </c>
      <c r="B1210" s="70"/>
      <c r="C1210" s="72" t="str">
        <f>IFERROR(VLOOKUP(VENTAS4[[#This Row],[Code]],STOCK[],5,FALSE),"-")</f>
        <v>Blusa de lazos color negro</v>
      </c>
    </row>
    <row r="1211" spans="1:3" s="71" customFormat="1" ht="55" customHeight="1" x14ac:dyDescent="0.15">
      <c r="A1211" s="79" t="s">
        <v>2794</v>
      </c>
      <c r="B1211" s="70"/>
      <c r="C1211" s="72" t="str">
        <f>IFERROR(VLOOKUP(VENTAS4[[#This Row],[Code]],STOCK[],5,FALSE),"-")</f>
        <v>Pullover corto unicolor carmelita</v>
      </c>
    </row>
    <row r="1212" spans="1:3" s="71" customFormat="1" ht="55" customHeight="1" x14ac:dyDescent="0.15">
      <c r="A1212" s="79" t="s">
        <v>2795</v>
      </c>
      <c r="B1212" s="70"/>
      <c r="C1212" s="72" t="str">
        <f>IFERROR(VLOOKUP(VENTAS4[[#This Row],[Code]],STOCK[],5,FALSE),"-")</f>
        <v>Pullover corto unicolor carmelita</v>
      </c>
    </row>
    <row r="1213" spans="1:3" s="71" customFormat="1" ht="55" customHeight="1" x14ac:dyDescent="0.15">
      <c r="A1213" s="79" t="s">
        <v>2796</v>
      </c>
      <c r="B1213" s="70"/>
      <c r="C1213" s="72" t="str">
        <f>IFERROR(VLOOKUP(VENTAS4[[#This Row],[Code]],STOCK[],5,FALSE),"-")</f>
        <v>Pullover corto unicolor carmelita</v>
      </c>
    </row>
    <row r="1214" spans="1:3" s="71" customFormat="1" ht="55" customHeight="1" x14ac:dyDescent="0.15">
      <c r="A1214" s="79" t="s">
        <v>2800</v>
      </c>
      <c r="B1214" s="70"/>
      <c r="C1214" s="72" t="str">
        <f>IFERROR(VLOOKUP(VENTAS4[[#This Row],[Code]],STOCK[],5,FALSE),"-")</f>
        <v>Pullover corto unicolor blanco</v>
      </c>
    </row>
    <row r="1215" spans="1:3" s="71" customFormat="1" ht="55" customHeight="1" x14ac:dyDescent="0.15">
      <c r="A1215" s="79" t="s">
        <v>2801</v>
      </c>
      <c r="B1215" s="70"/>
      <c r="C1215" s="72" t="str">
        <f>IFERROR(VLOOKUP(VENTAS4[[#This Row],[Code]],STOCK[],5,FALSE),"-")</f>
        <v>Pullover corto unicolor blanco</v>
      </c>
    </row>
    <row r="1216" spans="1:3" s="71" customFormat="1" ht="55" customHeight="1" x14ac:dyDescent="0.15">
      <c r="A1216" s="79" t="s">
        <v>2802</v>
      </c>
      <c r="B1216" s="70"/>
      <c r="C1216" s="72" t="str">
        <f>IFERROR(VLOOKUP(VENTAS4[[#This Row],[Code]],STOCK[],5,FALSE),"-")</f>
        <v>Pullover corto unicolor blanco</v>
      </c>
    </row>
    <row r="1217" spans="1:3" s="71" customFormat="1" ht="55" customHeight="1" x14ac:dyDescent="0.15">
      <c r="A1217" s="79" t="s">
        <v>2979</v>
      </c>
      <c r="B1217" s="70"/>
      <c r="C1217" s="72" t="str">
        <f>IFERROR(VLOOKUP(VENTAS4[[#This Row],[Code]],STOCK[],5,FALSE),"-")</f>
        <v>Pullover corto unicolor beige</v>
      </c>
    </row>
    <row r="1218" spans="1:3" s="71" customFormat="1" ht="55" customHeight="1" x14ac:dyDescent="0.15">
      <c r="A1218" s="79" t="s">
        <v>2803</v>
      </c>
      <c r="B1218" s="70"/>
      <c r="C1218" s="72" t="str">
        <f>IFERROR(VLOOKUP(VENTAS4[[#This Row],[Code]],STOCK[],5,FALSE),"-")</f>
        <v>Pullover corto unicolor beige</v>
      </c>
    </row>
    <row r="1219" spans="1:3" s="71" customFormat="1" ht="55" customHeight="1" x14ac:dyDescent="0.15">
      <c r="A1219" s="79" t="s">
        <v>2811</v>
      </c>
      <c r="B1219" s="70"/>
      <c r="C1219" s="72" t="str">
        <f>IFERROR(VLOOKUP(VENTAS4[[#This Row],[Code]],STOCK[],5,FALSE),"-")</f>
        <v>Pullover largo unicolor tela traslúcida negro</v>
      </c>
    </row>
    <row r="1220" spans="1:3" s="71" customFormat="1" ht="55" customHeight="1" x14ac:dyDescent="0.15">
      <c r="A1220" s="79" t="s">
        <v>2812</v>
      </c>
      <c r="B1220" s="70"/>
      <c r="C1220" s="72" t="str">
        <f>IFERROR(VLOOKUP(VENTAS4[[#This Row],[Code]],STOCK[],5,FALSE),"-")</f>
        <v>Pullover largo unicolor tela traslúcida negro</v>
      </c>
    </row>
    <row r="1221" spans="1:3" s="71" customFormat="1" ht="55" customHeight="1" x14ac:dyDescent="0.15">
      <c r="A1221" s="79" t="s">
        <v>2813</v>
      </c>
      <c r="B1221" s="70"/>
      <c r="C1221" s="72" t="str">
        <f>IFERROR(VLOOKUP(VENTAS4[[#This Row],[Code]],STOCK[],5,FALSE),"-")</f>
        <v>Pullover largo unicolor tela traslúcida negro</v>
      </c>
    </row>
    <row r="1222" spans="1:3" s="71" customFormat="1" ht="55" customHeight="1" x14ac:dyDescent="0.15">
      <c r="A1222" s="79" t="s">
        <v>2814</v>
      </c>
      <c r="B1222" s="70"/>
      <c r="C1222" s="72" t="str">
        <f>IFERROR(VLOOKUP(VENTAS4[[#This Row],[Code]],STOCK[],5,FALSE),"-")</f>
        <v>Pullover largo unicolor tela traslúcida beige</v>
      </c>
    </row>
    <row r="1223" spans="1:3" s="71" customFormat="1" ht="55" customHeight="1" x14ac:dyDescent="0.15">
      <c r="A1223" s="79" t="s">
        <v>2815</v>
      </c>
      <c r="B1223" s="70"/>
      <c r="C1223" s="72" t="str">
        <f>IFERROR(VLOOKUP(VENTAS4[[#This Row],[Code]],STOCK[],5,FALSE),"-")</f>
        <v>Maxi vestido de algodón cruzado con estampado floral vibrante</v>
      </c>
    </row>
    <row r="1224" spans="1:3" s="71" customFormat="1" ht="55" customHeight="1" x14ac:dyDescent="0.15">
      <c r="A1224" s="79" t="s">
        <v>2816</v>
      </c>
      <c r="B1224" s="70"/>
      <c r="C1224" s="72" t="str">
        <f>IFERROR(VLOOKUP(VENTAS4[[#This Row],[Code]],STOCK[],5,FALSE),"-")</f>
        <v>Sombrero Visera de Verano</v>
      </c>
    </row>
    <row r="1225" spans="1:3" s="71" customFormat="1" ht="55" customHeight="1" x14ac:dyDescent="0.15">
      <c r="A1225" s="79" t="s">
        <v>2817</v>
      </c>
      <c r="B1225" s="70"/>
      <c r="C1225" s="72" t="str">
        <f>IFERROR(VLOOKUP(VENTAS4[[#This Row],[Code]],STOCK[],5,FALSE),"-")</f>
        <v xml:space="preserve">Top corto de lazo delantero </v>
      </c>
    </row>
    <row r="1226" spans="1:3" s="71" customFormat="1" ht="55" customHeight="1" x14ac:dyDescent="0.15">
      <c r="A1226" s="79" t="s">
        <v>2818</v>
      </c>
      <c r="B1226" s="70"/>
      <c r="C1226" s="72" t="str">
        <f>IFERROR(VLOOKUP(VENTAS4[[#This Row],[Code]],STOCK[],5,FALSE),"-")</f>
        <v xml:space="preserve">Top corto de lazo delantero </v>
      </c>
    </row>
    <row r="1227" spans="1:3" s="71" customFormat="1" ht="55" customHeight="1" x14ac:dyDescent="0.15">
      <c r="A1227" s="79" t="s">
        <v>2819</v>
      </c>
      <c r="B1227" s="70"/>
      <c r="C1227" s="72" t="str">
        <f>IFERROR(VLOOKUP(VENTAS4[[#This Row],[Code]],STOCK[],5,FALSE),"-")</f>
        <v xml:space="preserve">Top corto de lazo delantero </v>
      </c>
    </row>
    <row r="1228" spans="1:3" s="71" customFormat="1" ht="55" customHeight="1" x14ac:dyDescent="0.15">
      <c r="A1228" s="79" t="s">
        <v>2820</v>
      </c>
      <c r="B1228" s="70"/>
      <c r="C1228" s="72" t="str">
        <f>IFERROR(VLOOKUP(VENTAS4[[#This Row],[Code]],STOCK[],5,FALSE),"-")</f>
        <v>Vestido de espagueti con frente recortado y abertura</v>
      </c>
    </row>
    <row r="1229" spans="1:3" s="71" customFormat="1" ht="55" customHeight="1" x14ac:dyDescent="0.15">
      <c r="A1229" s="79" t="s">
        <v>2821</v>
      </c>
      <c r="B1229" s="70"/>
      <c r="C1229" s="72" t="str">
        <f>IFERROR(VLOOKUP(VENTAS4[[#This Row],[Code]],STOCK[],5,FALSE),"-")</f>
        <v>Vestido de espagueti con frente recortado y abertura</v>
      </c>
    </row>
    <row r="1230" spans="1:3" s="71" customFormat="1" ht="55" customHeight="1" x14ac:dyDescent="0.15">
      <c r="A1230" s="79" t="s">
        <v>2822</v>
      </c>
      <c r="B1230" s="70"/>
      <c r="C1230" s="72" t="str">
        <f>IFERROR(VLOOKUP(VENTAS4[[#This Row],[Code]],STOCK[],5,FALSE),"-")</f>
        <v>Camisetas sin mangas de diseño crochet</v>
      </c>
    </row>
    <row r="1231" spans="1:3" s="71" customFormat="1" ht="55" customHeight="1" x14ac:dyDescent="0.15">
      <c r="A1231" s="79" t="s">
        <v>2828</v>
      </c>
      <c r="B1231" s="70"/>
      <c r="C1231" s="72" t="str">
        <f>IFERROR(VLOOKUP(VENTAS4[[#This Row],[Code]],STOCK[],5,FALSE),"-")</f>
        <v>Vestido Largo con cinturón fruncido</v>
      </c>
    </row>
    <row r="1232" spans="1:3" s="71" customFormat="1" ht="55" customHeight="1" x14ac:dyDescent="0.15">
      <c r="A1232" s="79" t="s">
        <v>2829</v>
      </c>
      <c r="B1232" s="70"/>
      <c r="C1232" s="72" t="str">
        <f>IFERROR(VLOOKUP(VENTAS4[[#This Row],[Code]],STOCK[],5,FALSE),"-")</f>
        <v>Vestido Largo con cinturón fruncido</v>
      </c>
    </row>
    <row r="1233" spans="1:3" s="71" customFormat="1" ht="55" customHeight="1" x14ac:dyDescent="0.15">
      <c r="A1233" s="79" t="s">
        <v>2830</v>
      </c>
      <c r="B1233" s="70"/>
      <c r="C1233" s="72" t="str">
        <f>IFERROR(VLOOKUP(VENTAS4[[#This Row],[Code]],STOCK[],5,FALSE),"-")</f>
        <v>Vestido Largo con cinturón fruncido</v>
      </c>
    </row>
    <row r="1234" spans="1:3" s="71" customFormat="1" ht="55" customHeight="1" x14ac:dyDescent="0.15">
      <c r="A1234" s="79" t="s">
        <v>2831</v>
      </c>
      <c r="B1234" s="70"/>
      <c r="C1234" s="72" t="str">
        <f>IFERROR(VLOOKUP(VENTAS4[[#This Row],[Code]],STOCK[],5,FALSE),"-")</f>
        <v>Vestido Largo con cinturón fruncido</v>
      </c>
    </row>
    <row r="1235" spans="1:3" s="71" customFormat="1" ht="55" customHeight="1" x14ac:dyDescent="0.15">
      <c r="A1235" s="79" t="s">
        <v>2832</v>
      </c>
      <c r="B1235" s="70"/>
      <c r="C1235" s="72" t="str">
        <f>IFERROR(VLOOKUP(VENTAS4[[#This Row],[Code]],STOCK[],5,FALSE),"-")</f>
        <v>Vestido Camisola con estampado de flores y tirantes cruzados</v>
      </c>
    </row>
    <row r="1236" spans="1:3" s="71" customFormat="1" ht="55" customHeight="1" x14ac:dyDescent="0.15">
      <c r="A1236" s="79" t="s">
        <v>2833</v>
      </c>
      <c r="B1236" s="70"/>
      <c r="C1236" s="72" t="str">
        <f>IFERROR(VLOOKUP(VENTAS4[[#This Row],[Code]],STOCK[],5,FALSE),"-")</f>
        <v>Vestido Camisola con estampado de flores y tirantes cruzados</v>
      </c>
    </row>
    <row r="1237" spans="1:3" s="71" customFormat="1" ht="55" customHeight="1" x14ac:dyDescent="0.15">
      <c r="A1237" s="79" t="s">
        <v>2834</v>
      </c>
      <c r="B1237" s="70"/>
      <c r="C1237" s="72" t="str">
        <f>IFERROR(VLOOKUP(VENTAS4[[#This Row],[Code]],STOCK[],5,FALSE),"-")</f>
        <v>Vestido Camisola con estampado de flores y tirantes cruzados</v>
      </c>
    </row>
    <row r="1238" spans="1:3" s="71" customFormat="1" ht="55" customHeight="1" x14ac:dyDescent="0.15">
      <c r="A1238" s="79" t="s">
        <v>2835</v>
      </c>
      <c r="B1238" s="70"/>
      <c r="C1238" s="72" t="str">
        <f>IFERROR(VLOOKUP(VENTAS4[[#This Row],[Code]],STOCK[],5,FALSE),"-")</f>
        <v>Vestido largo con cuello Healter</v>
      </c>
    </row>
    <row r="1239" spans="1:3" s="71" customFormat="1" ht="55" customHeight="1" x14ac:dyDescent="0.15">
      <c r="A1239" s="79" t="s">
        <v>2839</v>
      </c>
      <c r="B1239" s="70"/>
      <c r="C1239" s="72" t="str">
        <f>IFERROR(VLOOKUP(VENTAS4[[#This Row],[Code]],STOCK[],5,FALSE),"-")</f>
        <v>Vestido negro espalda cruzada</v>
      </c>
    </row>
    <row r="1240" spans="1:3" s="71" customFormat="1" ht="55" customHeight="1" x14ac:dyDescent="0.15">
      <c r="A1240" s="79" t="s">
        <v>2840</v>
      </c>
      <c r="B1240" s="70"/>
      <c r="C1240" s="72" t="str">
        <f>IFERROR(VLOOKUP(VENTAS4[[#This Row],[Code]],STOCK[],5,FALSE),"-")</f>
        <v>Vestido negro espalda cruzada</v>
      </c>
    </row>
    <row r="1241" spans="1:3" s="71" customFormat="1" ht="55" customHeight="1" x14ac:dyDescent="0.15">
      <c r="A1241" s="79" t="s">
        <v>2841</v>
      </c>
      <c r="B1241" s="70"/>
      <c r="C1241" s="72" t="str">
        <f>IFERROR(VLOOKUP(VENTAS4[[#This Row],[Code]],STOCK[],5,FALSE),"-")</f>
        <v>Vestido blanco espalda cruzada</v>
      </c>
    </row>
    <row r="1242" spans="1:3" s="71" customFormat="1" ht="55" customHeight="1" x14ac:dyDescent="0.15">
      <c r="A1242" s="79" t="s">
        <v>2843</v>
      </c>
      <c r="B1242" s="70"/>
      <c r="C1242" s="72" t="str">
        <f>IFERROR(VLOOKUP(VENTAS4[[#This Row],[Code]],STOCK[],5,FALSE),"-")</f>
        <v>Vestido blanco espalda cruzada</v>
      </c>
    </row>
    <row r="1243" spans="1:3" s="71" customFormat="1" ht="55" customHeight="1" x14ac:dyDescent="0.15">
      <c r="A1243" s="79" t="s">
        <v>2844</v>
      </c>
      <c r="B1243" s="70"/>
      <c r="C1243" s="72" t="str">
        <f>IFERROR(VLOOKUP(VENTAS4[[#This Row],[Code]],STOCK[],5,FALSE),"-")</f>
        <v>Vestido crochet Playero espalda descubierta</v>
      </c>
    </row>
    <row r="1244" spans="1:3" s="71" customFormat="1" ht="55" customHeight="1" x14ac:dyDescent="0.15">
      <c r="A1244" s="79" t="s">
        <v>2845</v>
      </c>
      <c r="B1244" s="70"/>
      <c r="C1244" s="72" t="str">
        <f>IFERROR(VLOOKUP(VENTAS4[[#This Row],[Code]],STOCK[],5,FALSE),"-")</f>
        <v>Vestido crochet Playero espalda descubierta</v>
      </c>
    </row>
    <row r="1245" spans="1:3" s="71" customFormat="1" ht="55" customHeight="1" x14ac:dyDescent="0.15">
      <c r="A1245" s="79" t="s">
        <v>2846</v>
      </c>
      <c r="B1245" s="70"/>
      <c r="C1245" s="72" t="str">
        <f>IFERROR(VLOOKUP(VENTAS4[[#This Row],[Code]],STOCK[],5,FALSE),"-")</f>
        <v>Vestido crochet Playero espalda descubierta</v>
      </c>
    </row>
    <row r="1246" spans="1:3" s="71" customFormat="1" ht="55" customHeight="1" x14ac:dyDescent="0.15">
      <c r="A1246" s="79" t="s">
        <v>2847</v>
      </c>
      <c r="B1246" s="70"/>
      <c r="C1246" s="72" t="str">
        <f>IFERROR(VLOOKUP(VENTAS4[[#This Row],[Code]],STOCK[],5,FALSE),"-")</f>
        <v>Vestido crochet playero de tirantes</v>
      </c>
    </row>
    <row r="1247" spans="1:3" s="71" customFormat="1" ht="55" customHeight="1" x14ac:dyDescent="0.15">
      <c r="A1247" s="79" t="s">
        <v>2848</v>
      </c>
      <c r="B1247" s="70"/>
      <c r="C1247" s="72" t="str">
        <f>IFERROR(VLOOKUP(VENTAS4[[#This Row],[Code]],STOCK[],5,FALSE),"-")</f>
        <v>Falda larga de visillo con maxi estampado de flor</v>
      </c>
    </row>
    <row r="1248" spans="1:3" s="71" customFormat="1" ht="55" customHeight="1" x14ac:dyDescent="0.15">
      <c r="A1248" s="79" t="s">
        <v>2851</v>
      </c>
      <c r="B1248" s="70"/>
      <c r="C1248" s="72" t="str">
        <f>IFERROR(VLOOKUP(VENTAS4[[#This Row],[Code]],STOCK[],5,FALSE),"-")</f>
        <v>Falda maxi blanca de moda</v>
      </c>
    </row>
    <row r="1249" spans="1:3" s="71" customFormat="1" ht="55" customHeight="1" x14ac:dyDescent="0.15">
      <c r="A1249" s="79" t="s">
        <v>2852</v>
      </c>
      <c r="B1249" s="70"/>
      <c r="C1249" s="72" t="str">
        <f>IFERROR(VLOOKUP(VENTAS4[[#This Row],[Code]],STOCK[],5,FALSE),"-")</f>
        <v>Vestido corte A de bolsillos</v>
      </c>
    </row>
    <row r="1250" spans="1:3" s="71" customFormat="1" ht="55" customHeight="1" x14ac:dyDescent="0.15">
      <c r="A1250" s="79" t="s">
        <v>2857</v>
      </c>
      <c r="B1250" s="70"/>
      <c r="C1250" s="72" t="str">
        <f>IFERROR(VLOOKUP(VENTAS4[[#This Row],[Code]],STOCK[],5,FALSE),"-")</f>
        <v>Bolso verano de rafia en bloque de color</v>
      </c>
    </row>
    <row r="1251" spans="1:3" s="71" customFormat="1" ht="55" customHeight="1" x14ac:dyDescent="0.15">
      <c r="A1251" s="79" t="s">
        <v>2859</v>
      </c>
      <c r="B1251" s="70"/>
      <c r="C1251" s="72" t="str">
        <f>IFERROR(VLOOKUP(VENTAS4[[#This Row],[Code]],STOCK[],5,FALSE),"-")</f>
        <v>Conjunto falda y top</v>
      </c>
    </row>
    <row r="1252" spans="1:3" s="71" customFormat="1" ht="55" customHeight="1" x14ac:dyDescent="0.15">
      <c r="A1252" s="79" t="s">
        <v>2860</v>
      </c>
      <c r="B1252" s="70"/>
      <c r="C1252" s="72" t="str">
        <f>IFERROR(VLOOKUP(VENTAS4[[#This Row],[Code]],STOCK[],5,FALSE),"-")</f>
        <v>Vestido crema ajustado de hombro torcido</v>
      </c>
    </row>
    <row r="1253" spans="1:3" s="71" customFormat="1" ht="55" customHeight="1" x14ac:dyDescent="0.15">
      <c r="A1253" s="79" t="s">
        <v>2861</v>
      </c>
      <c r="B1253" s="70"/>
      <c r="C1253" s="72" t="str">
        <f>IFERROR(VLOOKUP(VENTAS4[[#This Row],[Code]],STOCK[],5,FALSE),"-")</f>
        <v>Vestido crema ajustado de hombro torcido</v>
      </c>
    </row>
    <row r="1254" spans="1:3" s="71" customFormat="1" ht="55" customHeight="1" x14ac:dyDescent="0.15">
      <c r="A1254" s="79" t="s">
        <v>2862</v>
      </c>
      <c r="B1254" s="70"/>
      <c r="C1254" s="72" t="str">
        <f>IFERROR(VLOOKUP(VENTAS4[[#This Row],[Code]],STOCK[],5,FALSE),"-")</f>
        <v>Vestido crema ajustado de hombro torcido</v>
      </c>
    </row>
    <row r="1255" spans="1:3" s="71" customFormat="1" ht="55" customHeight="1" x14ac:dyDescent="0.15">
      <c r="A1255" s="79" t="s">
        <v>2863</v>
      </c>
      <c r="B1255" s="70"/>
      <c r="C1255" s="72" t="str">
        <f>IFERROR(VLOOKUP(VENTAS4[[#This Row],[Code]],STOCK[],5,FALSE),"-")</f>
        <v>Vestido crema ajustado de hombro torcido</v>
      </c>
    </row>
    <row r="1256" spans="1:3" s="71" customFormat="1" ht="55" customHeight="1" x14ac:dyDescent="0.15">
      <c r="A1256" s="79" t="s">
        <v>2864</v>
      </c>
      <c r="B1256" s="70"/>
      <c r="C1256" s="72" t="str">
        <f>IFERROR(VLOOKUP(VENTAS4[[#This Row],[Code]],STOCK[],5,FALSE),"-")</f>
        <v>Falda Maxi plisada favorecedora</v>
      </c>
    </row>
    <row r="1257" spans="1:3" s="71" customFormat="1" ht="55" customHeight="1" x14ac:dyDescent="0.15">
      <c r="A1257" s="79" t="s">
        <v>2867</v>
      </c>
      <c r="B1257" s="70"/>
      <c r="C1257" s="72" t="str">
        <f>IFERROR(VLOOKUP(VENTAS4[[#This Row],[Code]],STOCK[],5,FALSE),"-")</f>
        <v>Falda Midi Elegante Ajustada</v>
      </c>
    </row>
    <row r="1258" spans="1:3" s="71" customFormat="1" ht="55" customHeight="1" x14ac:dyDescent="0.15">
      <c r="A1258" s="79" t="s">
        <v>2869</v>
      </c>
      <c r="B1258" s="70"/>
      <c r="C1258" s="72" t="str">
        <f>IFERROR(VLOOKUP(VENTAS4[[#This Row],[Code]],STOCK[],5,FALSE),"-")</f>
        <v>Vestido Maxi Negro Ajustado Elegante de hombro atado</v>
      </c>
    </row>
    <row r="1259" spans="1:3" s="71" customFormat="1" ht="55" customHeight="1" x14ac:dyDescent="0.15">
      <c r="A1259" s="79" t="s">
        <v>2870</v>
      </c>
      <c r="B1259" s="70"/>
      <c r="C1259" s="72" t="str">
        <f>IFERROR(VLOOKUP(VENTAS4[[#This Row],[Code]],STOCK[],5,FALSE),"-")</f>
        <v>Vestido Blanco en Bordado Inglés</v>
      </c>
    </row>
    <row r="1260" spans="1:3" s="71" customFormat="1" ht="55" customHeight="1" x14ac:dyDescent="0.15">
      <c r="A1260" s="79" t="s">
        <v>2871</v>
      </c>
      <c r="B1260" s="70"/>
      <c r="C1260" s="72" t="str">
        <f>IFERROR(VLOOKUP(VENTAS4[[#This Row],[Code]],STOCK[],5,FALSE),"-")</f>
        <v>Vestido Blanco en Bordado Inglés</v>
      </c>
    </row>
    <row r="1261" spans="1:3" s="71" customFormat="1" ht="55" customHeight="1" x14ac:dyDescent="0.15">
      <c r="A1261" s="79" t="s">
        <v>2872</v>
      </c>
      <c r="B1261" s="70"/>
      <c r="C1261" s="72" t="str">
        <f>IFERROR(VLOOKUP(VENTAS4[[#This Row],[Code]],STOCK[],5,FALSE),"-")</f>
        <v>Vestido de tirantes atados y espalda corrida</v>
      </c>
    </row>
    <row r="1262" spans="1:3" s="71" customFormat="1" ht="55" customHeight="1" x14ac:dyDescent="0.15">
      <c r="A1262" s="79" t="s">
        <v>2877</v>
      </c>
      <c r="B1262" s="70"/>
      <c r="C1262" s="72" t="str">
        <f>IFERROR(VLOOKUP(VENTAS4[[#This Row],[Code]],STOCK[],5,FALSE),"-")</f>
        <v>Vestido lila cruzado H&amp;M</v>
      </c>
    </row>
    <row r="1263" spans="1:3" s="71" customFormat="1" ht="55" customHeight="1" x14ac:dyDescent="0.15">
      <c r="A1263" s="79" t="s">
        <v>2878</v>
      </c>
      <c r="B1263" s="70"/>
      <c r="C1263" s="72" t="str">
        <f>IFERROR(VLOOKUP(VENTAS4[[#This Row],[Code]],STOCK[],5,FALSE),"-")</f>
        <v>Vestido lila cruzado H&amp;M</v>
      </c>
    </row>
    <row r="1264" spans="1:3" s="71" customFormat="1" ht="55" customHeight="1" x14ac:dyDescent="0.15">
      <c r="A1264" s="79" t="s">
        <v>2879</v>
      </c>
      <c r="B1264" s="70"/>
      <c r="C1264" s="72" t="str">
        <f>IFERROR(VLOOKUP(VENTAS4[[#This Row],[Code]],STOCK[],5,FALSE),"-")</f>
        <v>Vestido verde cruzado H&amp;M</v>
      </c>
    </row>
    <row r="1265" spans="1:3" s="71" customFormat="1" ht="55" customHeight="1" x14ac:dyDescent="0.15">
      <c r="A1265" s="79" t="s">
        <v>2880</v>
      </c>
      <c r="B1265" s="70"/>
      <c r="C1265" s="72" t="str">
        <f>IFERROR(VLOOKUP(VENTAS4[[#This Row],[Code]],STOCK[],5,FALSE),"-")</f>
        <v>Vestido verde cruzado H&amp;M</v>
      </c>
    </row>
    <row r="1266" spans="1:3" s="71" customFormat="1" ht="55" customHeight="1" x14ac:dyDescent="0.15">
      <c r="A1266" s="79" t="s">
        <v>2882</v>
      </c>
      <c r="B1266" s="70"/>
      <c r="C1266" s="72" t="str">
        <f>IFERROR(VLOOKUP(VENTAS4[[#This Row],[Code]],STOCK[],5,FALSE),"-")</f>
        <v>Pantalón fuccia ajustado de tela H&amp;M</v>
      </c>
    </row>
    <row r="1267" spans="1:3" s="71" customFormat="1" ht="55" customHeight="1" x14ac:dyDescent="0.15">
      <c r="A1267" s="79" t="s">
        <v>2885</v>
      </c>
      <c r="B1267" s="70"/>
      <c r="C1267" s="72" t="str">
        <f>IFERROR(VLOOKUP(VENTAS4[[#This Row],[Code]],STOCK[],5,FALSE),"-")</f>
        <v>Pantalón Caqui de Pierna Ancha De Talle Alto y Bolsillos H&amp;M</v>
      </c>
    </row>
    <row r="1268" spans="1:3" s="71" customFormat="1" ht="55" customHeight="1" x14ac:dyDescent="0.15">
      <c r="A1268" s="79" t="s">
        <v>2886</v>
      </c>
      <c r="B1268" s="70"/>
      <c r="C1268" s="72" t="str">
        <f>IFERROR(VLOOKUP(VENTAS4[[#This Row],[Code]],STOCK[],5,FALSE),"-")</f>
        <v>Jean de talle regular de bajo descosido y pierna ancha H&amp;M</v>
      </c>
    </row>
    <row r="1269" spans="1:3" s="71" customFormat="1" ht="55" customHeight="1" x14ac:dyDescent="0.15">
      <c r="A1269" s="79" t="s">
        <v>2887</v>
      </c>
      <c r="B1269" s="70"/>
      <c r="C1269" s="72" t="str">
        <f>IFERROR(VLOOKUP(VENTAS4[[#This Row],[Code]],STOCK[],5,FALSE),"-")</f>
        <v>Top de punto y cuello elegante negro H&amp;M</v>
      </c>
    </row>
    <row r="1270" spans="1:3" s="71" customFormat="1" ht="55" customHeight="1" x14ac:dyDescent="0.15">
      <c r="A1270" s="79" t="s">
        <v>2888</v>
      </c>
      <c r="B1270" s="70"/>
      <c r="C1270" s="72" t="str">
        <f>IFERROR(VLOOKUP(VENTAS4[[#This Row],[Code]],STOCK[],5,FALSE),"-")</f>
        <v>Top de punto y cuello elegante negro H&amp;M</v>
      </c>
    </row>
    <row r="1271" spans="1:3" s="71" customFormat="1" ht="55" customHeight="1" x14ac:dyDescent="0.15">
      <c r="A1271" s="79" t="s">
        <v>2891</v>
      </c>
      <c r="B1271" s="70"/>
      <c r="C1271" s="72" t="str">
        <f>IFERROR(VLOOKUP(VENTAS4[[#This Row],[Code]],STOCK[],5,FALSE),"-")</f>
        <v>Top de punto y cuello elegante negro H&amp;M</v>
      </c>
    </row>
    <row r="1272" spans="1:3" s="71" customFormat="1" ht="55" customHeight="1" x14ac:dyDescent="0.15">
      <c r="A1272" s="79" t="s">
        <v>2892</v>
      </c>
      <c r="B1272" s="70"/>
      <c r="C1272" s="72" t="str">
        <f>IFERROR(VLOOKUP(VENTAS4[[#This Row],[Code]],STOCK[],5,FALSE),"-")</f>
        <v>Top de punto y cuello elegante blanco H&amp;M</v>
      </c>
    </row>
    <row r="1273" spans="1:3" s="71" customFormat="1" ht="55" customHeight="1" x14ac:dyDescent="0.15">
      <c r="A1273" s="79" t="s">
        <v>2893</v>
      </c>
      <c r="B1273" s="70"/>
      <c r="C1273" s="72" t="str">
        <f>IFERROR(VLOOKUP(VENTAS4[[#This Row],[Code]],STOCK[],5,FALSE),"-")</f>
        <v>Top de punto y cuello elegante blanco H&amp;M</v>
      </c>
    </row>
    <row r="1274" spans="1:3" s="71" customFormat="1" ht="55" customHeight="1" x14ac:dyDescent="0.15">
      <c r="A1274" s="79" t="s">
        <v>2896</v>
      </c>
      <c r="B1274" s="70"/>
      <c r="C1274" s="72" t="str">
        <f>IFERROR(VLOOKUP(VENTAS4[[#This Row],[Code]],STOCK[],5,FALSE),"-")</f>
        <v>Camisa Oversize en mezcla de lino H&amp;M</v>
      </c>
    </row>
    <row r="1275" spans="1:3" s="71" customFormat="1" ht="55" customHeight="1" x14ac:dyDescent="0.15">
      <c r="A1275" s="79" t="s">
        <v>2897</v>
      </c>
      <c r="B1275" s="70"/>
      <c r="C1275" s="72" t="str">
        <f>IFERROR(VLOOKUP(VENTAS4[[#This Row],[Code]],STOCK[],5,FALSE),"-")</f>
        <v>Camisa Oversize blanca en mezcla de lino H&amp;M (encargo mónica)</v>
      </c>
    </row>
    <row r="1276" spans="1:3" s="71" customFormat="1" ht="55" customHeight="1" x14ac:dyDescent="0.15">
      <c r="A1276" s="79" t="s">
        <v>2898</v>
      </c>
      <c r="B1276" s="70"/>
      <c r="C1276" s="72" t="str">
        <f>IFERROR(VLOOKUP(VENTAS4[[#This Row],[Code]],STOCK[],5,FALSE),"-")</f>
        <v>Camisa beige en mezcla de lino</v>
      </c>
    </row>
    <row r="1277" spans="1:3" s="71" customFormat="1" ht="55" customHeight="1" x14ac:dyDescent="0.15">
      <c r="A1277" s="79" t="s">
        <v>2899</v>
      </c>
      <c r="B1277" s="70"/>
      <c r="C1277" s="72" t="str">
        <f>IFERROR(VLOOKUP(VENTAS4[[#This Row],[Code]],STOCK[],5,FALSE),"-")</f>
        <v>Cinto de piel (encargo mónica)</v>
      </c>
    </row>
    <row r="1278" spans="1:3" s="71" customFormat="1" ht="55" customHeight="1" x14ac:dyDescent="0.15">
      <c r="A1278" s="79" t="s">
        <v>2906</v>
      </c>
      <c r="B1278" s="70"/>
      <c r="C1278" s="72" t="str">
        <f>IFERROR(VLOOKUP(VENTAS4[[#This Row],[Code]],STOCK[],5,FALSE),"-")</f>
        <v>Pantalón de pierna ancha con estampado de moda H&amp;M</v>
      </c>
    </row>
    <row r="1279" spans="1:3" s="71" customFormat="1" ht="55" customHeight="1" x14ac:dyDescent="0.15">
      <c r="A1279" s="79" t="s">
        <v>2907</v>
      </c>
      <c r="B1279" s="70"/>
      <c r="C1279" s="72" t="str">
        <f>IFERROR(VLOOKUP(VENTAS4[[#This Row],[Code]],STOCK[],5,FALSE),"-")</f>
        <v>Sandalias Pull&amp;Bear (encargo mónica)</v>
      </c>
    </row>
    <row r="1280" spans="1:3" s="71" customFormat="1" ht="55" customHeight="1" x14ac:dyDescent="0.15">
      <c r="A1280" s="79" t="s">
        <v>2908</v>
      </c>
      <c r="B1280" s="70"/>
      <c r="C1280" s="72" t="str">
        <f>IFERROR(VLOOKUP(VENTAS4[[#This Row],[Code]],STOCK[],5,FALSE),"-")</f>
        <v>Sandalias de hebilla Pull&amp;Bear</v>
      </c>
    </row>
    <row r="1281" spans="1:3" s="71" customFormat="1" ht="55" customHeight="1" x14ac:dyDescent="0.15">
      <c r="A1281" s="79" t="s">
        <v>2936</v>
      </c>
      <c r="B1281" s="70"/>
      <c r="C1281" s="72" t="str">
        <f>IFERROR(VLOOKUP(VENTAS4[[#This Row],[Code]],STOCK[],5,FALSE),"-")</f>
        <v>Pullover blanco de algodón PRIMARK</v>
      </c>
    </row>
    <row r="1282" spans="1:3" s="71" customFormat="1" ht="55" customHeight="1" x14ac:dyDescent="0.15">
      <c r="A1282" s="79" t="s">
        <v>2937</v>
      </c>
      <c r="B1282" s="70"/>
      <c r="C1282" s="72" t="str">
        <f>IFERROR(VLOOKUP(VENTAS4[[#This Row],[Code]],STOCK[],5,FALSE),"-")</f>
        <v>Pullover blanco de algodón PRIMARK</v>
      </c>
    </row>
    <row r="1283" spans="1:3" s="71" customFormat="1" ht="55" customHeight="1" x14ac:dyDescent="0.15">
      <c r="A1283" s="79" t="s">
        <v>2938</v>
      </c>
      <c r="B1283" s="70"/>
      <c r="C1283" s="72" t="str">
        <f>IFERROR(VLOOKUP(VENTAS4[[#This Row],[Code]],STOCK[],5,FALSE),"-")</f>
        <v>Pullover negro acanalado de algodón PRIMARK</v>
      </c>
    </row>
    <row r="1284" spans="1:3" s="71" customFormat="1" ht="55" customHeight="1" x14ac:dyDescent="0.15">
      <c r="A1284" s="79" t="s">
        <v>2939</v>
      </c>
      <c r="B1284" s="70"/>
      <c r="C1284" s="72" t="str">
        <f>IFERROR(VLOOKUP(VENTAS4[[#This Row],[Code]],STOCK[],5,FALSE),"-")</f>
        <v>Pullover mariposa multicolor algodón PRIMARK</v>
      </c>
    </row>
    <row r="1285" spans="1:3" s="71" customFormat="1" ht="55" customHeight="1" x14ac:dyDescent="0.15">
      <c r="A1285" s="79" t="s">
        <v>2940</v>
      </c>
      <c r="B1285" s="70"/>
      <c r="C1285" s="72" t="str">
        <f>IFERROR(VLOOKUP(VENTAS4[[#This Row],[Code]],STOCK[],5,FALSE),"-")</f>
        <v>Pullover carmelita letrero de mariposa algodón PRIMARK</v>
      </c>
    </row>
    <row r="1286" spans="1:3" s="71" customFormat="1" ht="55" customHeight="1" x14ac:dyDescent="0.15">
      <c r="A1286" s="79" t="s">
        <v>2941</v>
      </c>
      <c r="B1286" s="70"/>
      <c r="C1286" s="72" t="str">
        <f>IFERROR(VLOOKUP(VENTAS4[[#This Row],[Code]],STOCK[],5,FALSE),"-")</f>
        <v>Pullover morado catrina algodón</v>
      </c>
    </row>
    <row r="1287" spans="1:3" s="71" customFormat="1" ht="55" customHeight="1" x14ac:dyDescent="0.15">
      <c r="A1287" s="79" t="s">
        <v>2942</v>
      </c>
      <c r="B1287" s="70"/>
      <c r="C1287" s="72" t="str">
        <f>IFERROR(VLOOKUP(VENTAS4[[#This Row],[Code]],STOCK[],5,FALSE),"-")</f>
        <v>Pullover Celeste algodón PRIMARK</v>
      </c>
    </row>
    <row r="1288" spans="1:3" s="71" customFormat="1" ht="55" customHeight="1" x14ac:dyDescent="0.15">
      <c r="A1288" s="79" t="s">
        <v>2943</v>
      </c>
      <c r="B1288" s="70"/>
      <c r="C1288" s="72" t="str">
        <f>IFERROR(VLOOKUP(VENTAS4[[#This Row],[Code]],STOCK[],5,FALSE),"-")</f>
        <v>Pullover Love floreado algodón</v>
      </c>
    </row>
    <row r="1289" spans="1:3" s="71" customFormat="1" ht="55" customHeight="1" x14ac:dyDescent="0.15">
      <c r="A1289" s="69" t="s">
        <v>2921</v>
      </c>
      <c r="B1289" s="70"/>
      <c r="C1289" s="72" t="str">
        <f>IFERROR(VLOOKUP(VENTAS4[[#This Row],[Code]],STOCK[],5,FALSE),"-")</f>
        <v>Traje de baño clásico en bloque de color de talle alto</v>
      </c>
    </row>
    <row r="1290" spans="1:3" s="71" customFormat="1" ht="55" customHeight="1" x14ac:dyDescent="0.15">
      <c r="A1290" s="69" t="s">
        <v>2922</v>
      </c>
      <c r="B1290" s="70"/>
      <c r="C1290" s="72" t="str">
        <f>IFERROR(VLOOKUP(VENTAS4[[#This Row],[Code]],STOCK[],5,FALSE),"-")</f>
        <v>Traje de baño clásico en bloque de color de talle alto</v>
      </c>
    </row>
    <row r="1291" spans="1:3" s="71" customFormat="1" ht="55" customHeight="1" x14ac:dyDescent="0.15">
      <c r="A1291" s="69" t="s">
        <v>2924</v>
      </c>
      <c r="B1291" s="70"/>
      <c r="C1291" s="72" t="str">
        <f>IFERROR(VLOOKUP(VENTAS4[[#This Row],[Code]],STOCK[],5,FALSE),"-")</f>
        <v>Traje de baño clásico en bloque de color de talle alto</v>
      </c>
    </row>
    <row r="1292" spans="1:3" s="71" customFormat="1" ht="55" customHeight="1" x14ac:dyDescent="0.15">
      <c r="A1292" s="69" t="s">
        <v>2925</v>
      </c>
      <c r="B1292" s="70"/>
      <c r="C1292" s="72" t="str">
        <f>IFERROR(VLOOKUP(VENTAS4[[#This Row],[Code]],STOCK[],5,FALSE),"-")</f>
        <v>Traje de baño clásico en bloque de color de talle alto</v>
      </c>
    </row>
    <row r="1293" spans="1:3" s="71" customFormat="1" ht="55" customHeight="1" x14ac:dyDescent="0.15">
      <c r="A1293" s="69" t="s">
        <v>2926</v>
      </c>
      <c r="B1293" s="70"/>
      <c r="C1293" s="72" t="str">
        <f>IFERROR(VLOOKUP(VENTAS4[[#This Row],[Code]],STOCK[],5,FALSE),"-")</f>
        <v>Camisa verde oversize (encargo)</v>
      </c>
    </row>
    <row r="1294" spans="1:3" s="71" customFormat="1" ht="55" customHeight="1" x14ac:dyDescent="0.15">
      <c r="A1294" s="69" t="s">
        <v>2929</v>
      </c>
      <c r="B1294" s="70"/>
      <c r="C1294" s="72" t="str">
        <f>IFERROR(VLOOKUP(VENTAS4[[#This Row],[Code]],STOCK[],5,FALSE),"-")</f>
        <v>Top corto verde de tirantes (encargo)</v>
      </c>
    </row>
    <row r="1295" spans="1:3" s="71" customFormat="1" ht="55" customHeight="1" x14ac:dyDescent="0.15">
      <c r="A1295" s="69" t="s">
        <v>2933</v>
      </c>
      <c r="B1295" s="70"/>
      <c r="C1295" s="72" t="str">
        <f>IFERROR(VLOOKUP(VENTAS4[[#This Row],[Code]],STOCK[],5,FALSE),"-")</f>
        <v>Top corto verde</v>
      </c>
    </row>
    <row r="1296" spans="1:3" s="71" customFormat="1" ht="55" customHeight="1" x14ac:dyDescent="0.15">
      <c r="A1296" s="69" t="s">
        <v>2934</v>
      </c>
      <c r="B1296" s="70"/>
      <c r="C1296" s="72" t="str">
        <f>IFERROR(VLOOKUP(VENTAS4[[#This Row],[Code]],STOCK[],5,FALSE),"-")</f>
        <v>Camisa verde oversize</v>
      </c>
    </row>
    <row r="1297" spans="1:3" s="71" customFormat="1" ht="55" customHeight="1" x14ac:dyDescent="0.15">
      <c r="A1297" s="69" t="s">
        <v>2952</v>
      </c>
      <c r="B1297" s="70"/>
      <c r="C1297" s="72" t="str">
        <f>IFERROR(VLOOKUP(VENTAS4[[#This Row],[Code]],STOCK[],5,FALSE),"-")</f>
        <v>Short blanco de talle alto</v>
      </c>
    </row>
    <row r="1298" spans="1:3" s="71" customFormat="1" ht="55" customHeight="1" x14ac:dyDescent="0.15">
      <c r="A1298" s="69" t="s">
        <v>2953</v>
      </c>
      <c r="B1298" s="70"/>
      <c r="C1298" s="72" t="str">
        <f>IFERROR(VLOOKUP(VENTAS4[[#This Row],[Code]],STOCK[],5,FALSE),"-")</f>
        <v>Short blanco de talle alto (encargo)</v>
      </c>
    </row>
    <row r="1299" spans="1:3" s="71" customFormat="1" ht="55" customHeight="1" x14ac:dyDescent="0.15">
      <c r="A1299" s="69" t="s">
        <v>2958</v>
      </c>
      <c r="B1299" s="70"/>
      <c r="C1299" s="72" t="str">
        <f>IFERROR(VLOOKUP(VENTAS4[[#This Row],[Code]],STOCK[],5,FALSE),"-")</f>
        <v>Traje de baño clásico en bloque de color de talle alto (encargo)</v>
      </c>
    </row>
    <row r="1300" spans="1:3" s="71" customFormat="1" ht="55" customHeight="1" x14ac:dyDescent="0.15">
      <c r="A1300" s="69" t="s">
        <v>2995</v>
      </c>
      <c r="B1300" s="70"/>
      <c r="C1300" s="72" t="str">
        <f>IFERROR(VLOOKUP(VENTAS4[[#This Row],[Code]],STOCK[],5,FALSE),"-")</f>
        <v>Set de Splash y crema de Victoria Secret (Original) Bare Vainilla</v>
      </c>
    </row>
    <row r="1301" spans="1:3" s="71" customFormat="1" ht="55" customHeight="1" x14ac:dyDescent="0.15">
      <c r="A1301" s="80" t="s">
        <v>2996</v>
      </c>
      <c r="B1301" s="70"/>
      <c r="C1301" s="81" t="str">
        <f>IFERROR(VLOOKUP(VENTAS4[[#This Row],[Code]],STOCK[],5,FALSE),"-")</f>
        <v>Set de Splash y crema de Victoria Secret (Original) Aqua Kiss</v>
      </c>
    </row>
    <row r="1302" spans="1:3" s="71" customFormat="1" ht="55" customHeight="1" x14ac:dyDescent="0.15">
      <c r="A1302" s="80"/>
      <c r="B1302" s="70"/>
      <c r="C1302" s="81"/>
    </row>
    <row r="1303" spans="1:3" s="85" customFormat="1" ht="60" customHeight="1" x14ac:dyDescent="0.15">
      <c r="A1303" s="82"/>
      <c r="B1303" s="83"/>
      <c r="C1303" s="84" t="s">
        <v>3025</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6A5DB6-CDFF-CF4F-9F36-2720DECC6D07}">
          <x14:formula1>
            <xm:f>STOCK!$A$2:$A$1000698</xm:f>
          </x14:formula1>
          <xm:sqref>A2:B164 A166:B227 A229:B238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STOCK</vt:lpstr>
      <vt:lpstr>VENTAS</vt:lpstr>
      <vt:lpstr>FOTOS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2023-10-02T05:59:59Z</dcterms:created>
  <dcterms:modified xsi:type="dcterms:W3CDTF">2024-08-29T22:44:37Z</dcterms:modified>
</cp:coreProperties>
</file>